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6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Dir\ProjSpace\M2114_Wisting\Metocean\"/>
    </mc:Choice>
  </mc:AlternateContent>
  <xr:revisionPtr revIDLastSave="0" documentId="13_ncr:1_{F8905880-4807-4937-91B0-EEF01BA07B89}" xr6:coauthVersionLast="47" xr6:coauthVersionMax="47" xr10:uidLastSave="{00000000-0000-0000-0000-000000000000}"/>
  <bookViews>
    <workbookView xWindow="33975" yWindow="0" windowWidth="42825" windowHeight="20985" tabRatio="950" firstSheet="1" activeTab="10" xr2:uid="{00000000-000D-0000-FFFF-FFFF00000000}"/>
  </bookViews>
  <sheets>
    <sheet name="MTLoadCase" sheetId="19" r:id="rId1"/>
    <sheet name="ExtremeTRSLoadCase" sheetId="24" r:id="rId2"/>
    <sheet name="ExtremeXTRSLoadCase" sheetId="18" r:id="rId3"/>
    <sheet name="ExtremeTRS" sheetId="23" r:id="rId4"/>
    <sheet name="ExtremeXTRS" sheetId="17" r:id="rId5"/>
    <sheet name="MT" sheetId="20" r:id="rId6"/>
    <sheet name="MTRes" sheetId="22" r:id="rId7"/>
    <sheet name="WindCurrent" sheetId="12" r:id="rId8"/>
    <sheet name="MooringLineProp" sheetId="5" r:id="rId9"/>
    <sheet name="WaSpec" sheetId="9" r:id="rId10"/>
    <sheet name="Loadcases" sheetId="25" r:id="rId11"/>
  </sheets>
  <definedNames>
    <definedName name="CPTab">Loadcases!$B$49:$I$54</definedName>
    <definedName name="Cu">Loadcases!$C$21:$F$21</definedName>
    <definedName name="G">9.80665</definedName>
    <definedName name="Hs">Loadcases!$C$8:$F$8</definedName>
    <definedName name="LCID">Loadcases!$AG$3:$AG$218</definedName>
    <definedName name="LCTbl">Loadcases!$R$3:$AF$218</definedName>
    <definedName name="Rp">Loadcases!$C$4:$F$4</definedName>
    <definedName name="SimT">Loadcases!$AC$1</definedName>
    <definedName name="Tp">Loadcases!$C$9:$F$9</definedName>
    <definedName name="Ws">Loadcases!$C$5:$F$5</definedName>
  </definedNames>
  <calcPr calcId="191029"/>
  <fileRecoveryPr autoRecover="0"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6" i="25" l="1" a="1"/>
  <c r="AZ26" i="25" s="1"/>
  <c r="AY26" i="25" a="1"/>
  <c r="AY26" i="25" s="1"/>
  <c r="AX26" i="25" a="1"/>
  <c r="AX26" i="25" s="1"/>
  <c r="AW26" i="25" a="1"/>
  <c r="AW26" i="25" s="1"/>
  <c r="AV26" i="25" a="1"/>
  <c r="AV26" i="25" s="1"/>
  <c r="AU26" i="25" a="1"/>
  <c r="AU26" i="25" s="1"/>
  <c r="AT26" i="25" a="1"/>
  <c r="AT26" i="25" s="1"/>
  <c r="AS26" i="25" a="1"/>
  <c r="AS26" i="25" s="1"/>
  <c r="AR26" i="25" a="1"/>
  <c r="AR26" i="25" s="1"/>
  <c r="AQ26" i="25" a="1"/>
  <c r="AQ26" i="25" s="1"/>
  <c r="AP26" i="25" a="1"/>
  <c r="AP26" i="25" s="1"/>
  <c r="AO26" i="25" a="1"/>
  <c r="AO26" i="25" s="1"/>
  <c r="AN26" i="25" a="1"/>
  <c r="AN26" i="25" s="1"/>
  <c r="AM26" i="25" a="1"/>
  <c r="AM26" i="25" s="1"/>
  <c r="AL26" i="25" a="1"/>
  <c r="AL26" i="25" s="1"/>
  <c r="AZ25" i="25" a="1"/>
  <c r="AZ25" i="25" s="1"/>
  <c r="AY25" i="25" a="1"/>
  <c r="AY25" i="25" s="1"/>
  <c r="AX25" i="25" a="1"/>
  <c r="AX25" i="25" s="1"/>
  <c r="AW25" i="25" a="1"/>
  <c r="AW25" i="25" s="1"/>
  <c r="AV25" i="25" a="1"/>
  <c r="AV25" i="25" s="1"/>
  <c r="AU25" i="25" a="1"/>
  <c r="AU25" i="25" s="1"/>
  <c r="AT25" i="25" a="1"/>
  <c r="AT25" i="25" s="1"/>
  <c r="AS25" i="25" a="1"/>
  <c r="AS25" i="25" s="1"/>
  <c r="AR25" i="25" a="1"/>
  <c r="AR25" i="25" s="1"/>
  <c r="AQ25" i="25" a="1"/>
  <c r="AQ25" i="25" s="1"/>
  <c r="AP25" i="25" a="1"/>
  <c r="AP25" i="25" s="1"/>
  <c r="AO25" i="25" a="1"/>
  <c r="AO25" i="25" s="1"/>
  <c r="AN25" i="25" a="1"/>
  <c r="AN25" i="25" s="1"/>
  <c r="AM25" i="25" a="1"/>
  <c r="AM25" i="25" s="1"/>
  <c r="AL25" i="25" a="1"/>
  <c r="AL25" i="25" s="1"/>
  <c r="AZ24" i="25" a="1"/>
  <c r="AZ24" i="25" s="1"/>
  <c r="AY24" i="25" a="1"/>
  <c r="AY24" i="25" s="1"/>
  <c r="AX24" i="25" a="1"/>
  <c r="AX24" i="25" s="1"/>
  <c r="AW24" i="25" a="1"/>
  <c r="AW24" i="25" s="1"/>
  <c r="AV24" i="25" a="1"/>
  <c r="AV24" i="25" s="1"/>
  <c r="AU24" i="25" a="1"/>
  <c r="AU24" i="25" s="1"/>
  <c r="AT24" i="25" a="1"/>
  <c r="AT24" i="25" s="1"/>
  <c r="AS24" i="25" a="1"/>
  <c r="AS24" i="25" s="1"/>
  <c r="AR24" i="25" a="1"/>
  <c r="AR24" i="25" s="1"/>
  <c r="AQ24" i="25" a="1"/>
  <c r="AQ24" i="25" s="1"/>
  <c r="AP24" i="25" a="1"/>
  <c r="AP24" i="25" s="1"/>
  <c r="AO24" i="25" a="1"/>
  <c r="AO24" i="25" s="1"/>
  <c r="AN24" i="25" a="1"/>
  <c r="AN24" i="25" s="1"/>
  <c r="AM24" i="25" a="1"/>
  <c r="AM24" i="25" s="1"/>
  <c r="AL24" i="25" a="1"/>
  <c r="AL24" i="25" s="1"/>
  <c r="AZ23" i="25" a="1"/>
  <c r="AZ23" i="25" s="1"/>
  <c r="AY23" i="25" a="1"/>
  <c r="AY23" i="25" s="1"/>
  <c r="AX23" i="25" a="1"/>
  <c r="AX23" i="25" s="1"/>
  <c r="AW23" i="25" a="1"/>
  <c r="AW23" i="25" s="1"/>
  <c r="AV23" i="25" a="1"/>
  <c r="AV23" i="25" s="1"/>
  <c r="AU23" i="25" a="1"/>
  <c r="AU23" i="25" s="1"/>
  <c r="AT23" i="25" a="1"/>
  <c r="AT23" i="25" s="1"/>
  <c r="AS23" i="25" a="1"/>
  <c r="AS23" i="25" s="1"/>
  <c r="AR23" i="25" a="1"/>
  <c r="AR23" i="25" s="1"/>
  <c r="AQ23" i="25" a="1"/>
  <c r="AQ23" i="25" s="1"/>
  <c r="AP23" i="25" a="1"/>
  <c r="AP23" i="25" s="1"/>
  <c r="AO23" i="25" a="1"/>
  <c r="AO23" i="25" s="1"/>
  <c r="AN23" i="25" a="1"/>
  <c r="AN23" i="25" s="1"/>
  <c r="AM23" i="25" a="1"/>
  <c r="AM23" i="25" s="1"/>
  <c r="AL23" i="25" a="1"/>
  <c r="AL23" i="25" s="1"/>
  <c r="AZ22" i="25" a="1"/>
  <c r="AZ22" i="25" s="1"/>
  <c r="AY22" i="25" a="1"/>
  <c r="AY22" i="25" s="1"/>
  <c r="AX22" i="25" a="1"/>
  <c r="AX22" i="25" s="1"/>
  <c r="AW22" i="25" a="1"/>
  <c r="AW22" i="25" s="1"/>
  <c r="AV22" i="25" a="1"/>
  <c r="AV22" i="25" s="1"/>
  <c r="AU22" i="25" a="1"/>
  <c r="AU22" i="25" s="1"/>
  <c r="AT22" i="25" a="1"/>
  <c r="AT22" i="25" s="1"/>
  <c r="AS22" i="25" a="1"/>
  <c r="AS22" i="25" s="1"/>
  <c r="AR22" i="25" a="1"/>
  <c r="AR22" i="25" s="1"/>
  <c r="AQ22" i="25" a="1"/>
  <c r="AQ22" i="25" s="1"/>
  <c r="AP22" i="25" a="1"/>
  <c r="AP22" i="25" s="1"/>
  <c r="AO22" i="25" a="1"/>
  <c r="AO22" i="25" s="1"/>
  <c r="AN22" i="25" a="1"/>
  <c r="AN22" i="25" s="1"/>
  <c r="AM22" i="25" a="1"/>
  <c r="AM22" i="25" s="1"/>
  <c r="AL22" i="25" a="1"/>
  <c r="AL22" i="25" s="1"/>
  <c r="AZ21" i="25" a="1"/>
  <c r="AZ21" i="25" s="1"/>
  <c r="AY21" i="25" a="1"/>
  <c r="AY21" i="25" s="1"/>
  <c r="AX21" i="25" a="1"/>
  <c r="AX21" i="25" s="1"/>
  <c r="AW21" i="25" a="1"/>
  <c r="AW21" i="25" s="1"/>
  <c r="AV21" i="25" a="1"/>
  <c r="AV21" i="25" s="1"/>
  <c r="AU21" i="25" a="1"/>
  <c r="AU21" i="25" s="1"/>
  <c r="AT21" i="25" a="1"/>
  <c r="AT21" i="25" s="1"/>
  <c r="AS21" i="25" a="1"/>
  <c r="AS21" i="25" s="1"/>
  <c r="AR21" i="25" a="1"/>
  <c r="AR21" i="25" s="1"/>
  <c r="AQ21" i="25" a="1"/>
  <c r="AQ21" i="25" s="1"/>
  <c r="AP21" i="25" a="1"/>
  <c r="AP21" i="25" s="1"/>
  <c r="AO21" i="25" a="1"/>
  <c r="AO21" i="25" s="1"/>
  <c r="AN21" i="25" a="1"/>
  <c r="AN21" i="25" s="1"/>
  <c r="AM21" i="25" a="1"/>
  <c r="AM21" i="25" s="1"/>
  <c r="AL21" i="25" a="1"/>
  <c r="AL21" i="25" s="1"/>
  <c r="AZ20" i="25" a="1"/>
  <c r="AZ20" i="25" s="1"/>
  <c r="AY20" i="25" a="1"/>
  <c r="AY20" i="25" s="1"/>
  <c r="AX20" i="25" a="1"/>
  <c r="AX20" i="25" s="1"/>
  <c r="AW20" i="25" a="1"/>
  <c r="AW20" i="25" s="1"/>
  <c r="AV20" i="25" a="1"/>
  <c r="AV20" i="25" s="1"/>
  <c r="AU20" i="25" a="1"/>
  <c r="AU20" i="25" s="1"/>
  <c r="AT20" i="25" a="1"/>
  <c r="AT20" i="25" s="1"/>
  <c r="AS20" i="25" a="1"/>
  <c r="AS20" i="25" s="1"/>
  <c r="AR20" i="25" a="1"/>
  <c r="AR20" i="25" s="1"/>
  <c r="AQ20" i="25" a="1"/>
  <c r="AQ20" i="25" s="1"/>
  <c r="AP20" i="25" a="1"/>
  <c r="AP20" i="25" s="1"/>
  <c r="AO20" i="25" a="1"/>
  <c r="AO20" i="25" s="1"/>
  <c r="AN20" i="25" a="1"/>
  <c r="AN20" i="25" s="1"/>
  <c r="AM20" i="25" a="1"/>
  <c r="AM20" i="25" s="1"/>
  <c r="AL20" i="25" a="1"/>
  <c r="AL20" i="25" s="1"/>
  <c r="AZ19" i="25" a="1"/>
  <c r="AZ19" i="25" s="1"/>
  <c r="AY19" i="25" a="1"/>
  <c r="AY19" i="25" s="1"/>
  <c r="AX19" i="25" a="1"/>
  <c r="AX19" i="25" s="1"/>
  <c r="AW19" i="25" a="1"/>
  <c r="AW19" i="25" s="1"/>
  <c r="AV19" i="25" a="1"/>
  <c r="AV19" i="25" s="1"/>
  <c r="AU19" i="25" a="1"/>
  <c r="AU19" i="25" s="1"/>
  <c r="AT19" i="25" a="1"/>
  <c r="AT19" i="25" s="1"/>
  <c r="AS19" i="25" a="1"/>
  <c r="AS19" i="25" s="1"/>
  <c r="AR19" i="25" a="1"/>
  <c r="AR19" i="25" s="1"/>
  <c r="AQ19" i="25" a="1"/>
  <c r="AQ19" i="25" s="1"/>
  <c r="AP19" i="25" a="1"/>
  <c r="AP19" i="25" s="1"/>
  <c r="AO19" i="25" a="1"/>
  <c r="AO19" i="25" s="1"/>
  <c r="AN19" i="25" a="1"/>
  <c r="AN19" i="25" s="1"/>
  <c r="AM19" i="25" a="1"/>
  <c r="AM19" i="25" s="1"/>
  <c r="AL19" i="25" a="1"/>
  <c r="AL19" i="25" s="1"/>
  <c r="AZ18" i="25" a="1"/>
  <c r="AZ18" i="25" s="1"/>
  <c r="AY18" i="25" a="1"/>
  <c r="AY18" i="25" s="1"/>
  <c r="AX18" i="25" a="1"/>
  <c r="AX18" i="25" s="1"/>
  <c r="AW18" i="25" a="1"/>
  <c r="AW18" i="25" s="1"/>
  <c r="AV18" i="25" a="1"/>
  <c r="AV18" i="25" s="1"/>
  <c r="AU18" i="25" a="1"/>
  <c r="AU18" i="25" s="1"/>
  <c r="AT18" i="25" a="1"/>
  <c r="AT18" i="25" s="1"/>
  <c r="AS18" i="25" a="1"/>
  <c r="AS18" i="25" s="1"/>
  <c r="AR18" i="25" a="1"/>
  <c r="AR18" i="25" s="1"/>
  <c r="AQ18" i="25" a="1"/>
  <c r="AQ18" i="25" s="1"/>
  <c r="AP18" i="25" a="1"/>
  <c r="AP18" i="25" s="1"/>
  <c r="AO18" i="25" a="1"/>
  <c r="AO18" i="25" s="1"/>
  <c r="AN18" i="25" a="1"/>
  <c r="AN18" i="25" s="1"/>
  <c r="AM18" i="25" a="1"/>
  <c r="AM18" i="25" s="1"/>
  <c r="AL18" i="25" a="1"/>
  <c r="AL18" i="25" s="1"/>
  <c r="AZ17" i="25" a="1"/>
  <c r="AZ17" i="25" s="1"/>
  <c r="AY17" i="25" a="1"/>
  <c r="AY17" i="25" s="1"/>
  <c r="AX17" i="25" a="1"/>
  <c r="AX17" i="25" s="1"/>
  <c r="AW17" i="25" a="1"/>
  <c r="AW17" i="25" s="1"/>
  <c r="AV17" i="25" a="1"/>
  <c r="AV17" i="25" s="1"/>
  <c r="AU17" i="25" a="1"/>
  <c r="AU17" i="25" s="1"/>
  <c r="AT17" i="25" a="1"/>
  <c r="AT17" i="25" s="1"/>
  <c r="AS17" i="25" a="1"/>
  <c r="AS17" i="25" s="1"/>
  <c r="AR17" i="25" a="1"/>
  <c r="AR17" i="25" s="1"/>
  <c r="AQ17" i="25" a="1"/>
  <c r="AQ17" i="25" s="1"/>
  <c r="AP17" i="25" a="1"/>
  <c r="AP17" i="25" s="1"/>
  <c r="AO17" i="25" a="1"/>
  <c r="AO17" i="25" s="1"/>
  <c r="AN17" i="25" a="1"/>
  <c r="AN17" i="25" s="1"/>
  <c r="AM17" i="25" a="1"/>
  <c r="AM17" i="25" s="1"/>
  <c r="AL17" i="25" a="1"/>
  <c r="AL17" i="25" s="1"/>
  <c r="AZ16" i="25" a="1"/>
  <c r="AZ16" i="25" s="1"/>
  <c r="AY16" i="25" a="1"/>
  <c r="AY16" i="25" s="1"/>
  <c r="AX16" i="25" a="1"/>
  <c r="AX16" i="25" s="1"/>
  <c r="AW16" i="25" a="1"/>
  <c r="AW16" i="25" s="1"/>
  <c r="AV16" i="25" a="1"/>
  <c r="AV16" i="25" s="1"/>
  <c r="AU16" i="25" a="1"/>
  <c r="AU16" i="25" s="1"/>
  <c r="AT16" i="25" a="1"/>
  <c r="AT16" i="25" s="1"/>
  <c r="AS16" i="25" a="1"/>
  <c r="AS16" i="25" s="1"/>
  <c r="AR16" i="25" a="1"/>
  <c r="AR16" i="25" s="1"/>
  <c r="AQ16" i="25" a="1"/>
  <c r="AQ16" i="25" s="1"/>
  <c r="AP16" i="25" a="1"/>
  <c r="AP16" i="25" s="1"/>
  <c r="AO16" i="25" a="1"/>
  <c r="AO16" i="25" s="1"/>
  <c r="AN16" i="25" a="1"/>
  <c r="AN16" i="25" s="1"/>
  <c r="AM16" i="25" a="1"/>
  <c r="AM16" i="25" s="1"/>
  <c r="AL16" i="25" a="1"/>
  <c r="AL16" i="25" s="1"/>
  <c r="AZ15" i="25" a="1"/>
  <c r="AZ15" i="25" s="1"/>
  <c r="AY15" i="25" a="1"/>
  <c r="AY15" i="25" s="1"/>
  <c r="AX15" i="25" a="1"/>
  <c r="AX15" i="25" s="1"/>
  <c r="AW15" i="25" a="1"/>
  <c r="AW15" i="25" s="1"/>
  <c r="AV15" i="25" a="1"/>
  <c r="AV15" i="25" s="1"/>
  <c r="AU15" i="25" a="1"/>
  <c r="AU15" i="25" s="1"/>
  <c r="AT15" i="25" a="1"/>
  <c r="AT15" i="25" s="1"/>
  <c r="AS15" i="25" a="1"/>
  <c r="AS15" i="25" s="1"/>
  <c r="AR15" i="25" a="1"/>
  <c r="AR15" i="25" s="1"/>
  <c r="AQ15" i="25" a="1"/>
  <c r="AQ15" i="25" s="1"/>
  <c r="AP15" i="25" a="1"/>
  <c r="AP15" i="25" s="1"/>
  <c r="AO15" i="25" a="1"/>
  <c r="AO15" i="25" s="1"/>
  <c r="AN15" i="25" a="1"/>
  <c r="AN15" i="25" s="1"/>
  <c r="AM15" i="25" a="1"/>
  <c r="AM15" i="25" s="1"/>
  <c r="AL15" i="25" a="1"/>
  <c r="AL15" i="25" s="1"/>
  <c r="AZ14" i="25" a="1"/>
  <c r="AZ14" i="25" s="1"/>
  <c r="AY14" i="25" a="1"/>
  <c r="AY14" i="25" s="1"/>
  <c r="AX14" i="25" a="1"/>
  <c r="AX14" i="25" s="1"/>
  <c r="AW14" i="25" a="1"/>
  <c r="AW14" i="25" s="1"/>
  <c r="AV14" i="25" a="1"/>
  <c r="AV14" i="25" s="1"/>
  <c r="AU14" i="25" a="1"/>
  <c r="AU14" i="25" s="1"/>
  <c r="AT14" i="25" a="1"/>
  <c r="AT14" i="25" s="1"/>
  <c r="AS14" i="25" a="1"/>
  <c r="AS14" i="25" s="1"/>
  <c r="AR14" i="25" a="1"/>
  <c r="AR14" i="25" s="1"/>
  <c r="AQ14" i="25" a="1"/>
  <c r="AQ14" i="25" s="1"/>
  <c r="AP14" i="25" a="1"/>
  <c r="AP14" i="25" s="1"/>
  <c r="AO14" i="25" a="1"/>
  <c r="AO14" i="25" s="1"/>
  <c r="AN14" i="25" a="1"/>
  <c r="AN14" i="25" s="1"/>
  <c r="AM14" i="25" a="1"/>
  <c r="AM14" i="25" s="1"/>
  <c r="AL14" i="25" a="1"/>
  <c r="AL14" i="25" s="1"/>
  <c r="AZ13" i="25" a="1"/>
  <c r="AZ13" i="25" s="1"/>
  <c r="AY13" i="25" a="1"/>
  <c r="AY13" i="25" s="1"/>
  <c r="AX13" i="25" a="1"/>
  <c r="AX13" i="25" s="1"/>
  <c r="AW13" i="25" a="1"/>
  <c r="AW13" i="25" s="1"/>
  <c r="AV13" i="25" a="1"/>
  <c r="AV13" i="25" s="1"/>
  <c r="AU13" i="25" a="1"/>
  <c r="AU13" i="25" s="1"/>
  <c r="AT13" i="25" a="1"/>
  <c r="AT13" i="25" s="1"/>
  <c r="AS13" i="25" a="1"/>
  <c r="AS13" i="25" s="1"/>
  <c r="AR13" i="25" a="1"/>
  <c r="AR13" i="25" s="1"/>
  <c r="AQ13" i="25" a="1"/>
  <c r="AQ13" i="25" s="1"/>
  <c r="AP13" i="25" a="1"/>
  <c r="AP13" i="25" s="1"/>
  <c r="AO13" i="25" a="1"/>
  <c r="AO13" i="25" s="1"/>
  <c r="AN13" i="25" a="1"/>
  <c r="AN13" i="25" s="1"/>
  <c r="AM13" i="25" a="1"/>
  <c r="AM13" i="25" s="1"/>
  <c r="AL13" i="25" a="1"/>
  <c r="AL13" i="25" s="1"/>
  <c r="AZ12" i="25" a="1"/>
  <c r="AZ12" i="25" s="1"/>
  <c r="AY12" i="25" a="1"/>
  <c r="AY12" i="25" s="1"/>
  <c r="AX12" i="25" a="1"/>
  <c r="AX12" i="25" s="1"/>
  <c r="AW12" i="25" a="1"/>
  <c r="AW12" i="25" s="1"/>
  <c r="AV12" i="25" a="1"/>
  <c r="AV12" i="25" s="1"/>
  <c r="AU12" i="25" a="1"/>
  <c r="AU12" i="25" s="1"/>
  <c r="AT12" i="25" a="1"/>
  <c r="AT12" i="25" s="1"/>
  <c r="AS12" i="25" a="1"/>
  <c r="AS12" i="25" s="1"/>
  <c r="AR12" i="25" a="1"/>
  <c r="AR12" i="25" s="1"/>
  <c r="AQ12" i="25" a="1"/>
  <c r="AQ12" i="25" s="1"/>
  <c r="AP12" i="25" a="1"/>
  <c r="AP12" i="25" s="1"/>
  <c r="AO12" i="25" a="1"/>
  <c r="AO12" i="25" s="1"/>
  <c r="AN12" i="25" a="1"/>
  <c r="AN12" i="25" s="1"/>
  <c r="AM12" i="25" a="1"/>
  <c r="AM12" i="25" s="1"/>
  <c r="AL12" i="25" a="1"/>
  <c r="AL12" i="25" s="1"/>
  <c r="AZ11" i="25" a="1"/>
  <c r="AZ11" i="25" s="1"/>
  <c r="AY11" i="25" a="1"/>
  <c r="AY11" i="25" s="1"/>
  <c r="AX11" i="25" a="1"/>
  <c r="AX11" i="25" s="1"/>
  <c r="AW11" i="25" a="1"/>
  <c r="AW11" i="25" s="1"/>
  <c r="AV11" i="25" a="1"/>
  <c r="AV11" i="25" s="1"/>
  <c r="AU11" i="25" a="1"/>
  <c r="AU11" i="25" s="1"/>
  <c r="AT11" i="25" a="1"/>
  <c r="AT11" i="25" s="1"/>
  <c r="AS11" i="25" a="1"/>
  <c r="AS11" i="25" s="1"/>
  <c r="AR11" i="25" a="1"/>
  <c r="AR11" i="25" s="1"/>
  <c r="AQ11" i="25" a="1"/>
  <c r="AQ11" i="25" s="1"/>
  <c r="AP11" i="25" a="1"/>
  <c r="AP11" i="25" s="1"/>
  <c r="AO11" i="25" a="1"/>
  <c r="AO11" i="25" s="1"/>
  <c r="AN11" i="25" a="1"/>
  <c r="AN11" i="25" s="1"/>
  <c r="AM11" i="25" a="1"/>
  <c r="AM11" i="25" s="1"/>
  <c r="AL11" i="25" a="1"/>
  <c r="AL11" i="25" s="1"/>
  <c r="AZ10" i="25" a="1"/>
  <c r="AZ10" i="25" s="1"/>
  <c r="AY10" i="25" a="1"/>
  <c r="AY10" i="25" s="1"/>
  <c r="AX10" i="25" a="1"/>
  <c r="AX10" i="25" s="1"/>
  <c r="AW10" i="25" a="1"/>
  <c r="AW10" i="25" s="1"/>
  <c r="AV10" i="25" a="1"/>
  <c r="AV10" i="25" s="1"/>
  <c r="AU10" i="25" a="1"/>
  <c r="AU10" i="25" s="1"/>
  <c r="AT10" i="25" a="1"/>
  <c r="AT10" i="25" s="1"/>
  <c r="AS10" i="25" a="1"/>
  <c r="AS10" i="25" s="1"/>
  <c r="AR10" i="25" a="1"/>
  <c r="AR10" i="25" s="1"/>
  <c r="AQ10" i="25" a="1"/>
  <c r="AQ10" i="25" s="1"/>
  <c r="AP10" i="25" a="1"/>
  <c r="AP10" i="25" s="1"/>
  <c r="AO10" i="25" a="1"/>
  <c r="AO10" i="25" s="1"/>
  <c r="AN10" i="25" a="1"/>
  <c r="AN10" i="25" s="1"/>
  <c r="AM10" i="25" a="1"/>
  <c r="AM10" i="25" s="1"/>
  <c r="AL10" i="25" a="1"/>
  <c r="AL10" i="25" s="1"/>
  <c r="AZ9" i="25" a="1"/>
  <c r="AZ9" i="25" s="1"/>
  <c r="AY9" i="25" a="1"/>
  <c r="AY9" i="25" s="1"/>
  <c r="AX9" i="25" a="1"/>
  <c r="AX9" i="25" s="1"/>
  <c r="AW9" i="25" a="1"/>
  <c r="AW9" i="25" s="1"/>
  <c r="AV9" i="25" a="1"/>
  <c r="AV9" i="25" s="1"/>
  <c r="AU9" i="25" a="1"/>
  <c r="AU9" i="25" s="1"/>
  <c r="AT9" i="25" a="1"/>
  <c r="AT9" i="25" s="1"/>
  <c r="AS9" i="25" a="1"/>
  <c r="AS9" i="25" s="1"/>
  <c r="AR9" i="25" a="1"/>
  <c r="AR9" i="25" s="1"/>
  <c r="AQ9" i="25" a="1"/>
  <c r="AQ9" i="25" s="1"/>
  <c r="AP9" i="25" a="1"/>
  <c r="AP9" i="25" s="1"/>
  <c r="AO9" i="25" a="1"/>
  <c r="AO9" i="25" s="1"/>
  <c r="AN9" i="25" a="1"/>
  <c r="AN9" i="25" s="1"/>
  <c r="AM9" i="25" a="1"/>
  <c r="AM9" i="25" s="1"/>
  <c r="AL9" i="25" a="1"/>
  <c r="AL9" i="25" s="1"/>
  <c r="AZ8" i="25" a="1"/>
  <c r="AZ8" i="25" s="1"/>
  <c r="AY8" i="25" a="1"/>
  <c r="AY8" i="25" s="1"/>
  <c r="AX8" i="25" a="1"/>
  <c r="AX8" i="25" s="1"/>
  <c r="AW8" i="25" a="1"/>
  <c r="AW8" i="25" s="1"/>
  <c r="AV8" i="25" a="1"/>
  <c r="AV8" i="25" s="1"/>
  <c r="AU8" i="25" a="1"/>
  <c r="AU8" i="25" s="1"/>
  <c r="AT8" i="25" a="1"/>
  <c r="AT8" i="25" s="1"/>
  <c r="AS8" i="25" a="1"/>
  <c r="AS8" i="25" s="1"/>
  <c r="AR8" i="25" a="1"/>
  <c r="AR8" i="25" s="1"/>
  <c r="AQ8" i="25" a="1"/>
  <c r="AQ8" i="25" s="1"/>
  <c r="AP8" i="25" a="1"/>
  <c r="AP8" i="25" s="1"/>
  <c r="AO8" i="25" a="1"/>
  <c r="AO8" i="25" s="1"/>
  <c r="AN8" i="25" a="1"/>
  <c r="AN8" i="25" s="1"/>
  <c r="AM8" i="25" a="1"/>
  <c r="AM8" i="25" s="1"/>
  <c r="AL8" i="25" a="1"/>
  <c r="AL8" i="25" s="1"/>
  <c r="AZ7" i="25" a="1"/>
  <c r="AZ7" i="25" s="1"/>
  <c r="AY7" i="25" a="1"/>
  <c r="AY7" i="25" s="1"/>
  <c r="AX7" i="25" a="1"/>
  <c r="AX7" i="25" s="1"/>
  <c r="AW7" i="25" a="1"/>
  <c r="AW7" i="25" s="1"/>
  <c r="AV7" i="25" a="1"/>
  <c r="AV7" i="25" s="1"/>
  <c r="AU7" i="25" a="1"/>
  <c r="AU7" i="25" s="1"/>
  <c r="AT7" i="25" a="1"/>
  <c r="AT7" i="25" s="1"/>
  <c r="AS7" i="25" a="1"/>
  <c r="AS7" i="25" s="1"/>
  <c r="AR7" i="25" a="1"/>
  <c r="AR7" i="25" s="1"/>
  <c r="AQ7" i="25" a="1"/>
  <c r="AQ7" i="25" s="1"/>
  <c r="AP7" i="25" a="1"/>
  <c r="AP7" i="25" s="1"/>
  <c r="AO7" i="25" a="1"/>
  <c r="AO7" i="25" s="1"/>
  <c r="AN7" i="25" a="1"/>
  <c r="AN7" i="25" s="1"/>
  <c r="AM7" i="25" a="1"/>
  <c r="AM7" i="25" s="1"/>
  <c r="AL7" i="25" a="1"/>
  <c r="AL7" i="25" s="1"/>
  <c r="AZ6" i="25" a="1"/>
  <c r="AZ6" i="25" s="1"/>
  <c r="AY6" i="25" a="1"/>
  <c r="AY6" i="25" s="1"/>
  <c r="AX6" i="25" a="1"/>
  <c r="AX6" i="25" s="1"/>
  <c r="AW6" i="25" a="1"/>
  <c r="AW6" i="25" s="1"/>
  <c r="AV6" i="25" a="1"/>
  <c r="AV6" i="25" s="1"/>
  <c r="AU6" i="25" a="1"/>
  <c r="AU6" i="25" s="1"/>
  <c r="AT6" i="25" a="1"/>
  <c r="AT6" i="25" s="1"/>
  <c r="AS6" i="25" a="1"/>
  <c r="AS6" i="25" s="1"/>
  <c r="AR6" i="25" a="1"/>
  <c r="AR6" i="25" s="1"/>
  <c r="AQ6" i="25" a="1"/>
  <c r="AQ6" i="25" s="1"/>
  <c r="AP6" i="25" a="1"/>
  <c r="AP6" i="25" s="1"/>
  <c r="AO6" i="25" a="1"/>
  <c r="AO6" i="25" s="1"/>
  <c r="AN6" i="25" a="1"/>
  <c r="AN6" i="25" s="1"/>
  <c r="AM6" i="25" a="1"/>
  <c r="AM6" i="25" s="1"/>
  <c r="AL6" i="25" a="1"/>
  <c r="AL6" i="25" s="1"/>
  <c r="AZ5" i="25" a="1"/>
  <c r="AZ5" i="25" s="1"/>
  <c r="AY5" i="25" a="1"/>
  <c r="AY5" i="25" s="1"/>
  <c r="AX5" i="25" a="1"/>
  <c r="AX5" i="25" s="1"/>
  <c r="AW5" i="25" a="1"/>
  <c r="AW5" i="25" s="1"/>
  <c r="AV5" i="25" a="1"/>
  <c r="AV5" i="25" s="1"/>
  <c r="AU5" i="25" a="1"/>
  <c r="AU5" i="25" s="1"/>
  <c r="AT5" i="25" a="1"/>
  <c r="AT5" i="25" s="1"/>
  <c r="AS5" i="25" a="1"/>
  <c r="AS5" i="25" s="1"/>
  <c r="AR5" i="25" a="1"/>
  <c r="AR5" i="25" s="1"/>
  <c r="AQ5" i="25" a="1"/>
  <c r="AQ5" i="25" s="1"/>
  <c r="AP5" i="25" a="1"/>
  <c r="AP5" i="25" s="1"/>
  <c r="AO5" i="25" a="1"/>
  <c r="AO5" i="25" s="1"/>
  <c r="AN5" i="25" a="1"/>
  <c r="AN5" i="25" s="1"/>
  <c r="AM5" i="25" a="1"/>
  <c r="AM5" i="25" s="1"/>
  <c r="AL5" i="25" a="1"/>
  <c r="AL5" i="25" s="1"/>
  <c r="AZ4" i="25" a="1"/>
  <c r="AZ4" i="25" s="1"/>
  <c r="AY4" i="25" a="1"/>
  <c r="AY4" i="25" s="1"/>
  <c r="AX4" i="25" a="1"/>
  <c r="AX4" i="25" s="1"/>
  <c r="AW4" i="25" a="1"/>
  <c r="AW4" i="25" s="1"/>
  <c r="AV4" i="25" a="1"/>
  <c r="AV4" i="25" s="1"/>
  <c r="AU4" i="25" a="1"/>
  <c r="AU4" i="25" s="1"/>
  <c r="AT4" i="25" a="1"/>
  <c r="AT4" i="25" s="1"/>
  <c r="AS4" i="25" a="1"/>
  <c r="AS4" i="25" s="1"/>
  <c r="AR4" i="25" a="1"/>
  <c r="AR4" i="25" s="1"/>
  <c r="AQ4" i="25" a="1"/>
  <c r="AQ4" i="25" s="1"/>
  <c r="AP4" i="25" a="1"/>
  <c r="AP4" i="25" s="1"/>
  <c r="AO4" i="25" a="1"/>
  <c r="AO4" i="25" s="1"/>
  <c r="AN4" i="25" a="1"/>
  <c r="AN4" i="25" s="1"/>
  <c r="AM4" i="25" a="1"/>
  <c r="AM4" i="25" s="1"/>
  <c r="AL4" i="25" a="1"/>
  <c r="AL4" i="25" s="1"/>
  <c r="AZ3" i="25" a="1"/>
  <c r="AZ3" i="25" s="1"/>
  <c r="AY3" i="25" a="1"/>
  <c r="AY3" i="25" s="1"/>
  <c r="AX3" i="25" a="1"/>
  <c r="AX3" i="25" s="1"/>
  <c r="AW3" i="25" a="1"/>
  <c r="AW3" i="25" s="1"/>
  <c r="AV3" i="25" a="1"/>
  <c r="AV3" i="25" s="1"/>
  <c r="AU3" i="25" a="1"/>
  <c r="AU3" i="25" s="1"/>
  <c r="AT3" i="25" a="1"/>
  <c r="AT3" i="25" s="1"/>
  <c r="AS3" i="25" a="1"/>
  <c r="AS3" i="25" s="1"/>
  <c r="AR3" i="25" a="1"/>
  <c r="AR3" i="25" s="1"/>
  <c r="AQ3" i="25" a="1"/>
  <c r="AQ3" i="25" s="1"/>
  <c r="AP3" i="25" a="1"/>
  <c r="AP3" i="25" s="1"/>
  <c r="AO3" i="25" a="1"/>
  <c r="AO3" i="25" s="1"/>
  <c r="AN3" i="25" a="1"/>
  <c r="AN3" i="25" s="1"/>
  <c r="AM3" i="25" a="1"/>
  <c r="AM3" i="25" s="1"/>
  <c r="AL3" i="25" a="1"/>
  <c r="AL3" i="25" s="1"/>
  <c r="BB74" i="25" a="1"/>
  <c r="BB74" i="25" s="1"/>
  <c r="BB73" i="25" a="1"/>
  <c r="BB73" i="25" s="1"/>
  <c r="BB72" i="25" a="1"/>
  <c r="BB72" i="25" s="1"/>
  <c r="BB71" i="25" a="1"/>
  <c r="BB71" i="25" s="1"/>
  <c r="BB70" i="25" a="1"/>
  <c r="BB70" i="25" s="1"/>
  <c r="BB69" i="25" a="1"/>
  <c r="BB69" i="25" s="1"/>
  <c r="BB68" i="25" a="1"/>
  <c r="BB68" i="25" s="1"/>
  <c r="BB67" i="25" a="1"/>
  <c r="BB67" i="25" s="1"/>
  <c r="BB66" i="25" a="1"/>
  <c r="BB66" i="25" s="1"/>
  <c r="BB65" i="25" a="1"/>
  <c r="BB65" i="25" s="1"/>
  <c r="BB64" i="25" a="1"/>
  <c r="BB64" i="25" s="1"/>
  <c r="BB63" i="25" a="1"/>
  <c r="BB63" i="25" s="1"/>
  <c r="BB62" i="25" a="1"/>
  <c r="BB62" i="25" s="1"/>
  <c r="BB61" i="25" a="1"/>
  <c r="BB61" i="25" s="1"/>
  <c r="BB60" i="25" a="1"/>
  <c r="BB60" i="25" s="1"/>
  <c r="BB59" i="25" a="1"/>
  <c r="BB59" i="25" s="1"/>
  <c r="BB58" i="25" a="1"/>
  <c r="BB58" i="25" s="1"/>
  <c r="BB57" i="25" a="1"/>
  <c r="BB57" i="25" s="1"/>
  <c r="BB56" i="25" a="1"/>
  <c r="BB56" i="25" s="1"/>
  <c r="BB55" i="25" a="1"/>
  <c r="BB55" i="25" s="1"/>
  <c r="BB54" i="25" a="1"/>
  <c r="BB54" i="25" s="1"/>
  <c r="BB53" i="25" a="1"/>
  <c r="BB53" i="25" s="1"/>
  <c r="BB52" i="25" a="1"/>
  <c r="BB52" i="25" s="1"/>
  <c r="BB51" i="25" a="1"/>
  <c r="BB51" i="25" s="1"/>
  <c r="BB50" i="25" a="1"/>
  <c r="BB50" i="25" s="1"/>
  <c r="BB49" i="25" a="1"/>
  <c r="BB49" i="25" s="1"/>
  <c r="BB48" i="25" a="1"/>
  <c r="BB48" i="25" s="1"/>
  <c r="BB47" i="25" a="1"/>
  <c r="BB47" i="25" s="1"/>
  <c r="BB46" i="25" a="1"/>
  <c r="BB46" i="25" s="1"/>
  <c r="BB45" i="25" a="1"/>
  <c r="BB45" i="25" s="1"/>
  <c r="BB44" i="25" a="1"/>
  <c r="BB44" i="25" s="1"/>
  <c r="BB43" i="25" a="1"/>
  <c r="BB43" i="25" s="1"/>
  <c r="BB42" i="25" a="1"/>
  <c r="BB42" i="25" s="1"/>
  <c r="BB41" i="25" a="1"/>
  <c r="BB41" i="25" s="1"/>
  <c r="BB40" i="25" a="1"/>
  <c r="BB40" i="25" s="1"/>
  <c r="BB39" i="25" a="1"/>
  <c r="BB39" i="25" s="1"/>
  <c r="BB38" i="25" a="1"/>
  <c r="BB38" i="25" s="1"/>
  <c r="BB37" i="25" a="1"/>
  <c r="BB37" i="25" s="1"/>
  <c r="BB36" i="25" a="1"/>
  <c r="BB36" i="25" s="1"/>
  <c r="BB35" i="25" a="1"/>
  <c r="BB35" i="25" s="1"/>
  <c r="BB34" i="25" a="1"/>
  <c r="BB34" i="25" s="1"/>
  <c r="BB33" i="25" a="1"/>
  <c r="BB33" i="25" s="1"/>
  <c r="BB32" i="25" a="1"/>
  <c r="BB32" i="25" s="1"/>
  <c r="BB31" i="25" a="1"/>
  <c r="BB31" i="25" s="1"/>
  <c r="BB30" i="25" a="1"/>
  <c r="BB30" i="25" s="1"/>
  <c r="BB29" i="25" a="1"/>
  <c r="BB29" i="25" s="1"/>
  <c r="BB28" i="25" a="1"/>
  <c r="BB28" i="25" s="1"/>
  <c r="BB27" i="25" a="1"/>
  <c r="BB27" i="25" s="1"/>
  <c r="BB26" i="25" a="1"/>
  <c r="BB26" i="25" s="1"/>
  <c r="BB25" i="25" a="1"/>
  <c r="BB25" i="25" s="1"/>
  <c r="BB24" i="25" a="1"/>
  <c r="BB24" i="25" s="1"/>
  <c r="BB23" i="25" a="1"/>
  <c r="BB23" i="25" s="1"/>
  <c r="BB22" i="25" a="1"/>
  <c r="BB22" i="25" s="1"/>
  <c r="BB21" i="25" a="1"/>
  <c r="BB21" i="25" s="1"/>
  <c r="BB20" i="25" a="1"/>
  <c r="BB20" i="25" s="1"/>
  <c r="BB19" i="25" a="1"/>
  <c r="BB19" i="25" s="1"/>
  <c r="BB18" i="25" a="1"/>
  <c r="BB18" i="25" s="1"/>
  <c r="BB17" i="25" a="1"/>
  <c r="BB17" i="25" s="1"/>
  <c r="BB16" i="25" a="1"/>
  <c r="BB16" i="25" s="1"/>
  <c r="BB15" i="25" a="1"/>
  <c r="BB15" i="25" s="1"/>
  <c r="BB14" i="25" a="1"/>
  <c r="BB14" i="25" s="1"/>
  <c r="BB13" i="25" a="1"/>
  <c r="BB13" i="25" s="1"/>
  <c r="BB12" i="25" a="1"/>
  <c r="BB12" i="25" s="1"/>
  <c r="BB11" i="25" a="1"/>
  <c r="BB11" i="25" s="1"/>
  <c r="BB10" i="25" a="1"/>
  <c r="BB10" i="25" s="1"/>
  <c r="BB9" i="25" a="1"/>
  <c r="BB9" i="25" s="1"/>
  <c r="BB8" i="25" a="1"/>
  <c r="BB8" i="25" s="1"/>
  <c r="BB7" i="25" a="1"/>
  <c r="BB7" i="25" s="1"/>
  <c r="BB6" i="25" a="1"/>
  <c r="BB6" i="25" s="1"/>
  <c r="BB5" i="25" a="1"/>
  <c r="BB5" i="25" s="1"/>
  <c r="BB4" i="25" a="1"/>
  <c r="BB4" i="25" s="1"/>
  <c r="BA52" i="25"/>
  <c r="BA53" i="25"/>
  <c r="BA54" i="25"/>
  <c r="BA55" i="25"/>
  <c r="BA56" i="25"/>
  <c r="BA57" i="25"/>
  <c r="BA58" i="25"/>
  <c r="BA59" i="25"/>
  <c r="BA60" i="25"/>
  <c r="BA61" i="25"/>
  <c r="BA62" i="25"/>
  <c r="BA63" i="25"/>
  <c r="BA64" i="25"/>
  <c r="BA65" i="25"/>
  <c r="BA66" i="25"/>
  <c r="BA67" i="25"/>
  <c r="BA68" i="25"/>
  <c r="BA69" i="25"/>
  <c r="BA70" i="25"/>
  <c r="BA71" i="25"/>
  <c r="BA72" i="25"/>
  <c r="BA73" i="25"/>
  <c r="BA74" i="25"/>
  <c r="BA51" i="25"/>
  <c r="BA50" i="25"/>
  <c r="BA28" i="25"/>
  <c r="BA29" i="25"/>
  <c r="BA30" i="25"/>
  <c r="BA31" i="25"/>
  <c r="BA32" i="25"/>
  <c r="BA33" i="25"/>
  <c r="BA34" i="25"/>
  <c r="BA35" i="25"/>
  <c r="BA36" i="25"/>
  <c r="BA37" i="25"/>
  <c r="BA38" i="25"/>
  <c r="BA39" i="25"/>
  <c r="BA40" i="25"/>
  <c r="BA41" i="25"/>
  <c r="BA42" i="25"/>
  <c r="BA43" i="25"/>
  <c r="BA44" i="25"/>
  <c r="BA45" i="25"/>
  <c r="BA46" i="25"/>
  <c r="BA47" i="25"/>
  <c r="BA48" i="25"/>
  <c r="BA49" i="25"/>
  <c r="BA27" i="25"/>
  <c r="BB3" i="25" a="1"/>
  <c r="BB3" i="25" s="1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AG210" i="25" s="1" a="1"/>
  <c r="AG210" i="25" s="1"/>
  <c r="J211" i="25"/>
  <c r="J212" i="25"/>
  <c r="J213" i="25"/>
  <c r="J214" i="25"/>
  <c r="J215" i="25"/>
  <c r="J216" i="25"/>
  <c r="J217" i="25"/>
  <c r="J218" i="25"/>
  <c r="V218" i="25"/>
  <c r="L218" i="25"/>
  <c r="R218" i="25" s="1"/>
  <c r="K218" i="25"/>
  <c r="V217" i="25"/>
  <c r="M217" i="25"/>
  <c r="U217" i="25" s="1"/>
  <c r="L217" i="25"/>
  <c r="R217" i="25" s="1"/>
  <c r="K217" i="25"/>
  <c r="V216" i="25"/>
  <c r="R216" i="25"/>
  <c r="N216" i="25"/>
  <c r="W216" i="25" s="1"/>
  <c r="M216" i="25"/>
  <c r="U216" i="25" s="1"/>
  <c r="K216" i="25"/>
  <c r="AG216" i="25" s="1" a="1"/>
  <c r="AG216" i="25" s="1"/>
  <c r="V215" i="25"/>
  <c r="L215" i="25"/>
  <c r="R215" i="25" s="1"/>
  <c r="K215" i="25"/>
  <c r="V214" i="25"/>
  <c r="L214" i="25"/>
  <c r="R214" i="25" s="1"/>
  <c r="K214" i="25"/>
  <c r="V213" i="25"/>
  <c r="R213" i="25"/>
  <c r="N213" i="25"/>
  <c r="W213" i="25" s="1"/>
  <c r="M213" i="25"/>
  <c r="U213" i="25" s="1"/>
  <c r="K213" i="25"/>
  <c r="V212" i="25"/>
  <c r="L212" i="25"/>
  <c r="R212" i="25" s="1"/>
  <c r="K212" i="25"/>
  <c r="V211" i="25"/>
  <c r="L211" i="25"/>
  <c r="R211" i="25" s="1"/>
  <c r="K211" i="25"/>
  <c r="V210" i="25"/>
  <c r="R210" i="25"/>
  <c r="N210" i="25"/>
  <c r="W210" i="25" s="1"/>
  <c r="M210" i="25"/>
  <c r="U210" i="25" s="1"/>
  <c r="K210" i="25"/>
  <c r="T210" i="25" s="1" a="1"/>
  <c r="T210" i="25" s="1"/>
  <c r="V209" i="25"/>
  <c r="L209" i="25"/>
  <c r="R209" i="25" s="1"/>
  <c r="K209" i="25"/>
  <c r="V208" i="25"/>
  <c r="L208" i="25"/>
  <c r="R208" i="25" s="1"/>
  <c r="K208" i="25"/>
  <c r="V207" i="25"/>
  <c r="R207" i="25"/>
  <c r="N207" i="25"/>
  <c r="W207" i="25" s="1"/>
  <c r="M207" i="25"/>
  <c r="U207" i="25" s="1"/>
  <c r="K207" i="25"/>
  <c r="AG207" i="25" s="1" a="1"/>
  <c r="AG207" i="25" s="1"/>
  <c r="V206" i="25"/>
  <c r="L206" i="25"/>
  <c r="R206" i="25" s="1"/>
  <c r="K206" i="25"/>
  <c r="S206" i="25" s="1" a="1"/>
  <c r="S206" i="25" s="1"/>
  <c r="V205" i="25"/>
  <c r="M205" i="25"/>
  <c r="U205" i="25" s="1"/>
  <c r="L205" i="25"/>
  <c r="R205" i="25" s="1"/>
  <c r="K205" i="25"/>
  <c r="AG205" i="25" s="1" a="1"/>
  <c r="AG205" i="25" s="1"/>
  <c r="V204" i="25"/>
  <c r="R204" i="25"/>
  <c r="N204" i="25"/>
  <c r="W204" i="25" s="1"/>
  <c r="M204" i="25"/>
  <c r="U204" i="25" s="1"/>
  <c r="K204" i="25"/>
  <c r="AG204" i="25" s="1" a="1"/>
  <c r="AG204" i="25" s="1"/>
  <c r="V203" i="25"/>
  <c r="L203" i="25"/>
  <c r="R203" i="25" s="1"/>
  <c r="K203" i="25"/>
  <c r="V202" i="25"/>
  <c r="N202" i="25"/>
  <c r="W202" i="25" s="1"/>
  <c r="L202" i="25"/>
  <c r="M202" i="25" s="1"/>
  <c r="U202" i="25" s="1"/>
  <c r="K202" i="25"/>
  <c r="V201" i="25"/>
  <c r="R201" i="25"/>
  <c r="N201" i="25"/>
  <c r="W201" i="25" s="1"/>
  <c r="M201" i="25"/>
  <c r="U201" i="25" s="1"/>
  <c r="K201" i="25"/>
  <c r="AG201" i="25" s="1" a="1"/>
  <c r="AG201" i="25" s="1"/>
  <c r="V200" i="25"/>
  <c r="L200" i="25"/>
  <c r="R200" i="25" s="1"/>
  <c r="K200" i="25"/>
  <c r="V199" i="25"/>
  <c r="L199" i="25"/>
  <c r="R199" i="25" s="1"/>
  <c r="K199" i="25"/>
  <c r="AG198" i="25" a="1"/>
  <c r="AG198" i="25" s="1"/>
  <c r="V198" i="25"/>
  <c r="R198" i="25"/>
  <c r="N198" i="25"/>
  <c r="W198" i="25" s="1"/>
  <c r="M198" i="25"/>
  <c r="U198" i="25" s="1"/>
  <c r="K198" i="25"/>
  <c r="T198" i="25" s="1" a="1"/>
  <c r="T198" i="25" s="1"/>
  <c r="V197" i="25"/>
  <c r="L197" i="25"/>
  <c r="R197" i="25" s="1"/>
  <c r="K197" i="25"/>
  <c r="V196" i="25"/>
  <c r="L196" i="25"/>
  <c r="R196" i="25" s="1"/>
  <c r="K196" i="25"/>
  <c r="V195" i="25"/>
  <c r="R195" i="25"/>
  <c r="N195" i="25"/>
  <c r="W195" i="25" s="1"/>
  <c r="M195" i="25"/>
  <c r="U195" i="25" s="1"/>
  <c r="K195" i="25"/>
  <c r="AG195" i="25" s="1" a="1"/>
  <c r="AG195" i="25" s="1"/>
  <c r="K189" i="25"/>
  <c r="T189" i="25" s="1" a="1"/>
  <c r="T189" i="25" s="1"/>
  <c r="K190" i="25"/>
  <c r="AG190" i="25" s="1" a="1"/>
  <c r="AG190" i="25" s="1"/>
  <c r="K191" i="25"/>
  <c r="T191" i="25" s="1" a="1"/>
  <c r="T191" i="25" s="1"/>
  <c r="K192" i="25"/>
  <c r="AG192" i="25" s="1" a="1"/>
  <c r="AG192" i="25" s="1"/>
  <c r="K193" i="25"/>
  <c r="T193" i="25" s="1" a="1"/>
  <c r="T193" i="25" s="1"/>
  <c r="K194" i="25"/>
  <c r="V194" i="25"/>
  <c r="T194" i="25" a="1"/>
  <c r="T194" i="25" s="1"/>
  <c r="L194" i="25"/>
  <c r="R194" i="25" s="1"/>
  <c r="V193" i="25"/>
  <c r="N193" i="25"/>
  <c r="W193" i="25" s="1"/>
  <c r="L193" i="25"/>
  <c r="R193" i="25" s="1"/>
  <c r="V192" i="25"/>
  <c r="R192" i="25"/>
  <c r="N192" i="25"/>
  <c r="W192" i="25" s="1"/>
  <c r="M192" i="25"/>
  <c r="U192" i="25" s="1"/>
  <c r="V191" i="25"/>
  <c r="L191" i="25"/>
  <c r="N191" i="25" s="1"/>
  <c r="W191" i="25" s="1"/>
  <c r="V190" i="25"/>
  <c r="R190" i="25"/>
  <c r="M190" i="25"/>
  <c r="U190" i="25" s="1"/>
  <c r="L190" i="25"/>
  <c r="N190" i="25" s="1"/>
  <c r="W190" i="25" s="1"/>
  <c r="V189" i="25"/>
  <c r="R189" i="25"/>
  <c r="N189" i="25"/>
  <c r="W189" i="25" s="1"/>
  <c r="M189" i="25"/>
  <c r="V188" i="25"/>
  <c r="T188" i="25" a="1"/>
  <c r="T188" i="25" s="1"/>
  <c r="L188" i="25"/>
  <c r="R188" i="25" s="1"/>
  <c r="V187" i="25"/>
  <c r="T187" i="25" a="1"/>
  <c r="T187" i="25" s="1"/>
  <c r="L187" i="25"/>
  <c r="R187" i="25" s="1"/>
  <c r="AG186" i="25" a="1"/>
  <c r="AG186" i="25" s="1"/>
  <c r="W186" i="25"/>
  <c r="V186" i="25"/>
  <c r="U186" i="25"/>
  <c r="T186" i="25" a="1"/>
  <c r="T186" i="25" s="1"/>
  <c r="R186" i="25"/>
  <c r="N186" i="25"/>
  <c r="M186" i="25"/>
  <c r="V185" i="25"/>
  <c r="L185" i="25"/>
  <c r="R185" i="25" s="1"/>
  <c r="V184" i="25"/>
  <c r="M184" i="25"/>
  <c r="U184" i="25" s="1"/>
  <c r="L184" i="25"/>
  <c r="V183" i="25"/>
  <c r="T183" i="25" a="1"/>
  <c r="T183" i="25" s="1"/>
  <c r="R183" i="25"/>
  <c r="N183" i="25"/>
  <c r="W183" i="25" s="1"/>
  <c r="M183" i="25"/>
  <c r="U183" i="25" s="1"/>
  <c r="V182" i="25"/>
  <c r="T182" i="25" a="1"/>
  <c r="T182" i="25" s="1"/>
  <c r="S182" i="25" a="1"/>
  <c r="S182" i="25" s="1"/>
  <c r="L182" i="25"/>
  <c r="V181" i="25"/>
  <c r="T181" i="25" a="1"/>
  <c r="T181" i="25" s="1"/>
  <c r="S181" i="25" a="1"/>
  <c r="S181" i="25" s="1"/>
  <c r="L181" i="25"/>
  <c r="R181" i="25" s="1"/>
  <c r="V180" i="25"/>
  <c r="T180" i="25" a="1"/>
  <c r="T180" i="25" s="1"/>
  <c r="S180" i="25" a="1"/>
  <c r="S180" i="25" s="1"/>
  <c r="R180" i="25"/>
  <c r="N180" i="25"/>
  <c r="W180" i="25" s="1"/>
  <c r="M180" i="25"/>
  <c r="U180" i="25" s="1"/>
  <c r="V179" i="25"/>
  <c r="T179" i="25" a="1"/>
  <c r="T179" i="25" s="1"/>
  <c r="L179" i="25"/>
  <c r="M179" i="25" s="1"/>
  <c r="U179" i="25" s="1"/>
  <c r="V178" i="25"/>
  <c r="L178" i="25"/>
  <c r="R178" i="25" s="1"/>
  <c r="V177" i="25"/>
  <c r="S177" i="25" a="1"/>
  <c r="S177" i="25" s="1"/>
  <c r="R177" i="25"/>
  <c r="N177" i="25"/>
  <c r="W177" i="25" s="1"/>
  <c r="M177" i="25"/>
  <c r="U177" i="25" s="1"/>
  <c r="W176" i="25"/>
  <c r="V176" i="25"/>
  <c r="T176" i="25" a="1"/>
  <c r="T176" i="25" s="1"/>
  <c r="R176" i="25"/>
  <c r="N176" i="25"/>
  <c r="M176" i="25"/>
  <c r="U176" i="25" s="1"/>
  <c r="L176" i="25"/>
  <c r="V175" i="25"/>
  <c r="T175" i="25" a="1"/>
  <c r="T175" i="25" s="1"/>
  <c r="L175" i="25"/>
  <c r="M175" i="25" s="1"/>
  <c r="U175" i="25" s="1"/>
  <c r="V174" i="25"/>
  <c r="T174" i="25" a="1"/>
  <c r="T174" i="25" s="1"/>
  <c r="R174" i="25"/>
  <c r="N174" i="25"/>
  <c r="W174" i="25" s="1"/>
  <c r="M174" i="25"/>
  <c r="V173" i="25"/>
  <c r="T173" i="25" a="1"/>
  <c r="T173" i="25" s="1"/>
  <c r="L173" i="25"/>
  <c r="R173" i="25" s="1"/>
  <c r="V172" i="25"/>
  <c r="T172" i="25" a="1"/>
  <c r="T172" i="25" s="1"/>
  <c r="L172" i="25"/>
  <c r="R172" i="25" s="1"/>
  <c r="V171" i="25"/>
  <c r="R171" i="25"/>
  <c r="N171" i="25"/>
  <c r="W171" i="25" s="1"/>
  <c r="M171" i="25"/>
  <c r="U171" i="25" s="1"/>
  <c r="K188" i="25"/>
  <c r="K187" i="25"/>
  <c r="K186" i="25"/>
  <c r="K185" i="25"/>
  <c r="T185" i="25" s="1" a="1"/>
  <c r="T185" i="25" s="1"/>
  <c r="K184" i="25"/>
  <c r="T184" i="25" s="1" a="1"/>
  <c r="T184" i="25" s="1"/>
  <c r="K183" i="25"/>
  <c r="K182" i="25"/>
  <c r="K181" i="25"/>
  <c r="K180" i="25"/>
  <c r="K179" i="25"/>
  <c r="S179" i="25" s="1" a="1"/>
  <c r="S179" i="25" s="1"/>
  <c r="K178" i="25"/>
  <c r="T178" i="25" s="1" a="1"/>
  <c r="T178" i="25" s="1"/>
  <c r="K177" i="25"/>
  <c r="T177" i="25" s="1" a="1"/>
  <c r="T177" i="25" s="1"/>
  <c r="K176" i="25"/>
  <c r="K175" i="25"/>
  <c r="K174" i="25"/>
  <c r="K173" i="25"/>
  <c r="K172" i="25"/>
  <c r="K171" i="25"/>
  <c r="T171" i="25" s="1" a="1"/>
  <c r="T171" i="25" s="1"/>
  <c r="K170" i="25"/>
  <c r="K169" i="25"/>
  <c r="K168" i="25"/>
  <c r="T168" i="25" s="1" a="1"/>
  <c r="T168" i="25" s="1"/>
  <c r="K167" i="25"/>
  <c r="T167" i="25" s="1" a="1"/>
  <c r="T167" i="25" s="1"/>
  <c r="K166" i="25"/>
  <c r="T166" i="25" s="1" a="1"/>
  <c r="T166" i="25" s="1"/>
  <c r="K165" i="25"/>
  <c r="K164" i="25"/>
  <c r="T164" i="25" s="1" a="1"/>
  <c r="T164" i="25" s="1"/>
  <c r="K163" i="25"/>
  <c r="K162" i="25"/>
  <c r="K161" i="25"/>
  <c r="K160" i="25"/>
  <c r="T160" i="25" s="1" a="1"/>
  <c r="T160" i="25" s="1"/>
  <c r="K159" i="25"/>
  <c r="T159" i="25" s="1" a="1"/>
  <c r="T159" i="25" s="1"/>
  <c r="K158" i="25"/>
  <c r="K157" i="25"/>
  <c r="K156" i="25"/>
  <c r="K155" i="25"/>
  <c r="K154" i="25"/>
  <c r="K153" i="25"/>
  <c r="K152" i="25"/>
  <c r="K151" i="25"/>
  <c r="K150" i="25"/>
  <c r="K149" i="25"/>
  <c r="K148" i="25"/>
  <c r="K147" i="25"/>
  <c r="V170" i="25"/>
  <c r="T170" i="25" a="1"/>
  <c r="T170" i="25" s="1"/>
  <c r="S170" i="25" a="1"/>
  <c r="S170" i="25" s="1"/>
  <c r="L170" i="25"/>
  <c r="M170" i="25" s="1"/>
  <c r="U170" i="25" s="1"/>
  <c r="V169" i="25"/>
  <c r="T169" i="25" a="1"/>
  <c r="T169" i="25" s="1"/>
  <c r="S169" i="25" a="1"/>
  <c r="S169" i="25" s="1"/>
  <c r="L169" i="25"/>
  <c r="N169" i="25" s="1"/>
  <c r="W169" i="25" s="1"/>
  <c r="V168" i="25"/>
  <c r="U168" i="25"/>
  <c r="R168" i="25"/>
  <c r="N168" i="25"/>
  <c r="W168" i="25" s="1"/>
  <c r="M168" i="25"/>
  <c r="V167" i="25"/>
  <c r="L167" i="25"/>
  <c r="R167" i="25" s="1"/>
  <c r="V166" i="25"/>
  <c r="L166" i="25"/>
  <c r="R166" i="25" s="1"/>
  <c r="V165" i="25"/>
  <c r="S165" i="25" a="1"/>
  <c r="S165" i="25" s="1"/>
  <c r="R165" i="25"/>
  <c r="N165" i="25"/>
  <c r="W165" i="25" s="1"/>
  <c r="M165" i="25"/>
  <c r="U165" i="25" s="1"/>
  <c r="V164" i="25"/>
  <c r="R164" i="25"/>
  <c r="L164" i="25"/>
  <c r="M164" i="25" s="1"/>
  <c r="V163" i="25"/>
  <c r="T163" i="25" a="1"/>
  <c r="T163" i="25" s="1"/>
  <c r="S163" i="25" a="1"/>
  <c r="S163" i="25" s="1"/>
  <c r="L163" i="25"/>
  <c r="R163" i="25" s="1"/>
  <c r="V162" i="25"/>
  <c r="T162" i="25" a="1"/>
  <c r="T162" i="25" s="1"/>
  <c r="S162" i="25" a="1"/>
  <c r="S162" i="25" s="1"/>
  <c r="R162" i="25"/>
  <c r="N162" i="25"/>
  <c r="W162" i="25" s="1"/>
  <c r="M162" i="25"/>
  <c r="U162" i="25" s="1"/>
  <c r="V161" i="25"/>
  <c r="T161" i="25" a="1"/>
  <c r="T161" i="25" s="1"/>
  <c r="S161" i="25" a="1"/>
  <c r="S161" i="25" s="1"/>
  <c r="L161" i="25"/>
  <c r="R161" i="25" s="1"/>
  <c r="V160" i="25"/>
  <c r="L160" i="25"/>
  <c r="R160" i="25" s="1"/>
  <c r="V159" i="25"/>
  <c r="R159" i="25"/>
  <c r="N159" i="25"/>
  <c r="W159" i="25" s="1"/>
  <c r="M159" i="25"/>
  <c r="BB2" i="25" a="1"/>
  <c r="BB2" i="25" s="1"/>
  <c r="J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AG168" i="25" s="1" a="1"/>
  <c r="AG168" i="25" s="1"/>
  <c r="J169" i="25"/>
  <c r="J170" i="25"/>
  <c r="J171" i="25"/>
  <c r="J172" i="25"/>
  <c r="J173" i="25"/>
  <c r="J174" i="25"/>
  <c r="J175" i="25"/>
  <c r="J176" i="25"/>
  <c r="J177" i="25"/>
  <c r="AG177" i="25" s="1" a="1"/>
  <c r="AG177" i="25" s="1"/>
  <c r="J178" i="25"/>
  <c r="J179" i="25"/>
  <c r="AG179" i="25" s="1" a="1"/>
  <c r="AG179" i="25" s="1"/>
  <c r="J180" i="25"/>
  <c r="J181" i="25"/>
  <c r="J182" i="25"/>
  <c r="J183" i="25"/>
  <c r="AG183" i="25" s="1" a="1"/>
  <c r="AG183" i="25" s="1"/>
  <c r="J184" i="25"/>
  <c r="J185" i="25"/>
  <c r="J186" i="25"/>
  <c r="J187" i="25"/>
  <c r="J188" i="25"/>
  <c r="J3" i="25"/>
  <c r="AG174" i="25" l="1" a="1"/>
  <c r="AG174" i="25" s="1"/>
  <c r="AG160" i="25" a="1"/>
  <c r="AG160" i="25" s="1"/>
  <c r="M160" i="25"/>
  <c r="U160" i="25" s="1"/>
  <c r="R169" i="25"/>
  <c r="N160" i="25"/>
  <c r="W160" i="25" s="1"/>
  <c r="N170" i="25"/>
  <c r="W170" i="25" s="1"/>
  <c r="R170" i="25"/>
  <c r="N205" i="25"/>
  <c r="W205" i="25" s="1"/>
  <c r="M181" i="25"/>
  <c r="U181" i="25" s="1"/>
  <c r="N181" i="25"/>
  <c r="W181" i="25" s="1"/>
  <c r="AG189" i="25" a="1"/>
  <c r="AG189" i="25" s="1"/>
  <c r="M163" i="25"/>
  <c r="U163" i="25" s="1"/>
  <c r="N163" i="25"/>
  <c r="W163" i="25" s="1"/>
  <c r="N175" i="25"/>
  <c r="W175" i="25" s="1"/>
  <c r="M182" i="25"/>
  <c r="U182" i="25" s="1"/>
  <c r="N217" i="25"/>
  <c r="W217" i="25" s="1"/>
  <c r="R175" i="25"/>
  <c r="N182" i="25"/>
  <c r="W182" i="25" s="1"/>
  <c r="R182" i="25"/>
  <c r="N164" i="25"/>
  <c r="W164" i="25" s="1"/>
  <c r="AG165" i="25" a="1"/>
  <c r="AG165" i="25" s="1"/>
  <c r="T190" i="25" a="1"/>
  <c r="T190" i="25" s="1"/>
  <c r="AG209" i="25" a="1"/>
  <c r="AG209" i="25" s="1"/>
  <c r="M209" i="25"/>
  <c r="U209" i="25" s="1"/>
  <c r="R191" i="25"/>
  <c r="T165" i="25" a="1"/>
  <c r="T165" i="25" s="1"/>
  <c r="AG184" i="25" a="1"/>
  <c r="AG184" i="25" s="1"/>
  <c r="N184" i="25"/>
  <c r="W184" i="25" s="1"/>
  <c r="AG180" i="25" a="1"/>
  <c r="AG180" i="25" s="1"/>
  <c r="M178" i="25"/>
  <c r="U178" i="25" s="1"/>
  <c r="T192" i="25" a="1"/>
  <c r="T192" i="25" s="1"/>
  <c r="AG176" i="25" a="1"/>
  <c r="AG176" i="25" s="1"/>
  <c r="N178" i="25"/>
  <c r="W178" i="25" s="1"/>
  <c r="AG175" i="25" a="1"/>
  <c r="AG175" i="25" s="1"/>
  <c r="S178" i="25" a="1"/>
  <c r="S178" i="25" s="1"/>
  <c r="AG171" i="25" a="1"/>
  <c r="AG171" i="25" s="1"/>
  <c r="AG170" i="25" a="1"/>
  <c r="AG170" i="25" s="1"/>
  <c r="N179" i="25"/>
  <c r="W179" i="25" s="1"/>
  <c r="R202" i="25"/>
  <c r="R179" i="25"/>
  <c r="AG217" i="25" a="1"/>
  <c r="AG217" i="25" s="1"/>
  <c r="AG202" i="25" a="1"/>
  <c r="AG202" i="25" s="1"/>
  <c r="AG213" i="25" a="1"/>
  <c r="AG213" i="25" s="1"/>
  <c r="M215" i="25"/>
  <c r="U215" i="25" s="1"/>
  <c r="M211" i="25"/>
  <c r="U211" i="25" s="1"/>
  <c r="N215" i="25"/>
  <c r="W215" i="25" s="1"/>
  <c r="N211" i="25"/>
  <c r="W211" i="25" s="1"/>
  <c r="S215" i="25" a="1"/>
  <c r="S215" i="25" s="1"/>
  <c r="S211" i="25" a="1"/>
  <c r="S211" i="25" s="1"/>
  <c r="S207" i="25" a="1"/>
  <c r="S207" i="25" s="1"/>
  <c r="T215" i="25" a="1"/>
  <c r="T215" i="25" s="1"/>
  <c r="T211" i="25" a="1"/>
  <c r="T211" i="25" s="1"/>
  <c r="T207" i="25" a="1"/>
  <c r="T207" i="25" s="1"/>
  <c r="M212" i="25"/>
  <c r="U212" i="25" s="1"/>
  <c r="M208" i="25"/>
  <c r="U208" i="25" s="1"/>
  <c r="N212" i="25"/>
  <c r="W212" i="25" s="1"/>
  <c r="S216" i="25" a="1"/>
  <c r="S216" i="25" s="1"/>
  <c r="N208" i="25"/>
  <c r="W208" i="25" s="1"/>
  <c r="S212" i="25" a="1"/>
  <c r="S212" i="25" s="1"/>
  <c r="T216" i="25" a="1"/>
  <c r="T216" i="25" s="1"/>
  <c r="S208" i="25" a="1"/>
  <c r="S208" i="25" s="1"/>
  <c r="T212" i="25" a="1"/>
  <c r="T212" i="25" s="1"/>
  <c r="T208" i="25" a="1"/>
  <c r="T208" i="25" s="1"/>
  <c r="S217" i="25" a="1"/>
  <c r="S217" i="25" s="1"/>
  <c r="N209" i="25"/>
  <c r="W209" i="25" s="1"/>
  <c r="S213" i="25" a="1"/>
  <c r="S213" i="25" s="1"/>
  <c r="T217" i="25" a="1"/>
  <c r="T217" i="25" s="1"/>
  <c r="S209" i="25" a="1"/>
  <c r="S209" i="25" s="1"/>
  <c r="T213" i="25" a="1"/>
  <c r="T213" i="25" s="1"/>
  <c r="T209" i="25" a="1"/>
  <c r="T209" i="25" s="1"/>
  <c r="M218" i="25"/>
  <c r="U218" i="25" s="1"/>
  <c r="M214" i="25"/>
  <c r="U214" i="25" s="1"/>
  <c r="N218" i="25"/>
  <c r="W218" i="25" s="1"/>
  <c r="N214" i="25"/>
  <c r="W214" i="25" s="1"/>
  <c r="S218" i="25" a="1"/>
  <c r="S218" i="25" s="1"/>
  <c r="S214" i="25" a="1"/>
  <c r="S214" i="25" s="1"/>
  <c r="S210" i="25" a="1"/>
  <c r="S210" i="25" s="1"/>
  <c r="T218" i="25" a="1"/>
  <c r="T218" i="25" s="1"/>
  <c r="T214" i="25" a="1"/>
  <c r="T214" i="25" s="1"/>
  <c r="AG199" i="25" a="1"/>
  <c r="AG199" i="25" s="1"/>
  <c r="M203" i="25"/>
  <c r="U203" i="25" s="1"/>
  <c r="M199" i="25"/>
  <c r="U199" i="25" s="1"/>
  <c r="N203" i="25"/>
  <c r="W203" i="25" s="1"/>
  <c r="N199" i="25"/>
  <c r="W199" i="25" s="1"/>
  <c r="S203" i="25" a="1"/>
  <c r="S203" i="25" s="1"/>
  <c r="S199" i="25" a="1"/>
  <c r="S199" i="25" s="1"/>
  <c r="S195" i="25" a="1"/>
  <c r="S195" i="25" s="1"/>
  <c r="T203" i="25" a="1"/>
  <c r="T203" i="25" s="1"/>
  <c r="T199" i="25" a="1"/>
  <c r="T199" i="25" s="1"/>
  <c r="T195" i="25" a="1"/>
  <c r="T195" i="25" s="1"/>
  <c r="M200" i="25"/>
  <c r="U200" i="25" s="1"/>
  <c r="M196" i="25"/>
  <c r="U196" i="25" s="1"/>
  <c r="N200" i="25"/>
  <c r="W200" i="25" s="1"/>
  <c r="S204" i="25" a="1"/>
  <c r="S204" i="25" s="1"/>
  <c r="N196" i="25"/>
  <c r="W196" i="25" s="1"/>
  <c r="S200" i="25" a="1"/>
  <c r="S200" i="25" s="1"/>
  <c r="T204" i="25" a="1"/>
  <c r="T204" i="25" s="1"/>
  <c r="S196" i="25" a="1"/>
  <c r="S196" i="25" s="1"/>
  <c r="T200" i="25" a="1"/>
  <c r="T200" i="25" s="1"/>
  <c r="T196" i="25" a="1"/>
  <c r="T196" i="25" s="1"/>
  <c r="M197" i="25"/>
  <c r="U197" i="25" s="1"/>
  <c r="S205" i="25" a="1"/>
  <c r="S205" i="25" s="1"/>
  <c r="N197" i="25"/>
  <c r="W197" i="25" s="1"/>
  <c r="S201" i="25" a="1"/>
  <c r="S201" i="25" s="1"/>
  <c r="T205" i="25" a="1"/>
  <c r="T205" i="25" s="1"/>
  <c r="S197" i="25" a="1"/>
  <c r="S197" i="25" s="1"/>
  <c r="T201" i="25" a="1"/>
  <c r="T201" i="25" s="1"/>
  <c r="T197" i="25" a="1"/>
  <c r="T197" i="25" s="1"/>
  <c r="M206" i="25"/>
  <c r="U206" i="25" s="1"/>
  <c r="N206" i="25"/>
  <c r="W206" i="25" s="1"/>
  <c r="S202" i="25" a="1"/>
  <c r="S202" i="25" s="1"/>
  <c r="S198" i="25" a="1"/>
  <c r="S198" i="25" s="1"/>
  <c r="T206" i="25" a="1"/>
  <c r="T206" i="25" s="1"/>
  <c r="T202" i="25" a="1"/>
  <c r="T202" i="25" s="1"/>
  <c r="M191" i="25"/>
  <c r="M187" i="25"/>
  <c r="U187" i="25" s="1"/>
  <c r="N187" i="25"/>
  <c r="W187" i="25" s="1"/>
  <c r="M188" i="25"/>
  <c r="N188" i="25"/>
  <c r="W188" i="25" s="1"/>
  <c r="R184" i="25"/>
  <c r="M193" i="25"/>
  <c r="U193" i="25" s="1"/>
  <c r="M185" i="25"/>
  <c r="N185" i="25"/>
  <c r="W185" i="25" s="1"/>
  <c r="U189" i="25"/>
  <c r="M194" i="25"/>
  <c r="U194" i="25" s="1"/>
  <c r="N194" i="25"/>
  <c r="W194" i="25" s="1"/>
  <c r="AG172" i="25" a="1"/>
  <c r="AG172" i="25" s="1"/>
  <c r="U174" i="25"/>
  <c r="M172" i="25"/>
  <c r="U172" i="25" s="1"/>
  <c r="N172" i="25"/>
  <c r="W172" i="25" s="1"/>
  <c r="M173" i="25"/>
  <c r="N173" i="25"/>
  <c r="W173" i="25" s="1"/>
  <c r="S164" i="25" a="1"/>
  <c r="S164" i="25" s="1"/>
  <c r="S166" i="25" a="1"/>
  <c r="S166" i="25" s="1"/>
  <c r="AG163" i="25" a="1"/>
  <c r="AG163" i="25" s="1"/>
  <c r="AG159" i="25" a="1"/>
  <c r="AG159" i="25" s="1"/>
  <c r="AG162" i="25" a="1"/>
  <c r="AG162" i="25" s="1"/>
  <c r="S159" i="25" a="1"/>
  <c r="S159" i="25" s="1"/>
  <c r="S167" i="25" a="1"/>
  <c r="S167" i="25" s="1"/>
  <c r="S160" i="25" a="1"/>
  <c r="S160" i="25" s="1"/>
  <c r="S168" i="25" a="1"/>
  <c r="S168" i="25" s="1"/>
  <c r="AG164" i="25" a="1"/>
  <c r="AG164" i="25" s="1"/>
  <c r="U164" i="25"/>
  <c r="M167" i="25"/>
  <c r="U167" i="25" s="1"/>
  <c r="N167" i="25"/>
  <c r="W167" i="25" s="1"/>
  <c r="U159" i="25"/>
  <c r="M169" i="25"/>
  <c r="U169" i="25" s="1"/>
  <c r="M161" i="25"/>
  <c r="N161" i="25"/>
  <c r="W161" i="25" s="1"/>
  <c r="M166" i="25"/>
  <c r="N166" i="25"/>
  <c r="W166" i="25" s="1"/>
  <c r="AG182" i="25" l="1" a="1"/>
  <c r="AG182" i="25" s="1"/>
  <c r="AG178" i="25" a="1"/>
  <c r="AG178" i="25" s="1"/>
  <c r="AG181" i="25" a="1"/>
  <c r="AG181" i="25" s="1"/>
  <c r="AG169" i="25" a="1"/>
  <c r="AG169" i="25" s="1"/>
  <c r="AG187" i="25" a="1"/>
  <c r="AG187" i="25" s="1"/>
  <c r="AG167" i="25" a="1"/>
  <c r="AG167" i="25" s="1"/>
  <c r="AG203" i="25" a="1"/>
  <c r="AG203" i="25" s="1"/>
  <c r="AG200" i="25" a="1"/>
  <c r="AG200" i="25" s="1"/>
  <c r="AG208" i="25" a="1"/>
  <c r="AG208" i="25" s="1"/>
  <c r="AG218" i="25" a="1"/>
  <c r="AG218" i="25" s="1"/>
  <c r="AG215" i="25" a="1"/>
  <c r="AG215" i="25" s="1"/>
  <c r="AG214" i="25" a="1"/>
  <c r="AG214" i="25" s="1"/>
  <c r="AG212" i="25" a="1"/>
  <c r="AG212" i="25" s="1"/>
  <c r="AG211" i="25" a="1"/>
  <c r="AG211" i="25" s="1"/>
  <c r="AG196" i="25" a="1"/>
  <c r="AG196" i="25" s="1"/>
  <c r="AG206" i="25" a="1"/>
  <c r="AG206" i="25" s="1"/>
  <c r="AG197" i="25" a="1"/>
  <c r="AG197" i="25" s="1"/>
  <c r="AG185" i="25" a="1"/>
  <c r="AG185" i="25" s="1"/>
  <c r="U185" i="25"/>
  <c r="AG188" i="25" a="1"/>
  <c r="AG188" i="25" s="1"/>
  <c r="U188" i="25"/>
  <c r="AG191" i="25" a="1"/>
  <c r="AG191" i="25" s="1"/>
  <c r="U191" i="25"/>
  <c r="AG194" i="25" a="1"/>
  <c r="AG194" i="25" s="1"/>
  <c r="AG193" i="25" a="1"/>
  <c r="AG193" i="25" s="1"/>
  <c r="AG173" i="25" a="1"/>
  <c r="AG173" i="25" s="1"/>
  <c r="U173" i="25"/>
  <c r="U166" i="25"/>
  <c r="AG166" i="25" a="1"/>
  <c r="AG166" i="25" s="1"/>
  <c r="AG161" i="25" a="1"/>
  <c r="AG161" i="25" s="1"/>
  <c r="U161" i="25"/>
  <c r="V158" i="25" l="1"/>
  <c r="L158" i="25"/>
  <c r="V157" i="25"/>
  <c r="L157" i="25"/>
  <c r="V156" i="25"/>
  <c r="R156" i="25"/>
  <c r="N156" i="25"/>
  <c r="W156" i="25" s="1"/>
  <c r="M156" i="25"/>
  <c r="V155" i="25"/>
  <c r="L155" i="25"/>
  <c r="V154" i="25"/>
  <c r="L154" i="25"/>
  <c r="V153" i="25"/>
  <c r="R153" i="25"/>
  <c r="N153" i="25"/>
  <c r="W153" i="25" s="1"/>
  <c r="M153" i="25"/>
  <c r="V152" i="25"/>
  <c r="L152" i="25"/>
  <c r="V151" i="25"/>
  <c r="L151" i="25"/>
  <c r="V150" i="25"/>
  <c r="T150" i="25" a="1"/>
  <c r="T150" i="25" s="1"/>
  <c r="S150" i="25" a="1"/>
  <c r="S150" i="25" s="1"/>
  <c r="R150" i="25"/>
  <c r="N150" i="25"/>
  <c r="W150" i="25" s="1"/>
  <c r="M150" i="25"/>
  <c r="V149" i="25"/>
  <c r="L149" i="25"/>
  <c r="V148" i="25"/>
  <c r="L148" i="25"/>
  <c r="V147" i="25"/>
  <c r="R147" i="25"/>
  <c r="N147" i="25"/>
  <c r="W147" i="25" s="1"/>
  <c r="M147" i="25"/>
  <c r="T158" i="25" a="1"/>
  <c r="T158" i="25" s="1"/>
  <c r="S157" i="25" a="1"/>
  <c r="S157" i="25" s="1"/>
  <c r="T156" i="25" a="1"/>
  <c r="T156" i="25" s="1"/>
  <c r="S155" i="25" a="1"/>
  <c r="S155" i="25" s="1"/>
  <c r="T154" i="25" a="1"/>
  <c r="T154" i="25" s="1"/>
  <c r="S153" i="25" a="1"/>
  <c r="S153" i="25" s="1"/>
  <c r="S152" i="25" a="1"/>
  <c r="S152" i="25" s="1"/>
  <c r="S151" i="25" a="1"/>
  <c r="S151" i="25" s="1"/>
  <c r="T149" i="25" a="1"/>
  <c r="T149" i="25" s="1"/>
  <c r="T148" i="25" a="1"/>
  <c r="T148" i="25" s="1"/>
  <c r="T147" i="25" a="1"/>
  <c r="T147" i="25" s="1"/>
  <c r="K146" i="25"/>
  <c r="K145" i="25"/>
  <c r="K144" i="25"/>
  <c r="K143" i="25"/>
  <c r="K142" i="25"/>
  <c r="K141" i="25"/>
  <c r="K140" i="25"/>
  <c r="K139" i="25"/>
  <c r="K138" i="25"/>
  <c r="K137" i="25"/>
  <c r="K136" i="25"/>
  <c r="K135" i="25"/>
  <c r="K134" i="25"/>
  <c r="K133" i="25"/>
  <c r="K132" i="25"/>
  <c r="K131" i="25"/>
  <c r="K130" i="25"/>
  <c r="K129" i="25"/>
  <c r="K128" i="25"/>
  <c r="K127" i="25"/>
  <c r="K126" i="25"/>
  <c r="K125" i="25"/>
  <c r="K124" i="25"/>
  <c r="K123" i="25"/>
  <c r="K122" i="25"/>
  <c r="K121" i="25"/>
  <c r="K120" i="25"/>
  <c r="K119" i="25"/>
  <c r="K118" i="25"/>
  <c r="K117" i="25"/>
  <c r="K116" i="25"/>
  <c r="K115" i="25"/>
  <c r="K114" i="25"/>
  <c r="K113" i="25"/>
  <c r="K112" i="25"/>
  <c r="K111" i="25"/>
  <c r="K110" i="25"/>
  <c r="K109" i="25"/>
  <c r="K108" i="25"/>
  <c r="K107" i="25"/>
  <c r="K106" i="25"/>
  <c r="K105" i="25"/>
  <c r="K104" i="25"/>
  <c r="K103" i="25"/>
  <c r="K102" i="25"/>
  <c r="K101" i="25"/>
  <c r="K100" i="25"/>
  <c r="K99" i="25"/>
  <c r="K98" i="25"/>
  <c r="K97" i="25"/>
  <c r="K96" i="25"/>
  <c r="K95" i="25"/>
  <c r="K94" i="25"/>
  <c r="K93" i="25"/>
  <c r="K92" i="25"/>
  <c r="K91" i="25"/>
  <c r="K90" i="25"/>
  <c r="K89" i="25"/>
  <c r="K88" i="25"/>
  <c r="K87" i="25"/>
  <c r="K86" i="25"/>
  <c r="K85" i="25"/>
  <c r="K84" i="25"/>
  <c r="K83" i="25"/>
  <c r="K82" i="25"/>
  <c r="K81" i="25"/>
  <c r="K80" i="25"/>
  <c r="K79" i="25"/>
  <c r="K78" i="25"/>
  <c r="K77" i="25"/>
  <c r="K76" i="25"/>
  <c r="K75" i="25"/>
  <c r="K74" i="25"/>
  <c r="K73" i="25"/>
  <c r="K72" i="25"/>
  <c r="K71" i="25"/>
  <c r="K70" i="25"/>
  <c r="K69" i="25"/>
  <c r="K68" i="25"/>
  <c r="K67" i="25"/>
  <c r="K66" i="25"/>
  <c r="K65" i="25"/>
  <c r="K64" i="25"/>
  <c r="K63" i="25"/>
  <c r="K62" i="25"/>
  <c r="K61" i="25"/>
  <c r="K60" i="25"/>
  <c r="K59" i="25"/>
  <c r="K58" i="25"/>
  <c r="K57" i="25"/>
  <c r="K56" i="25"/>
  <c r="K55" i="25"/>
  <c r="K54" i="25"/>
  <c r="K53" i="25"/>
  <c r="K52" i="25"/>
  <c r="K51" i="25"/>
  <c r="K50" i="25"/>
  <c r="K49" i="25"/>
  <c r="K48" i="25"/>
  <c r="K47" i="25"/>
  <c r="K46" i="25"/>
  <c r="K45" i="25"/>
  <c r="K44" i="25"/>
  <c r="K43" i="25"/>
  <c r="K42" i="25"/>
  <c r="K41" i="25"/>
  <c r="K40" i="25"/>
  <c r="K39" i="25"/>
  <c r="K38" i="25"/>
  <c r="K37" i="25"/>
  <c r="K36" i="25"/>
  <c r="K35" i="25"/>
  <c r="K34" i="25"/>
  <c r="K33" i="25"/>
  <c r="K32" i="25"/>
  <c r="K31" i="25"/>
  <c r="K30" i="25"/>
  <c r="K29" i="25"/>
  <c r="K28" i="25"/>
  <c r="K27" i="25"/>
  <c r="K26" i="25"/>
  <c r="K25" i="25"/>
  <c r="K24" i="25"/>
  <c r="K23" i="25"/>
  <c r="K22" i="25"/>
  <c r="K21" i="25"/>
  <c r="K20" i="25"/>
  <c r="K19" i="25"/>
  <c r="K18" i="25"/>
  <c r="K17" i="25"/>
  <c r="K16" i="25"/>
  <c r="K15" i="25"/>
  <c r="K14" i="25"/>
  <c r="K13" i="25"/>
  <c r="K12" i="25"/>
  <c r="K11" i="25"/>
  <c r="K10" i="25"/>
  <c r="K9" i="25"/>
  <c r="K8" i="25"/>
  <c r="K7" i="25"/>
  <c r="K6" i="25"/>
  <c r="K5" i="25"/>
  <c r="K4" i="25"/>
  <c r="K3" i="25"/>
  <c r="K1" i="25"/>
  <c r="F48" i="25"/>
  <c r="D48" i="25"/>
  <c r="AG78" i="25" l="1" a="1"/>
  <c r="AG78" i="25" s="1"/>
  <c r="AG27" i="25" a="1"/>
  <c r="AG27" i="25" s="1"/>
  <c r="AG130" i="25" a="1"/>
  <c r="AG130" i="25" s="1"/>
  <c r="AG111" i="25" a="1"/>
  <c r="AG111" i="25" s="1"/>
  <c r="U153" i="25"/>
  <c r="AG153" i="25" a="1"/>
  <c r="AG153" i="25" s="1"/>
  <c r="AG12" i="25" a="1"/>
  <c r="AG12" i="25" s="1"/>
  <c r="AG90" i="25" a="1"/>
  <c r="AG90" i="25" s="1"/>
  <c r="AG39" i="25" a="1"/>
  <c r="AG39" i="25" s="1"/>
  <c r="AG72" i="25" a="1"/>
  <c r="AG72" i="25" s="1"/>
  <c r="AG96" i="25" a="1"/>
  <c r="AG96" i="25" s="1"/>
  <c r="R151" i="25"/>
  <c r="R154" i="25"/>
  <c r="U156" i="25"/>
  <c r="AG156" i="25" a="1"/>
  <c r="AG156" i="25" s="1"/>
  <c r="U150" i="25"/>
  <c r="AG150" i="25" a="1"/>
  <c r="AG150" i="25" s="1"/>
  <c r="U147" i="25"/>
  <c r="AG147" i="25" a="1"/>
  <c r="AG147" i="25" s="1"/>
  <c r="AG57" i="25" a="1"/>
  <c r="AG57" i="25" s="1"/>
  <c r="AG123" i="25" a="1"/>
  <c r="AG123" i="25" s="1"/>
  <c r="AG93" i="25" a="1"/>
  <c r="AG93" i="25" s="1"/>
  <c r="AG51" i="25" a="1"/>
  <c r="AG51" i="25" s="1"/>
  <c r="AG155" i="25" a="1"/>
  <c r="AG155" i="25" s="1"/>
  <c r="AG60" i="25" a="1"/>
  <c r="AG60" i="25" s="1"/>
  <c r="R157" i="25"/>
  <c r="AG157" i="25" a="1"/>
  <c r="AG157" i="25" s="1"/>
  <c r="AG66" i="25" a="1"/>
  <c r="AG66" i="25" s="1"/>
  <c r="AG9" i="25" a="1"/>
  <c r="AG9" i="25" s="1"/>
  <c r="AG87" i="25" a="1"/>
  <c r="AG87" i="25" s="1"/>
  <c r="M148" i="25"/>
  <c r="AG148" i="25" a="1"/>
  <c r="AG148" i="25" s="1"/>
  <c r="AG126" i="25" a="1"/>
  <c r="AG126" i="25" s="1"/>
  <c r="R158" i="25"/>
  <c r="AG69" i="25" a="1"/>
  <c r="AG69" i="25" s="1"/>
  <c r="AG83" i="25" a="1"/>
  <c r="AG83" i="25" s="1"/>
  <c r="AG33" i="25" a="1"/>
  <c r="AG33" i="25" s="1"/>
  <c r="AG63" i="25" a="1"/>
  <c r="AG63" i="25" s="1"/>
  <c r="M154" i="25"/>
  <c r="AG154" i="25" s="1" a="1"/>
  <c r="AG154" i="25" s="1"/>
  <c r="T151" i="25" a="1"/>
  <c r="T151" i="25" s="1"/>
  <c r="S147" i="25" a="1"/>
  <c r="S147" i="25" s="1"/>
  <c r="T155" i="25" a="1"/>
  <c r="T155" i="25" s="1"/>
  <c r="S154" i="25" a="1"/>
  <c r="S154" i="25" s="1"/>
  <c r="T153" i="25" a="1"/>
  <c r="T153" i="25" s="1"/>
  <c r="T157" i="25" a="1"/>
  <c r="T157" i="25" s="1"/>
  <c r="S149" i="25" a="1"/>
  <c r="S149" i="25" s="1"/>
  <c r="S156" i="25" a="1"/>
  <c r="S156" i="25" s="1"/>
  <c r="S158" i="25" a="1"/>
  <c r="S158" i="25" s="1"/>
  <c r="S148" i="25" a="1"/>
  <c r="S148" i="25" s="1"/>
  <c r="T152" i="25" a="1"/>
  <c r="T152" i="25" s="1"/>
  <c r="R155" i="25"/>
  <c r="M155" i="25"/>
  <c r="U155" i="25" s="1"/>
  <c r="M157" i="25"/>
  <c r="U157" i="25" s="1"/>
  <c r="N157" i="25"/>
  <c r="W157" i="25" s="1"/>
  <c r="N155" i="25"/>
  <c r="W155" i="25" s="1"/>
  <c r="M158" i="25"/>
  <c r="U158" i="25" s="1"/>
  <c r="N158" i="25"/>
  <c r="W158" i="25" s="1"/>
  <c r="N154" i="25"/>
  <c r="W154" i="25" s="1"/>
  <c r="U148" i="25"/>
  <c r="R149" i="25"/>
  <c r="N149" i="25"/>
  <c r="W149" i="25" s="1"/>
  <c r="M149" i="25"/>
  <c r="U149" i="25" s="1"/>
  <c r="M151" i="25"/>
  <c r="U151" i="25" s="1"/>
  <c r="N151" i="25"/>
  <c r="W151" i="25" s="1"/>
  <c r="M152" i="25"/>
  <c r="U152" i="25" s="1"/>
  <c r="N152" i="25"/>
  <c r="W152" i="25" s="1"/>
  <c r="R152" i="25"/>
  <c r="N148" i="25"/>
  <c r="W148" i="25" s="1"/>
  <c r="R148" i="25"/>
  <c r="T146" i="25" a="1"/>
  <c r="T146" i="25" s="1"/>
  <c r="T145" i="25" a="1"/>
  <c r="T145" i="25" s="1"/>
  <c r="T144" i="25" a="1"/>
  <c r="T144" i="25" s="1"/>
  <c r="T143" i="25" a="1"/>
  <c r="T143" i="25" s="1"/>
  <c r="T142" i="25" a="1"/>
  <c r="T142" i="25" s="1"/>
  <c r="T141" i="25" a="1"/>
  <c r="T141" i="25" s="1"/>
  <c r="T140" i="25" a="1"/>
  <c r="T140" i="25" s="1"/>
  <c r="T139" i="25" a="1"/>
  <c r="T139" i="25" s="1"/>
  <c r="T138" i="25" a="1"/>
  <c r="T138" i="25" s="1"/>
  <c r="T137" i="25" a="1"/>
  <c r="T137" i="25" s="1"/>
  <c r="T136" i="25" a="1"/>
  <c r="T136" i="25" s="1"/>
  <c r="T135" i="25" a="1"/>
  <c r="T135" i="25" s="1"/>
  <c r="T134" i="25" a="1"/>
  <c r="T134" i="25" s="1"/>
  <c r="T133" i="25" a="1"/>
  <c r="T133" i="25" s="1"/>
  <c r="T132" i="25" a="1"/>
  <c r="T132" i="25" s="1"/>
  <c r="T131" i="25" a="1"/>
  <c r="T131" i="25" s="1"/>
  <c r="T130" i="25" a="1"/>
  <c r="T130" i="25" s="1"/>
  <c r="T129" i="25" a="1"/>
  <c r="T129" i="25" s="1"/>
  <c r="T128" i="25" a="1"/>
  <c r="T128" i="25" s="1"/>
  <c r="T127" i="25" a="1"/>
  <c r="T127" i="25" s="1"/>
  <c r="T126" i="25" a="1"/>
  <c r="T126" i="25" s="1"/>
  <c r="T125" i="25" a="1"/>
  <c r="T125" i="25" s="1"/>
  <c r="T124" i="25" a="1"/>
  <c r="T124" i="25" s="1"/>
  <c r="T123" i="25" a="1"/>
  <c r="T123" i="25" s="1"/>
  <c r="T122" i="25" a="1"/>
  <c r="T122" i="25" s="1"/>
  <c r="T121" i="25" a="1"/>
  <c r="T121" i="25" s="1"/>
  <c r="T120" i="25" a="1"/>
  <c r="T120" i="25" s="1"/>
  <c r="T119" i="25" a="1"/>
  <c r="T119" i="25" s="1"/>
  <c r="T118" i="25" a="1"/>
  <c r="T118" i="25" s="1"/>
  <c r="T117" i="25" a="1"/>
  <c r="T117" i="25" s="1"/>
  <c r="T116" i="25" a="1"/>
  <c r="T116" i="25" s="1"/>
  <c r="T115" i="25" a="1"/>
  <c r="T115" i="25" s="1"/>
  <c r="T114" i="25" a="1"/>
  <c r="T114" i="25" s="1"/>
  <c r="T113" i="25" a="1"/>
  <c r="T113" i="25" s="1"/>
  <c r="T112" i="25" a="1"/>
  <c r="T112" i="25" s="1"/>
  <c r="T111" i="25" a="1"/>
  <c r="T111" i="25" s="1"/>
  <c r="T110" i="25" a="1"/>
  <c r="T110" i="25" s="1"/>
  <c r="T109" i="25" a="1"/>
  <c r="T109" i="25" s="1"/>
  <c r="T108" i="25" a="1"/>
  <c r="T108" i="25" s="1"/>
  <c r="T107" i="25" a="1"/>
  <c r="T107" i="25" s="1"/>
  <c r="T106" i="25" a="1"/>
  <c r="T106" i="25" s="1"/>
  <c r="T105" i="25" a="1"/>
  <c r="T105" i="25" s="1"/>
  <c r="T104" i="25" a="1"/>
  <c r="T104" i="25" s="1"/>
  <c r="T103" i="25" a="1"/>
  <c r="T103" i="25" s="1"/>
  <c r="T102" i="25" a="1"/>
  <c r="T102" i="25" s="1"/>
  <c r="T101" i="25" a="1"/>
  <c r="T101" i="25" s="1"/>
  <c r="T100" i="25" a="1"/>
  <c r="T100" i="25" s="1"/>
  <c r="T99" i="25" a="1"/>
  <c r="T99" i="25" s="1"/>
  <c r="T98" i="25" a="1"/>
  <c r="T98" i="25" s="1"/>
  <c r="T97" i="25" a="1"/>
  <c r="T97" i="25" s="1"/>
  <c r="T96" i="25" a="1"/>
  <c r="T96" i="25" s="1"/>
  <c r="T95" i="25" a="1"/>
  <c r="T95" i="25" s="1"/>
  <c r="T94" i="25" a="1"/>
  <c r="T94" i="25" s="1"/>
  <c r="T93" i="25" a="1"/>
  <c r="T93" i="25" s="1"/>
  <c r="T92" i="25" a="1"/>
  <c r="T92" i="25" s="1"/>
  <c r="T91" i="25" a="1"/>
  <c r="T91" i="25" s="1"/>
  <c r="T90" i="25" a="1"/>
  <c r="T90" i="25" s="1"/>
  <c r="T89" i="25" a="1"/>
  <c r="T89" i="25" s="1"/>
  <c r="T88" i="25" a="1"/>
  <c r="T88" i="25" s="1"/>
  <c r="T87" i="25" a="1"/>
  <c r="T87" i="25" s="1"/>
  <c r="T86" i="25" a="1"/>
  <c r="T86" i="25" s="1"/>
  <c r="T85" i="25" a="1"/>
  <c r="T85" i="25" s="1"/>
  <c r="T84" i="25" a="1"/>
  <c r="T84" i="25" s="1"/>
  <c r="T83" i="25" a="1"/>
  <c r="T83" i="25" s="1"/>
  <c r="T82" i="25" a="1"/>
  <c r="T82" i="25" s="1"/>
  <c r="T81" i="25" a="1"/>
  <c r="T81" i="25" s="1"/>
  <c r="T80" i="25" a="1"/>
  <c r="T80" i="25" s="1"/>
  <c r="T79" i="25" a="1"/>
  <c r="T79" i="25" s="1"/>
  <c r="T78" i="25" a="1"/>
  <c r="T78" i="25" s="1"/>
  <c r="T77" i="25" a="1"/>
  <c r="T77" i="25" s="1"/>
  <c r="T76" i="25" a="1"/>
  <c r="T76" i="25" s="1"/>
  <c r="T75" i="25" a="1"/>
  <c r="T75" i="25" s="1"/>
  <c r="T74" i="25" a="1"/>
  <c r="T74" i="25" s="1"/>
  <c r="T73" i="25" a="1"/>
  <c r="T73" i="25" s="1"/>
  <c r="T72" i="25" a="1"/>
  <c r="T72" i="25" s="1"/>
  <c r="T71" i="25" a="1"/>
  <c r="T71" i="25" s="1"/>
  <c r="T70" i="25" a="1"/>
  <c r="T70" i="25" s="1"/>
  <c r="T69" i="25" a="1"/>
  <c r="T69" i="25" s="1"/>
  <c r="T68" i="25" a="1"/>
  <c r="T68" i="25" s="1"/>
  <c r="T67" i="25" a="1"/>
  <c r="T67" i="25" s="1"/>
  <c r="T66" i="25" a="1"/>
  <c r="T66" i="25" s="1"/>
  <c r="T65" i="25" a="1"/>
  <c r="T65" i="25" s="1"/>
  <c r="T64" i="25" a="1"/>
  <c r="T64" i="25" s="1"/>
  <c r="T63" i="25" a="1"/>
  <c r="T63" i="25" s="1"/>
  <c r="T62" i="25" a="1"/>
  <c r="T62" i="25" s="1"/>
  <c r="T61" i="25" a="1"/>
  <c r="T61" i="25" s="1"/>
  <c r="T60" i="25" a="1"/>
  <c r="T60" i="25" s="1"/>
  <c r="T59" i="25" a="1"/>
  <c r="T59" i="25" s="1"/>
  <c r="T58" i="25" a="1"/>
  <c r="T58" i="25" s="1"/>
  <c r="T57" i="25" a="1"/>
  <c r="T57" i="25" s="1"/>
  <c r="T56" i="25" a="1"/>
  <c r="T56" i="25" s="1"/>
  <c r="T55" i="25" a="1"/>
  <c r="T55" i="25" s="1"/>
  <c r="T54" i="25" a="1"/>
  <c r="T54" i="25" s="1"/>
  <c r="T53" i="25" a="1"/>
  <c r="T53" i="25" s="1"/>
  <c r="T52" i="25" a="1"/>
  <c r="T52" i="25" s="1"/>
  <c r="T51" i="25" a="1"/>
  <c r="T51" i="25" s="1"/>
  <c r="T50" i="25" a="1"/>
  <c r="T50" i="25" s="1"/>
  <c r="T49" i="25" a="1"/>
  <c r="T49" i="25" s="1"/>
  <c r="T48" i="25" a="1"/>
  <c r="T48" i="25" s="1"/>
  <c r="T47" i="25" a="1"/>
  <c r="T47" i="25" s="1"/>
  <c r="T46" i="25" a="1"/>
  <c r="T46" i="25" s="1"/>
  <c r="T45" i="25" a="1"/>
  <c r="T45" i="25" s="1"/>
  <c r="T44" i="25" a="1"/>
  <c r="T44" i="25" s="1"/>
  <c r="T43" i="25" a="1"/>
  <c r="T43" i="25" s="1"/>
  <c r="T42" i="25" a="1"/>
  <c r="T42" i="25" s="1"/>
  <c r="T41" i="25" a="1"/>
  <c r="T41" i="25" s="1"/>
  <c r="T40" i="25" a="1"/>
  <c r="T40" i="25" s="1"/>
  <c r="T39" i="25" a="1"/>
  <c r="T39" i="25" s="1"/>
  <c r="T38" i="25" a="1"/>
  <c r="T38" i="25" s="1"/>
  <c r="T37" i="25" a="1"/>
  <c r="T37" i="25" s="1"/>
  <c r="T36" i="25" a="1"/>
  <c r="T36" i="25" s="1"/>
  <c r="T35" i="25" a="1"/>
  <c r="T35" i="25" s="1"/>
  <c r="T34" i="25" a="1"/>
  <c r="T34" i="25" s="1"/>
  <c r="T33" i="25" a="1"/>
  <c r="T33" i="25" s="1"/>
  <c r="T32" i="25" a="1"/>
  <c r="T32" i="25" s="1"/>
  <c r="T31" i="25" a="1"/>
  <c r="T31" i="25" s="1"/>
  <c r="T30" i="25" a="1"/>
  <c r="T30" i="25" s="1"/>
  <c r="T29" i="25" a="1"/>
  <c r="T29" i="25" s="1"/>
  <c r="T28" i="25" a="1"/>
  <c r="T28" i="25" s="1"/>
  <c r="T27" i="25" a="1"/>
  <c r="T27" i="25" s="1"/>
  <c r="T26" i="25" a="1"/>
  <c r="T26" i="25" s="1"/>
  <c r="T25" i="25" a="1"/>
  <c r="T25" i="25" s="1"/>
  <c r="T24" i="25" a="1"/>
  <c r="T24" i="25" s="1"/>
  <c r="T23" i="25" a="1"/>
  <c r="T23" i="25" s="1"/>
  <c r="T22" i="25" a="1"/>
  <c r="T22" i="25" s="1"/>
  <c r="T21" i="25" a="1"/>
  <c r="T21" i="25" s="1"/>
  <c r="T20" i="25" a="1"/>
  <c r="T20" i="25" s="1"/>
  <c r="T19" i="25" a="1"/>
  <c r="T19" i="25" s="1"/>
  <c r="T18" i="25" a="1"/>
  <c r="T18" i="25" s="1"/>
  <c r="T17" i="25" a="1"/>
  <c r="T17" i="25" s="1"/>
  <c r="T16" i="25" a="1"/>
  <c r="T16" i="25" s="1"/>
  <c r="T15" i="25" a="1"/>
  <c r="T15" i="25" s="1"/>
  <c r="T14" i="25" a="1"/>
  <c r="T14" i="25" s="1"/>
  <c r="T13" i="25" a="1"/>
  <c r="T13" i="25" s="1"/>
  <c r="T12" i="25" a="1"/>
  <c r="T12" i="25" s="1"/>
  <c r="T11" i="25" a="1"/>
  <c r="T11" i="25" s="1"/>
  <c r="T10" i="25" a="1"/>
  <c r="T10" i="25" s="1"/>
  <c r="T9" i="25" a="1"/>
  <c r="T9" i="25" s="1"/>
  <c r="T8" i="25" a="1"/>
  <c r="T8" i="25" s="1"/>
  <c r="T7" i="25" a="1"/>
  <c r="T7" i="25" s="1"/>
  <c r="T6" i="25" a="1"/>
  <c r="T6" i="25" s="1"/>
  <c r="T5" i="25" a="1"/>
  <c r="T5" i="25" s="1"/>
  <c r="T4" i="25" a="1"/>
  <c r="T4" i="25" s="1"/>
  <c r="T3" i="25" a="1"/>
  <c r="T3" i="25" s="1"/>
  <c r="V146" i="25"/>
  <c r="S146" i="25" a="1"/>
  <c r="S146" i="25" s="1"/>
  <c r="V145" i="25"/>
  <c r="S145" i="25" a="1"/>
  <c r="S145" i="25" s="1"/>
  <c r="V144" i="25"/>
  <c r="S144" i="25" a="1"/>
  <c r="S144" i="25" s="1"/>
  <c r="R144" i="25"/>
  <c r="V143" i="25"/>
  <c r="S143" i="25" a="1"/>
  <c r="S143" i="25" s="1"/>
  <c r="V142" i="25"/>
  <c r="S142" i="25" a="1"/>
  <c r="S142" i="25" s="1"/>
  <c r="V141" i="25"/>
  <c r="S141" i="25" a="1"/>
  <c r="S141" i="25" s="1"/>
  <c r="R141" i="25"/>
  <c r="V140" i="25"/>
  <c r="S140" i="25" a="1"/>
  <c r="S140" i="25" s="1"/>
  <c r="V139" i="25"/>
  <c r="S139" i="25" a="1"/>
  <c r="S139" i="25" s="1"/>
  <c r="V138" i="25"/>
  <c r="S138" i="25" a="1"/>
  <c r="S138" i="25" s="1"/>
  <c r="R138" i="25"/>
  <c r="V137" i="25"/>
  <c r="S137" i="25" a="1"/>
  <c r="S137" i="25" s="1"/>
  <c r="V136" i="25"/>
  <c r="S136" i="25" a="1"/>
  <c r="S136" i="25" s="1"/>
  <c r="V135" i="25"/>
  <c r="S135" i="25" a="1"/>
  <c r="S135" i="25" s="1"/>
  <c r="R135" i="25"/>
  <c r="V134" i="25"/>
  <c r="S134" i="25" a="1"/>
  <c r="S134" i="25" s="1"/>
  <c r="V133" i="25"/>
  <c r="S133" i="25" a="1"/>
  <c r="S133" i="25" s="1"/>
  <c r="V132" i="25"/>
  <c r="S132" i="25" a="1"/>
  <c r="S132" i="25" s="1"/>
  <c r="R132" i="25"/>
  <c r="W131" i="25"/>
  <c r="V131" i="25"/>
  <c r="S131" i="25" a="1"/>
  <c r="S131" i="25" s="1"/>
  <c r="V130" i="25"/>
  <c r="S130" i="25" a="1"/>
  <c r="S130" i="25" s="1"/>
  <c r="V129" i="25"/>
  <c r="S129" i="25" a="1"/>
  <c r="S129" i="25" s="1"/>
  <c r="R129" i="25"/>
  <c r="V128" i="25"/>
  <c r="S128" i="25" a="1"/>
  <c r="S128" i="25" s="1"/>
  <c r="V127" i="25"/>
  <c r="S127" i="25" a="1"/>
  <c r="S127" i="25" s="1"/>
  <c r="V126" i="25"/>
  <c r="S126" i="25" a="1"/>
  <c r="S126" i="25" s="1"/>
  <c r="R126" i="25"/>
  <c r="V125" i="25"/>
  <c r="S125" i="25" a="1"/>
  <c r="S125" i="25" s="1"/>
  <c r="V124" i="25"/>
  <c r="S124" i="25" a="1"/>
  <c r="S124" i="25" s="1"/>
  <c r="V123" i="25"/>
  <c r="S123" i="25" a="1"/>
  <c r="S123" i="25" s="1"/>
  <c r="R123" i="25"/>
  <c r="V122" i="25"/>
  <c r="S122" i="25" a="1"/>
  <c r="S122" i="25" s="1"/>
  <c r="V121" i="25"/>
  <c r="S121" i="25" a="1"/>
  <c r="S121" i="25" s="1"/>
  <c r="V120" i="25"/>
  <c r="S120" i="25" a="1"/>
  <c r="S120" i="25" s="1"/>
  <c r="R120" i="25"/>
  <c r="V119" i="25"/>
  <c r="S119" i="25" a="1"/>
  <c r="S119" i="25" s="1"/>
  <c r="V118" i="25"/>
  <c r="S118" i="25" a="1"/>
  <c r="S118" i="25" s="1"/>
  <c r="V117" i="25"/>
  <c r="S117" i="25" a="1"/>
  <c r="S117" i="25" s="1"/>
  <c r="R117" i="25"/>
  <c r="V116" i="25"/>
  <c r="S116" i="25" a="1"/>
  <c r="S116" i="25" s="1"/>
  <c r="V115" i="25"/>
  <c r="S115" i="25" a="1"/>
  <c r="S115" i="25" s="1"/>
  <c r="R115" i="25"/>
  <c r="W114" i="25"/>
  <c r="V114" i="25"/>
  <c r="U114" i="25"/>
  <c r="S114" i="25" a="1"/>
  <c r="S114" i="25" s="1"/>
  <c r="R114" i="25"/>
  <c r="V113" i="25"/>
  <c r="S113" i="25" a="1"/>
  <c r="S113" i="25" s="1"/>
  <c r="V112" i="25"/>
  <c r="S112" i="25" a="1"/>
  <c r="S112" i="25" s="1"/>
  <c r="V111" i="25"/>
  <c r="S111" i="25" a="1"/>
  <c r="S111" i="25" s="1"/>
  <c r="R111" i="25"/>
  <c r="V110" i="25"/>
  <c r="S110" i="25" a="1"/>
  <c r="S110" i="25" s="1"/>
  <c r="V109" i="25"/>
  <c r="S109" i="25" a="1"/>
  <c r="S109" i="25" s="1"/>
  <c r="V108" i="25"/>
  <c r="S108" i="25" a="1"/>
  <c r="S108" i="25" s="1"/>
  <c r="R108" i="25"/>
  <c r="V107" i="25"/>
  <c r="S107" i="25" a="1"/>
  <c r="S107" i="25" s="1"/>
  <c r="V106" i="25"/>
  <c r="S106" i="25" a="1"/>
  <c r="S106" i="25" s="1"/>
  <c r="V105" i="25"/>
  <c r="S105" i="25" a="1"/>
  <c r="S105" i="25" s="1"/>
  <c r="R105" i="25"/>
  <c r="V104" i="25"/>
  <c r="S104" i="25" a="1"/>
  <c r="S104" i="25" s="1"/>
  <c r="V103" i="25"/>
  <c r="S103" i="25" a="1"/>
  <c r="S103" i="25" s="1"/>
  <c r="V102" i="25"/>
  <c r="S102" i="25" a="1"/>
  <c r="S102" i="25" s="1"/>
  <c r="R102" i="25"/>
  <c r="V101" i="25"/>
  <c r="S101" i="25" a="1"/>
  <c r="S101" i="25" s="1"/>
  <c r="V100" i="25"/>
  <c r="S100" i="25" a="1"/>
  <c r="S100" i="25" s="1"/>
  <c r="V99" i="25"/>
  <c r="S99" i="25" a="1"/>
  <c r="S99" i="25" s="1"/>
  <c r="R99" i="25"/>
  <c r="V98" i="25"/>
  <c r="V97" i="25"/>
  <c r="V96" i="25"/>
  <c r="R96" i="25"/>
  <c r="V95" i="25"/>
  <c r="V94" i="25"/>
  <c r="V93" i="25"/>
  <c r="R93" i="25"/>
  <c r="V92" i="25"/>
  <c r="V91" i="25"/>
  <c r="V90" i="25"/>
  <c r="R90" i="25"/>
  <c r="V89" i="25"/>
  <c r="V88" i="25"/>
  <c r="V87" i="25"/>
  <c r="R87" i="25"/>
  <c r="V86" i="25"/>
  <c r="V85" i="25"/>
  <c r="V84" i="25"/>
  <c r="R84" i="25"/>
  <c r="V83" i="25"/>
  <c r="V82" i="25"/>
  <c r="V81" i="25"/>
  <c r="R81" i="25"/>
  <c r="V80" i="25"/>
  <c r="V79" i="25"/>
  <c r="V78" i="25"/>
  <c r="R78" i="25"/>
  <c r="V77" i="25"/>
  <c r="V76" i="25"/>
  <c r="R76" i="25"/>
  <c r="W75" i="25"/>
  <c r="V75" i="25"/>
  <c r="U75" i="25"/>
  <c r="R75" i="25"/>
  <c r="W74" i="25"/>
  <c r="V74" i="25"/>
  <c r="S74" i="25" a="1"/>
  <c r="S74" i="25" s="1"/>
  <c r="R74" i="25"/>
  <c r="V73" i="25"/>
  <c r="S73" i="25" a="1"/>
  <c r="S73" i="25" s="1"/>
  <c r="V72" i="25"/>
  <c r="S72" i="25" a="1"/>
  <c r="S72" i="25" s="1"/>
  <c r="R72" i="25"/>
  <c r="V71" i="25"/>
  <c r="S71" i="25" a="1"/>
  <c r="S71" i="25" s="1"/>
  <c r="V70" i="25"/>
  <c r="S70" i="25" a="1"/>
  <c r="S70" i="25" s="1"/>
  <c r="V69" i="25"/>
  <c r="S69" i="25" a="1"/>
  <c r="S69" i="25" s="1"/>
  <c r="R69" i="25"/>
  <c r="V68" i="25"/>
  <c r="S68" i="25" a="1"/>
  <c r="S68" i="25" s="1"/>
  <c r="V67" i="25"/>
  <c r="S67" i="25" a="1"/>
  <c r="S67" i="25" s="1"/>
  <c r="V66" i="25"/>
  <c r="S66" i="25" a="1"/>
  <c r="S66" i="25" s="1"/>
  <c r="R66" i="25"/>
  <c r="V65" i="25"/>
  <c r="S65" i="25" a="1"/>
  <c r="S65" i="25" s="1"/>
  <c r="V64" i="25"/>
  <c r="S64" i="25" a="1"/>
  <c r="S64" i="25" s="1"/>
  <c r="V63" i="25"/>
  <c r="S63" i="25" a="1"/>
  <c r="S63" i="25" s="1"/>
  <c r="R63" i="25"/>
  <c r="V62" i="25"/>
  <c r="V61" i="25"/>
  <c r="V60" i="25"/>
  <c r="R60" i="25"/>
  <c r="V59" i="25"/>
  <c r="V58" i="25"/>
  <c r="V57" i="25"/>
  <c r="R57" i="25"/>
  <c r="V56" i="25"/>
  <c r="V55" i="25"/>
  <c r="V54" i="25"/>
  <c r="R54" i="25"/>
  <c r="V53" i="25"/>
  <c r="V52" i="25"/>
  <c r="V51" i="25"/>
  <c r="R51" i="25"/>
  <c r="V50" i="25"/>
  <c r="S50" i="25" a="1"/>
  <c r="S50" i="25" s="1"/>
  <c r="V49" i="25"/>
  <c r="S49" i="25" a="1"/>
  <c r="S49" i="25" s="1"/>
  <c r="V48" i="25"/>
  <c r="S48" i="25" a="1"/>
  <c r="S48" i="25" s="1"/>
  <c r="R48" i="25"/>
  <c r="V47" i="25"/>
  <c r="S47" i="25" a="1"/>
  <c r="S47" i="25" s="1"/>
  <c r="V46" i="25"/>
  <c r="S46" i="25" a="1"/>
  <c r="S46" i="25" s="1"/>
  <c r="V45" i="25"/>
  <c r="S45" i="25" a="1"/>
  <c r="S45" i="25" s="1"/>
  <c r="R45" i="25"/>
  <c r="V44" i="25"/>
  <c r="S44" i="25" a="1"/>
  <c r="S44" i="25" s="1"/>
  <c r="R44" i="25"/>
  <c r="V43" i="25"/>
  <c r="U43" i="25"/>
  <c r="S43" i="25" a="1"/>
  <c r="S43" i="25" s="1"/>
  <c r="R43" i="25"/>
  <c r="V42" i="25"/>
  <c r="S42" i="25" a="1"/>
  <c r="S42" i="25" s="1"/>
  <c r="R42" i="25"/>
  <c r="V41" i="25"/>
  <c r="S41" i="25" a="1"/>
  <c r="S41" i="25" s="1"/>
  <c r="V40" i="25"/>
  <c r="S40" i="25" a="1"/>
  <c r="S40" i="25" s="1"/>
  <c r="V39" i="25"/>
  <c r="S39" i="25" a="1"/>
  <c r="S39" i="25" s="1"/>
  <c r="R39" i="25"/>
  <c r="V38" i="25"/>
  <c r="S38" i="25" a="1"/>
  <c r="S38" i="25" s="1"/>
  <c r="V37" i="25"/>
  <c r="S37" i="25" a="1"/>
  <c r="S37" i="25" s="1"/>
  <c r="V36" i="25"/>
  <c r="S36" i="25" a="1"/>
  <c r="S36" i="25" s="1"/>
  <c r="R36" i="25"/>
  <c r="W35" i="25"/>
  <c r="V35" i="25"/>
  <c r="S35" i="25" a="1"/>
  <c r="S35" i="25" s="1"/>
  <c r="R35" i="25"/>
  <c r="W34" i="25"/>
  <c r="V34" i="25"/>
  <c r="S34" i="25" a="1"/>
  <c r="S34" i="25" s="1"/>
  <c r="R34" i="25"/>
  <c r="W33" i="25"/>
  <c r="V33" i="25"/>
  <c r="S33" i="25" a="1"/>
  <c r="S33" i="25" s="1"/>
  <c r="R33" i="25"/>
  <c r="V32" i="25"/>
  <c r="S32" i="25" a="1"/>
  <c r="S32" i="25" s="1"/>
  <c r="V31" i="25"/>
  <c r="S31" i="25" a="1"/>
  <c r="S31" i="25" s="1"/>
  <c r="V30" i="25"/>
  <c r="S30" i="25" a="1"/>
  <c r="S30" i="25" s="1"/>
  <c r="R30" i="25"/>
  <c r="V29" i="25"/>
  <c r="S29" i="25" a="1"/>
  <c r="S29" i="25" s="1"/>
  <c r="V28" i="25"/>
  <c r="S28" i="25" a="1"/>
  <c r="S28" i="25" s="1"/>
  <c r="V27" i="25"/>
  <c r="S27" i="25" a="1"/>
  <c r="S27" i="25" s="1"/>
  <c r="R27" i="25"/>
  <c r="W26" i="25"/>
  <c r="V26" i="25"/>
  <c r="S26" i="25" a="1"/>
  <c r="S26" i="25" s="1"/>
  <c r="R26" i="25"/>
  <c r="L146" i="25"/>
  <c r="N146" i="25" s="1"/>
  <c r="W146" i="25" s="1"/>
  <c r="L145" i="25"/>
  <c r="N145" i="25" s="1"/>
  <c r="W145" i="25" s="1"/>
  <c r="N144" i="25"/>
  <c r="W144" i="25" s="1"/>
  <c r="M144" i="25"/>
  <c r="AG144" i="25" s="1" a="1"/>
  <c r="AG144" i="25" s="1"/>
  <c r="L143" i="25"/>
  <c r="N143" i="25" s="1"/>
  <c r="W143" i="25" s="1"/>
  <c r="L142" i="25"/>
  <c r="M142" i="25" s="1"/>
  <c r="U142" i="25" s="1"/>
  <c r="N141" i="25"/>
  <c r="W141" i="25" s="1"/>
  <c r="M141" i="25"/>
  <c r="AG141" i="25" s="1" a="1"/>
  <c r="AG141" i="25" s="1"/>
  <c r="L140" i="25"/>
  <c r="N140" i="25" s="1"/>
  <c r="W140" i="25" s="1"/>
  <c r="L139" i="25"/>
  <c r="N139" i="25" s="1"/>
  <c r="W139" i="25" s="1"/>
  <c r="N138" i="25"/>
  <c r="W138" i="25" s="1"/>
  <c r="M138" i="25"/>
  <c r="AG138" i="25" s="1" a="1"/>
  <c r="AG138" i="25" s="1"/>
  <c r="L137" i="25"/>
  <c r="N137" i="25" s="1"/>
  <c r="W137" i="25" s="1"/>
  <c r="L136" i="25"/>
  <c r="N136" i="25" s="1"/>
  <c r="W136" i="25" s="1"/>
  <c r="N135" i="25"/>
  <c r="W135" i="25" s="1"/>
  <c r="M135" i="25"/>
  <c r="AG135" i="25" s="1" a="1"/>
  <c r="AG135" i="25" s="1"/>
  <c r="L134" i="25"/>
  <c r="N134" i="25" s="1"/>
  <c r="W134" i="25" s="1"/>
  <c r="L133" i="25"/>
  <c r="N133" i="25" s="1"/>
  <c r="W133" i="25" s="1"/>
  <c r="N132" i="25"/>
  <c r="W132" i="25" s="1"/>
  <c r="M132" i="25"/>
  <c r="AG132" i="25" s="1" a="1"/>
  <c r="AG132" i="25" s="1"/>
  <c r="L131" i="25"/>
  <c r="N131" i="25" s="1"/>
  <c r="L130" i="25"/>
  <c r="M130" i="25" s="1"/>
  <c r="U130" i="25" s="1"/>
  <c r="N129" i="25"/>
  <c r="W129" i="25" s="1"/>
  <c r="M129" i="25"/>
  <c r="U129" i="25" s="1"/>
  <c r="L128" i="25"/>
  <c r="N128" i="25" s="1"/>
  <c r="W128" i="25" s="1"/>
  <c r="L127" i="25"/>
  <c r="N127" i="25" s="1"/>
  <c r="W127" i="25" s="1"/>
  <c r="N126" i="25"/>
  <c r="W126" i="25" s="1"/>
  <c r="M126" i="25"/>
  <c r="L125" i="25"/>
  <c r="N125" i="25" s="1"/>
  <c r="W125" i="25" s="1"/>
  <c r="L124" i="25"/>
  <c r="N124" i="25" s="1"/>
  <c r="W124" i="25" s="1"/>
  <c r="N123" i="25"/>
  <c r="W123" i="25" s="1"/>
  <c r="M123" i="25"/>
  <c r="L122" i="25"/>
  <c r="N122" i="25" s="1"/>
  <c r="W122" i="25" s="1"/>
  <c r="L121" i="25"/>
  <c r="N121" i="25" s="1"/>
  <c r="W121" i="25" s="1"/>
  <c r="N120" i="25"/>
  <c r="W120" i="25" s="1"/>
  <c r="M120" i="25"/>
  <c r="AG120" i="25" s="1" a="1"/>
  <c r="AG120" i="25" s="1"/>
  <c r="L119" i="25"/>
  <c r="N119" i="25" s="1"/>
  <c r="W119" i="25" s="1"/>
  <c r="L118" i="25"/>
  <c r="N118" i="25" s="1"/>
  <c r="W118" i="25" s="1"/>
  <c r="N117" i="25"/>
  <c r="W117" i="25" s="1"/>
  <c r="M117" i="25"/>
  <c r="AG117" i="25" s="1" a="1"/>
  <c r="AG117" i="25" s="1"/>
  <c r="L116" i="25"/>
  <c r="N116" i="25" s="1"/>
  <c r="W116" i="25" s="1"/>
  <c r="L115" i="25"/>
  <c r="N115" i="25" s="1"/>
  <c r="W115" i="25" s="1"/>
  <c r="N114" i="25"/>
  <c r="M114" i="25"/>
  <c r="AG114" i="25" s="1" a="1"/>
  <c r="AG114" i="25" s="1"/>
  <c r="L113" i="25"/>
  <c r="N113" i="25" s="1"/>
  <c r="W113" i="25" s="1"/>
  <c r="L112" i="25"/>
  <c r="N112" i="25" s="1"/>
  <c r="W112" i="25" s="1"/>
  <c r="N111" i="25"/>
  <c r="W111" i="25" s="1"/>
  <c r="M111" i="25"/>
  <c r="L110" i="25"/>
  <c r="N110" i="25" s="1"/>
  <c r="W110" i="25" s="1"/>
  <c r="L109" i="25"/>
  <c r="N109" i="25" s="1"/>
  <c r="W109" i="25" s="1"/>
  <c r="N108" i="25"/>
  <c r="W108" i="25" s="1"/>
  <c r="M108" i="25"/>
  <c r="AG108" i="25" s="1" a="1"/>
  <c r="AG108" i="25" s="1"/>
  <c r="L107" i="25"/>
  <c r="N107" i="25" s="1"/>
  <c r="W107" i="25" s="1"/>
  <c r="L106" i="25"/>
  <c r="N106" i="25" s="1"/>
  <c r="W106" i="25" s="1"/>
  <c r="N105" i="25"/>
  <c r="W105" i="25" s="1"/>
  <c r="M105" i="25"/>
  <c r="U105" i="25" s="1"/>
  <c r="L104" i="25"/>
  <c r="L103" i="25"/>
  <c r="N103" i="25" s="1"/>
  <c r="W103" i="25" s="1"/>
  <c r="N102" i="25"/>
  <c r="W102" i="25" s="1"/>
  <c r="M102" i="25"/>
  <c r="U102" i="25" s="1"/>
  <c r="L101" i="25"/>
  <c r="N101" i="25" s="1"/>
  <c r="W101" i="25" s="1"/>
  <c r="L100" i="25"/>
  <c r="N100" i="25" s="1"/>
  <c r="W100" i="25" s="1"/>
  <c r="N99" i="25"/>
  <c r="W99" i="25" s="1"/>
  <c r="M99" i="25"/>
  <c r="U99" i="25" s="1"/>
  <c r="L98" i="25"/>
  <c r="N98" i="25" s="1"/>
  <c r="W98" i="25" s="1"/>
  <c r="L97" i="25"/>
  <c r="N97" i="25" s="1"/>
  <c r="W97" i="25" s="1"/>
  <c r="N96" i="25"/>
  <c r="W96" i="25" s="1"/>
  <c r="M96" i="25"/>
  <c r="L95" i="25"/>
  <c r="N95" i="25" s="1"/>
  <c r="W95" i="25" s="1"/>
  <c r="L94" i="25"/>
  <c r="M94" i="25" s="1"/>
  <c r="U94" i="25" s="1"/>
  <c r="N93" i="25"/>
  <c r="W93" i="25" s="1"/>
  <c r="M93" i="25"/>
  <c r="U93" i="25" s="1"/>
  <c r="L92" i="25"/>
  <c r="N92" i="25" s="1"/>
  <c r="W92" i="25" s="1"/>
  <c r="L91" i="25"/>
  <c r="N91" i="25" s="1"/>
  <c r="W91" i="25" s="1"/>
  <c r="N90" i="25"/>
  <c r="W90" i="25" s="1"/>
  <c r="M90" i="25"/>
  <c r="L89" i="25"/>
  <c r="N89" i="25" s="1"/>
  <c r="W89" i="25" s="1"/>
  <c r="L88" i="25"/>
  <c r="N88" i="25" s="1"/>
  <c r="W88" i="25" s="1"/>
  <c r="N87" i="25"/>
  <c r="W87" i="25" s="1"/>
  <c r="M87" i="25"/>
  <c r="L86" i="25"/>
  <c r="N86" i="25" s="1"/>
  <c r="W86" i="25" s="1"/>
  <c r="L85" i="25"/>
  <c r="N85" i="25" s="1"/>
  <c r="W85" i="25" s="1"/>
  <c r="N84" i="25"/>
  <c r="W84" i="25" s="1"/>
  <c r="M84" i="25"/>
  <c r="U84" i="25" s="1"/>
  <c r="L83" i="25"/>
  <c r="M83" i="25" s="1"/>
  <c r="U83" i="25" s="1"/>
  <c r="L82" i="25"/>
  <c r="N82" i="25" s="1"/>
  <c r="W82" i="25" s="1"/>
  <c r="N81" i="25"/>
  <c r="W81" i="25" s="1"/>
  <c r="M81" i="25"/>
  <c r="U81" i="25" s="1"/>
  <c r="L80" i="25"/>
  <c r="N80" i="25" s="1"/>
  <c r="W80" i="25" s="1"/>
  <c r="L79" i="25"/>
  <c r="N79" i="25" s="1"/>
  <c r="W79" i="25" s="1"/>
  <c r="N78" i="25"/>
  <c r="W78" i="25" s="1"/>
  <c r="M78" i="25"/>
  <c r="U78" i="25" s="1"/>
  <c r="L77" i="25"/>
  <c r="N77" i="25" s="1"/>
  <c r="W77" i="25" s="1"/>
  <c r="L76" i="25"/>
  <c r="M76" i="25" s="1"/>
  <c r="U76" i="25" s="1"/>
  <c r="N75" i="25"/>
  <c r="M75" i="25"/>
  <c r="AG75" i="25" s="1" a="1"/>
  <c r="AG75" i="25" s="1"/>
  <c r="L74" i="25"/>
  <c r="N74" i="25" s="1"/>
  <c r="L73" i="25"/>
  <c r="N73" i="25" s="1"/>
  <c r="W73" i="25" s="1"/>
  <c r="N72" i="25"/>
  <c r="W72" i="25" s="1"/>
  <c r="M72" i="25"/>
  <c r="L71" i="25"/>
  <c r="N71" i="25" s="1"/>
  <c r="W71" i="25" s="1"/>
  <c r="L70" i="25"/>
  <c r="N70" i="25" s="1"/>
  <c r="W70" i="25" s="1"/>
  <c r="N69" i="25"/>
  <c r="W69" i="25" s="1"/>
  <c r="M69" i="25"/>
  <c r="L68" i="25"/>
  <c r="N68" i="25" s="1"/>
  <c r="W68" i="25" s="1"/>
  <c r="L67" i="25"/>
  <c r="N67" i="25" s="1"/>
  <c r="W67" i="25" s="1"/>
  <c r="N66" i="25"/>
  <c r="W66" i="25" s="1"/>
  <c r="M66" i="25"/>
  <c r="L65" i="25"/>
  <c r="N65" i="25" s="1"/>
  <c r="W65" i="25" s="1"/>
  <c r="L64" i="25"/>
  <c r="N64" i="25" s="1"/>
  <c r="W64" i="25" s="1"/>
  <c r="N63" i="25"/>
  <c r="W63" i="25" s="1"/>
  <c r="M63" i="25"/>
  <c r="L62" i="25"/>
  <c r="N62" i="25" s="1"/>
  <c r="W62" i="25" s="1"/>
  <c r="L61" i="25"/>
  <c r="N61" i="25" s="1"/>
  <c r="W61" i="25" s="1"/>
  <c r="N60" i="25"/>
  <c r="W60" i="25" s="1"/>
  <c r="M60" i="25"/>
  <c r="L59" i="25"/>
  <c r="N59" i="25" s="1"/>
  <c r="W59" i="25" s="1"/>
  <c r="L58" i="25"/>
  <c r="N58" i="25" s="1"/>
  <c r="W58" i="25" s="1"/>
  <c r="N57" i="25"/>
  <c r="W57" i="25" s="1"/>
  <c r="M57" i="25"/>
  <c r="U57" i="25" s="1"/>
  <c r="L56" i="25"/>
  <c r="N56" i="25" s="1"/>
  <c r="W56" i="25" s="1"/>
  <c r="L55" i="25"/>
  <c r="N55" i="25" s="1"/>
  <c r="W55" i="25" s="1"/>
  <c r="N54" i="25"/>
  <c r="W54" i="25" s="1"/>
  <c r="M54" i="25"/>
  <c r="AG54" i="25" s="1" a="1"/>
  <c r="AG54" i="25" s="1"/>
  <c r="L53" i="25"/>
  <c r="N53" i="25" s="1"/>
  <c r="W53" i="25" s="1"/>
  <c r="L52" i="25"/>
  <c r="N52" i="25" s="1"/>
  <c r="W52" i="25" s="1"/>
  <c r="N51" i="25"/>
  <c r="W51" i="25" s="1"/>
  <c r="M51" i="25"/>
  <c r="L50" i="25"/>
  <c r="M50" i="25" s="1"/>
  <c r="U50" i="25" s="1"/>
  <c r="L49" i="25"/>
  <c r="N49" i="25" s="1"/>
  <c r="W49" i="25" s="1"/>
  <c r="N48" i="25"/>
  <c r="W48" i="25" s="1"/>
  <c r="M48" i="25"/>
  <c r="AG48" i="25" s="1" a="1"/>
  <c r="AG48" i="25" s="1"/>
  <c r="L47" i="25"/>
  <c r="N47" i="25" s="1"/>
  <c r="W47" i="25" s="1"/>
  <c r="L46" i="25"/>
  <c r="N46" i="25" s="1"/>
  <c r="W46" i="25" s="1"/>
  <c r="N45" i="25"/>
  <c r="W45" i="25" s="1"/>
  <c r="M45" i="25"/>
  <c r="AG45" i="25" s="1" a="1"/>
  <c r="AG45" i="25" s="1"/>
  <c r="L44" i="25"/>
  <c r="N44" i="25" s="1"/>
  <c r="W44" i="25" s="1"/>
  <c r="L43" i="25"/>
  <c r="M43" i="25" s="1"/>
  <c r="N42" i="25"/>
  <c r="W42" i="25" s="1"/>
  <c r="M42" i="25"/>
  <c r="AG42" i="25" s="1" a="1"/>
  <c r="AG42" i="25" s="1"/>
  <c r="L41" i="25"/>
  <c r="N41" i="25" s="1"/>
  <c r="W41" i="25" s="1"/>
  <c r="L40" i="25"/>
  <c r="N40" i="25" s="1"/>
  <c r="W40" i="25" s="1"/>
  <c r="N39" i="25"/>
  <c r="W39" i="25" s="1"/>
  <c r="M39" i="25"/>
  <c r="L38" i="25"/>
  <c r="N38" i="25" s="1"/>
  <c r="W38" i="25" s="1"/>
  <c r="L37" i="25"/>
  <c r="N37" i="25" s="1"/>
  <c r="W37" i="25" s="1"/>
  <c r="N36" i="25"/>
  <c r="W36" i="25" s="1"/>
  <c r="M36" i="25"/>
  <c r="U36" i="25" s="1"/>
  <c r="L35" i="25"/>
  <c r="N35" i="25" s="1"/>
  <c r="L34" i="25"/>
  <c r="N34" i="25" s="1"/>
  <c r="N33" i="25"/>
  <c r="M33" i="25"/>
  <c r="U33" i="25" s="1"/>
  <c r="L32" i="25"/>
  <c r="N32" i="25" s="1"/>
  <c r="W32" i="25" s="1"/>
  <c r="L31" i="25"/>
  <c r="N31" i="25" s="1"/>
  <c r="W31" i="25" s="1"/>
  <c r="N30" i="25"/>
  <c r="W30" i="25" s="1"/>
  <c r="M30" i="25"/>
  <c r="U30" i="25" s="1"/>
  <c r="L29" i="25"/>
  <c r="N29" i="25" s="1"/>
  <c r="W29" i="25" s="1"/>
  <c r="L28" i="25"/>
  <c r="N28" i="25" s="1"/>
  <c r="W28" i="25" s="1"/>
  <c r="N27" i="25"/>
  <c r="W27" i="25" s="1"/>
  <c r="M27" i="25"/>
  <c r="U27" i="25" s="1"/>
  <c r="S25" i="25" a="1"/>
  <c r="S25" i="25" s="1"/>
  <c r="S24" i="25" a="1"/>
  <c r="S24" i="25" s="1"/>
  <c r="S23" i="25" a="1"/>
  <c r="S23" i="25" s="1"/>
  <c r="S22" i="25" a="1"/>
  <c r="S22" i="25" s="1"/>
  <c r="S21" i="25" a="1"/>
  <c r="S21" i="25" s="1"/>
  <c r="S20" i="25" a="1"/>
  <c r="S20" i="25" s="1"/>
  <c r="S19" i="25" a="1"/>
  <c r="S19" i="25" s="1"/>
  <c r="S5" i="25" a="1"/>
  <c r="S5" i="25" s="1"/>
  <c r="S6" i="25" a="1"/>
  <c r="S6" i="25" s="1"/>
  <c r="S7" i="25" a="1"/>
  <c r="S7" i="25" s="1"/>
  <c r="S8" i="25" a="1"/>
  <c r="S8" i="25" s="1"/>
  <c r="S9" i="25" a="1"/>
  <c r="S9" i="25" s="1"/>
  <c r="S10" i="25" a="1"/>
  <c r="S10" i="25" s="1"/>
  <c r="S11" i="25" a="1"/>
  <c r="S11" i="25" s="1"/>
  <c r="S12" i="25" a="1"/>
  <c r="S12" i="25" s="1"/>
  <c r="S13" i="25" a="1"/>
  <c r="S13" i="25" s="1"/>
  <c r="S14" i="25" a="1"/>
  <c r="S14" i="25" s="1"/>
  <c r="S15" i="25" a="1"/>
  <c r="S15" i="25" s="1"/>
  <c r="S16" i="25" a="1"/>
  <c r="S16" i="25" s="1"/>
  <c r="S17" i="25" a="1"/>
  <c r="S17" i="25" s="1"/>
  <c r="S18" i="25" a="1"/>
  <c r="S18" i="25" s="1"/>
  <c r="S4" i="25" a="1"/>
  <c r="S4" i="25" s="1"/>
  <c r="S3" i="25" a="1"/>
  <c r="S3" i="25" s="1"/>
  <c r="L26" i="25"/>
  <c r="N26" i="25" s="1"/>
  <c r="L25" i="25"/>
  <c r="N25" i="25" s="1"/>
  <c r="N24" i="25"/>
  <c r="M24" i="25"/>
  <c r="AG24" i="25" s="1" a="1"/>
  <c r="AG24" i="25" s="1"/>
  <c r="L23" i="25"/>
  <c r="N23" i="25" s="1"/>
  <c r="L22" i="25"/>
  <c r="M22" i="25" s="1"/>
  <c r="N21" i="25"/>
  <c r="M21" i="25"/>
  <c r="AG21" i="25" s="1" a="1"/>
  <c r="AG21" i="25" s="1"/>
  <c r="L20" i="25"/>
  <c r="N20" i="25" s="1"/>
  <c r="L19" i="25"/>
  <c r="N19" i="25" s="1"/>
  <c r="N18" i="25"/>
  <c r="M18" i="25"/>
  <c r="AG18" i="25" s="1" a="1"/>
  <c r="AG18" i="25" s="1"/>
  <c r="L17" i="25"/>
  <c r="N17" i="25" s="1"/>
  <c r="L16" i="25"/>
  <c r="M16" i="25" s="1"/>
  <c r="N15" i="25"/>
  <c r="M15" i="25"/>
  <c r="AG15" i="25" s="1" a="1"/>
  <c r="AG15" i="25" s="1"/>
  <c r="L14" i="25"/>
  <c r="N14" i="25" s="1"/>
  <c r="L13" i="25"/>
  <c r="N13" i="25" s="1"/>
  <c r="N12" i="25"/>
  <c r="M12" i="25"/>
  <c r="L11" i="25"/>
  <c r="N11" i="25" s="1"/>
  <c r="L10" i="25"/>
  <c r="M10" i="25" s="1"/>
  <c r="N9" i="25"/>
  <c r="M9" i="25"/>
  <c r="N6" i="25"/>
  <c r="M6" i="25"/>
  <c r="AG6" i="25" s="1" a="1"/>
  <c r="AG6" i="25" s="1"/>
  <c r="N3" i="25"/>
  <c r="M3" i="25"/>
  <c r="AG3" i="25" s="1" a="1"/>
  <c r="AG3" i="25" s="1"/>
  <c r="AS63" i="25" l="1" a="1"/>
  <c r="AS63" i="25" s="1"/>
  <c r="AO59" i="25" a="1"/>
  <c r="AO59" i="25" s="1"/>
  <c r="AZ54" i="25" a="1"/>
  <c r="AZ54" i="25" s="1"/>
  <c r="AN42" i="25" a="1"/>
  <c r="AN42" i="25" s="1"/>
  <c r="AY37" i="25" a="1"/>
  <c r="AY37" i="25" s="1"/>
  <c r="AU33" i="25" a="1"/>
  <c r="AU33" i="25" s="1"/>
  <c r="AU71" i="25" a="1"/>
  <c r="AU71" i="25" s="1"/>
  <c r="AQ67" i="25" a="1"/>
  <c r="AQ67" i="25" s="1"/>
  <c r="AM63" i="25" a="1"/>
  <c r="AM63" i="25" s="1"/>
  <c r="AT54" i="25" a="1"/>
  <c r="AT54" i="25" s="1"/>
  <c r="AP50" i="25" a="1"/>
  <c r="AP50" i="25" s="1"/>
  <c r="AL46" i="25" a="1"/>
  <c r="AL46" i="25" s="1"/>
  <c r="AW41" i="25" a="1"/>
  <c r="AW41" i="25" s="1"/>
  <c r="AY32" i="25" a="1"/>
  <c r="AY32" i="25" s="1"/>
  <c r="AU28" i="25" a="1"/>
  <c r="AU28" i="25" s="1"/>
  <c r="AO71" i="25" a="1"/>
  <c r="AO71" i="25" s="1"/>
  <c r="AV62" i="25" a="1"/>
  <c r="AV62" i="25" s="1"/>
  <c r="AR58" i="25" a="1"/>
  <c r="AR58" i="25" s="1"/>
  <c r="AN54" i="25" a="1"/>
  <c r="AN54" i="25" s="1"/>
  <c r="AY49" i="25" a="1"/>
  <c r="AY49" i="25" s="1"/>
  <c r="AQ62" i="25" a="1"/>
  <c r="AQ62" i="25" s="1"/>
  <c r="AM58" i="25" a="1"/>
  <c r="AM58" i="25" s="1"/>
  <c r="AX53" i="25" a="1"/>
  <c r="AX53" i="25" s="1"/>
  <c r="AT49" i="25" a="1"/>
  <c r="AT49" i="25" s="1"/>
  <c r="AP45" i="25" a="1"/>
  <c r="AP45" i="25" s="1"/>
  <c r="AL41" i="25" a="1"/>
  <c r="AL41" i="25" s="1"/>
  <c r="AW36" i="25" a="1"/>
  <c r="AW36" i="25" s="1"/>
  <c r="AS32" i="25" a="1"/>
  <c r="AS32" i="25" s="1"/>
  <c r="AO28" i="25" a="1"/>
  <c r="AO28" i="25" s="1"/>
  <c r="AX70" i="25" a="1"/>
  <c r="AX70" i="25" s="1"/>
  <c r="AT66" i="25" a="1"/>
  <c r="AT66" i="25" s="1"/>
  <c r="AP62" i="25" a="1"/>
  <c r="AP62" i="25" s="1"/>
  <c r="AL58" i="25" a="1"/>
  <c r="AL58" i="25" s="1"/>
  <c r="AW53" i="25" a="1"/>
  <c r="AW53" i="25" s="1"/>
  <c r="AS49" i="25" a="1"/>
  <c r="AS49" i="25" s="1"/>
  <c r="AG10" i="25" a="1"/>
  <c r="AG10" i="25" s="1"/>
  <c r="AG37" i="25" a="1"/>
  <c r="AG37" i="25" s="1"/>
  <c r="AG94" i="25" a="1"/>
  <c r="AG94" i="25" s="1"/>
  <c r="AG23" i="25" a="1"/>
  <c r="AG23" i="25" s="1"/>
  <c r="AG152" i="25" a="1"/>
  <c r="AG152" i="25" s="1"/>
  <c r="AG137" i="25" a="1"/>
  <c r="AG137" i="25" s="1"/>
  <c r="AG55" i="25" a="1"/>
  <c r="AG55" i="25" s="1"/>
  <c r="AG88" i="25" a="1"/>
  <c r="AG88" i="25" s="1"/>
  <c r="AG139" i="25" a="1"/>
  <c r="AG139" i="25" s="1"/>
  <c r="AG49" i="25" a="1"/>
  <c r="AG49" i="25" s="1"/>
  <c r="AG40" i="25" a="1"/>
  <c r="AG40" i="25" s="1"/>
  <c r="AG99" i="25" a="1"/>
  <c r="AG99" i="25" s="1"/>
  <c r="AG43" i="25" a="1"/>
  <c r="AG43" i="25" s="1"/>
  <c r="AG91" i="25" a="1"/>
  <c r="AG91" i="25" s="1"/>
  <c r="U132" i="25"/>
  <c r="AG134" i="25" a="1"/>
  <c r="AG134" i="25" s="1"/>
  <c r="AG105" i="25" a="1"/>
  <c r="AG105" i="25" s="1"/>
  <c r="AG140" i="25" a="1"/>
  <c r="AG140" i="25" s="1"/>
  <c r="AG121" i="25" a="1"/>
  <c r="AG121" i="25" s="1"/>
  <c r="AG53" i="25" a="1"/>
  <c r="AG53" i="25" s="1"/>
  <c r="AG86" i="25" a="1"/>
  <c r="AG86" i="25" s="1"/>
  <c r="AG50" i="25" a="1"/>
  <c r="AG50" i="25" s="1"/>
  <c r="AG38" i="25" a="1"/>
  <c r="AG38" i="25" s="1"/>
  <c r="AG36" i="25" a="1"/>
  <c r="AG36" i="25" s="1"/>
  <c r="AG84" i="25" a="1"/>
  <c r="AG84" i="25" s="1"/>
  <c r="AG76" i="25" a="1"/>
  <c r="AG76" i="25" s="1"/>
  <c r="AG22" i="25" a="1"/>
  <c r="AG22" i="25" s="1"/>
  <c r="AG16" i="25" a="1"/>
  <c r="AG16" i="25" s="1"/>
  <c r="AG149" i="25" a="1"/>
  <c r="AG149" i="25" s="1"/>
  <c r="AZ74" i="25" s="1" a="1"/>
  <c r="AZ74" i="25" s="1"/>
  <c r="AG81" i="25" a="1"/>
  <c r="AG81" i="25" s="1"/>
  <c r="AG95" i="25" a="1"/>
  <c r="AG95" i="25" s="1"/>
  <c r="R134" i="25"/>
  <c r="AG30" i="25" a="1"/>
  <c r="AG30" i="25" s="1"/>
  <c r="R133" i="25"/>
  <c r="R146" i="25"/>
  <c r="AG102" i="25" a="1"/>
  <c r="AG102" i="25" s="1"/>
  <c r="AG67" i="25" a="1"/>
  <c r="AG67" i="25" s="1"/>
  <c r="AG61" i="25" a="1"/>
  <c r="AG61" i="25" s="1"/>
  <c r="AG85" i="25" a="1"/>
  <c r="AG85" i="25" s="1"/>
  <c r="AG142" i="25" a="1"/>
  <c r="AG142" i="25" s="1"/>
  <c r="AG56" i="25" a="1"/>
  <c r="AG56" i="25" s="1"/>
  <c r="AG92" i="25" a="1"/>
  <c r="AG92" i="25" s="1"/>
  <c r="R130" i="25"/>
  <c r="AG129" i="25" a="1"/>
  <c r="AG129" i="25" s="1"/>
  <c r="AG47" i="25" a="1"/>
  <c r="AG47" i="25" s="1"/>
  <c r="AG11" i="25" a="1"/>
  <c r="AG11" i="25" s="1"/>
  <c r="AG19" i="25" a="1"/>
  <c r="AG19" i="25" s="1"/>
  <c r="R106" i="25"/>
  <c r="R131" i="25"/>
  <c r="AG151" i="25" a="1"/>
  <c r="AG151" i="25" s="1"/>
  <c r="AG71" i="25" a="1"/>
  <c r="AG71" i="25" s="1"/>
  <c r="AG14" i="25" a="1"/>
  <c r="AG14" i="25" s="1"/>
  <c r="AG158" i="25" a="1"/>
  <c r="AG158" i="25" s="1"/>
  <c r="AG34" i="25" a="1"/>
  <c r="AG34" i="25" s="1"/>
  <c r="AG101" i="25" a="1"/>
  <c r="AG101" i="25" s="1"/>
  <c r="AG65" i="25" a="1"/>
  <c r="AG65" i="25" s="1"/>
  <c r="R116" i="25"/>
  <c r="U90" i="25"/>
  <c r="R91" i="25"/>
  <c r="U138" i="25"/>
  <c r="R92" i="25"/>
  <c r="R46" i="25"/>
  <c r="R139" i="25"/>
  <c r="U66" i="25"/>
  <c r="R140" i="25"/>
  <c r="U45" i="25"/>
  <c r="U141" i="25"/>
  <c r="M52" i="25"/>
  <c r="U51" i="25"/>
  <c r="N142" i="25"/>
  <c r="W142" i="25" s="1"/>
  <c r="R122" i="25"/>
  <c r="R101" i="25"/>
  <c r="R56" i="25"/>
  <c r="R82" i="25"/>
  <c r="R94" i="25"/>
  <c r="M101" i="25"/>
  <c r="U101" i="25" s="1"/>
  <c r="U123" i="25"/>
  <c r="U54" i="25"/>
  <c r="R52" i="25"/>
  <c r="R53" i="25"/>
  <c r="R55" i="25"/>
  <c r="R125" i="25"/>
  <c r="R142" i="25"/>
  <c r="R50" i="25"/>
  <c r="U42" i="25"/>
  <c r="U60" i="25"/>
  <c r="R98" i="25"/>
  <c r="R59" i="25"/>
  <c r="M82" i="25"/>
  <c r="R85" i="25"/>
  <c r="R95" i="25"/>
  <c r="R83" i="25"/>
  <c r="R100" i="25"/>
  <c r="R58" i="25"/>
  <c r="R124" i="25"/>
  <c r="R86" i="25"/>
  <c r="R143" i="25"/>
  <c r="U154" i="25"/>
  <c r="U108" i="25"/>
  <c r="M28" i="25"/>
  <c r="R61" i="25"/>
  <c r="R77" i="25"/>
  <c r="R109" i="25"/>
  <c r="R28" i="25"/>
  <c r="M35" i="25"/>
  <c r="AG35" i="25" s="1" a="1"/>
  <c r="AG35" i="25" s="1"/>
  <c r="U69" i="25"/>
  <c r="U117" i="25"/>
  <c r="R29" i="25"/>
  <c r="M104" i="25"/>
  <c r="N76" i="25"/>
  <c r="W76" i="25" s="1"/>
  <c r="M17" i="25"/>
  <c r="AG17" i="25" s="1" a="1"/>
  <c r="AG17" i="25" s="1"/>
  <c r="M124" i="25"/>
  <c r="AG124" i="25" s="1" a="1"/>
  <c r="AG124" i="25" s="1"/>
  <c r="M109" i="25"/>
  <c r="R67" i="25"/>
  <c r="N104" i="25"/>
  <c r="W104" i="25" s="1"/>
  <c r="M31" i="25"/>
  <c r="M79" i="25"/>
  <c r="R47" i="25"/>
  <c r="R71" i="25"/>
  <c r="R79" i="25"/>
  <c r="R103" i="25"/>
  <c r="R119" i="25"/>
  <c r="R127" i="25"/>
  <c r="M32" i="25"/>
  <c r="R68" i="25"/>
  <c r="R118" i="25"/>
  <c r="U63" i="25"/>
  <c r="U87" i="25"/>
  <c r="U111" i="25"/>
  <c r="U135" i="25"/>
  <c r="U39" i="25"/>
  <c r="N83" i="25"/>
  <c r="W83" i="25" s="1"/>
  <c r="N43" i="25"/>
  <c r="W43" i="25" s="1"/>
  <c r="U126" i="25"/>
  <c r="R80" i="25"/>
  <c r="R88" i="25"/>
  <c r="R104" i="25"/>
  <c r="R112" i="25"/>
  <c r="R128" i="25"/>
  <c r="R136" i="25"/>
  <c r="R70" i="25"/>
  <c r="R32" i="25"/>
  <c r="R62" i="25"/>
  <c r="N22" i="25"/>
  <c r="R40" i="25"/>
  <c r="M137" i="25"/>
  <c r="U48" i="25"/>
  <c r="U72" i="25"/>
  <c r="U96" i="25"/>
  <c r="U120" i="25"/>
  <c r="U144" i="25"/>
  <c r="R31" i="25"/>
  <c r="M55" i="25"/>
  <c r="M77" i="25"/>
  <c r="R110" i="25"/>
  <c r="R38" i="25"/>
  <c r="R64" i="25"/>
  <c r="R37" i="25"/>
  <c r="M139" i="25"/>
  <c r="N50" i="25"/>
  <c r="W50" i="25" s="1"/>
  <c r="R49" i="25"/>
  <c r="R65" i="25"/>
  <c r="R73" i="25"/>
  <c r="R89" i="25"/>
  <c r="R97" i="25"/>
  <c r="R113" i="25"/>
  <c r="R121" i="25"/>
  <c r="R137" i="25"/>
  <c r="R145" i="25"/>
  <c r="R41" i="25"/>
  <c r="M62" i="25"/>
  <c r="U62" i="25" s="1"/>
  <c r="R107" i="25"/>
  <c r="M58" i="25"/>
  <c r="AG58" i="25" s="1" a="1"/>
  <c r="AG58" i="25" s="1"/>
  <c r="N130" i="25"/>
  <c r="W130" i="25" s="1"/>
  <c r="N94" i="25"/>
  <c r="W94" i="25" s="1"/>
  <c r="M125" i="25"/>
  <c r="AG125" i="25" s="1" a="1"/>
  <c r="AG125" i="25" s="1"/>
  <c r="M127" i="25"/>
  <c r="M128" i="25"/>
  <c r="U128" i="25" s="1"/>
  <c r="M131" i="25"/>
  <c r="AG131" i="25" s="1" a="1"/>
  <c r="AG131" i="25" s="1"/>
  <c r="M133" i="25"/>
  <c r="AG133" i="25" s="1" a="1"/>
  <c r="AG133" i="25" s="1"/>
  <c r="M134" i="25"/>
  <c r="M136" i="25"/>
  <c r="U136" i="25" s="1"/>
  <c r="M140" i="25"/>
  <c r="M143" i="25"/>
  <c r="AG143" i="25" s="1" a="1"/>
  <c r="AG143" i="25" s="1"/>
  <c r="M145" i="25"/>
  <c r="AG145" i="25" s="1" a="1"/>
  <c r="AG145" i="25" s="1"/>
  <c r="M146" i="25"/>
  <c r="U146" i="25" s="1"/>
  <c r="M100" i="25"/>
  <c r="AG100" i="25" s="1" a="1"/>
  <c r="AG100" i="25" s="1"/>
  <c r="M103" i="25"/>
  <c r="U103" i="25" s="1"/>
  <c r="M106" i="25"/>
  <c r="M107" i="25"/>
  <c r="M110" i="25"/>
  <c r="M112" i="25"/>
  <c r="M113" i="25"/>
  <c r="AG113" i="25" s="1" a="1"/>
  <c r="AG113" i="25" s="1"/>
  <c r="M115" i="25"/>
  <c r="AG115" i="25" s="1" a="1"/>
  <c r="AG115" i="25" s="1"/>
  <c r="M116" i="25"/>
  <c r="M118" i="25"/>
  <c r="M119" i="25"/>
  <c r="M121" i="25"/>
  <c r="M122" i="25"/>
  <c r="AG122" i="25" s="1" a="1"/>
  <c r="AG122" i="25" s="1"/>
  <c r="M80" i="25"/>
  <c r="M85" i="25"/>
  <c r="M86" i="25"/>
  <c r="U86" i="25" s="1"/>
  <c r="M88" i="25"/>
  <c r="U88" i="25" s="1"/>
  <c r="M89" i="25"/>
  <c r="AG89" i="25" s="1" a="1"/>
  <c r="AG89" i="25" s="1"/>
  <c r="M91" i="25"/>
  <c r="M92" i="25"/>
  <c r="M95" i="25"/>
  <c r="M97" i="25"/>
  <c r="AG97" i="25" s="1" a="1"/>
  <c r="AG97" i="25" s="1"/>
  <c r="M98" i="25"/>
  <c r="AG98" i="25" s="1" a="1"/>
  <c r="AG98" i="25" s="1"/>
  <c r="M53" i="25"/>
  <c r="M56" i="25"/>
  <c r="M59" i="25"/>
  <c r="AG59" i="25" s="1" a="1"/>
  <c r="AG59" i="25" s="1"/>
  <c r="M61" i="25"/>
  <c r="U61" i="25" s="1"/>
  <c r="M64" i="25"/>
  <c r="M65" i="25"/>
  <c r="M67" i="25"/>
  <c r="U67" i="25" s="1"/>
  <c r="M68" i="25"/>
  <c r="M70" i="25"/>
  <c r="M71" i="25"/>
  <c r="U71" i="25" s="1"/>
  <c r="M73" i="25"/>
  <c r="AG73" i="25" s="1" a="1"/>
  <c r="AG73" i="25" s="1"/>
  <c r="M74" i="25"/>
  <c r="AG74" i="25" s="1" a="1"/>
  <c r="AG74" i="25" s="1"/>
  <c r="M29" i="25"/>
  <c r="U29" i="25" s="1"/>
  <c r="M34" i="25"/>
  <c r="M37" i="25"/>
  <c r="U37" i="25" s="1"/>
  <c r="M38" i="25"/>
  <c r="U38" i="25" s="1"/>
  <c r="M40" i="25"/>
  <c r="U40" i="25" s="1"/>
  <c r="M41" i="25"/>
  <c r="AG41" i="25" s="1" a="1"/>
  <c r="AG41" i="25" s="1"/>
  <c r="M44" i="25"/>
  <c r="AG44" i="25" s="1" a="1"/>
  <c r="AG44" i="25" s="1"/>
  <c r="M46" i="25"/>
  <c r="U46" i="25" s="1"/>
  <c r="M47" i="25"/>
  <c r="U47" i="25" s="1"/>
  <c r="M49" i="25"/>
  <c r="M25" i="25"/>
  <c r="AG25" i="25" s="1" a="1"/>
  <c r="AG25" i="25" s="1"/>
  <c r="M23" i="25"/>
  <c r="M26" i="25"/>
  <c r="AG26" i="25" s="1" a="1"/>
  <c r="AG26" i="25" s="1"/>
  <c r="M19" i="25"/>
  <c r="N16" i="25"/>
  <c r="M20" i="25"/>
  <c r="AG20" i="25" s="1" a="1"/>
  <c r="AG20" i="25" s="1"/>
  <c r="N10" i="25"/>
  <c r="M11" i="25"/>
  <c r="M13" i="25"/>
  <c r="AG13" i="25" s="1" a="1"/>
  <c r="AG13" i="25" s="1"/>
  <c r="M14" i="25"/>
  <c r="AQ41" i="25" l="1" a="1"/>
  <c r="AQ41" i="25" s="1"/>
  <c r="AO33" i="25" a="1"/>
  <c r="AO33" i="25" s="1"/>
  <c r="AZ71" i="25" a="1"/>
  <c r="AZ71" i="25" s="1"/>
  <c r="AX63" i="25" a="1"/>
  <c r="AX63" i="25" s="1"/>
  <c r="AV55" i="25" a="1"/>
  <c r="AV55" i="25" s="1"/>
  <c r="AT47" i="25" a="1"/>
  <c r="AT47" i="25" s="1"/>
  <c r="AL27" i="25" a="1"/>
  <c r="AL27" i="25" s="1"/>
  <c r="AX61" i="25" a="1"/>
  <c r="AX61" i="25" s="1"/>
  <c r="AU45" i="25" a="1"/>
  <c r="AU45" i="25" s="1"/>
  <c r="AS37" i="25" a="1"/>
  <c r="AS37" i="25" s="1"/>
  <c r="AQ29" i="25" a="1"/>
  <c r="AQ29" i="25" s="1"/>
  <c r="AM68" i="25" a="1"/>
  <c r="AM68" i="25" s="1"/>
  <c r="AZ59" i="25" a="1"/>
  <c r="AZ59" i="25" s="1"/>
  <c r="AX51" i="25" a="1"/>
  <c r="AX51" i="25" s="1"/>
  <c r="AV43" i="25" a="1"/>
  <c r="AV43" i="25" s="1"/>
  <c r="AP31" i="25" a="1"/>
  <c r="AP31" i="25" s="1"/>
  <c r="AV48" i="25" a="1"/>
  <c r="AV48" i="25" s="1"/>
  <c r="AM66" i="25" a="1"/>
  <c r="AM66" i="25" s="1"/>
  <c r="AQ72" i="25" a="1"/>
  <c r="AQ72" i="25" s="1"/>
  <c r="AO64" i="25" a="1"/>
  <c r="AO64" i="25" s="1"/>
  <c r="AM56" i="25" a="1"/>
  <c r="AM56" i="25" s="1"/>
  <c r="AZ47" i="25" a="1"/>
  <c r="AZ47" i="25" s="1"/>
  <c r="AT35" i="25" a="1"/>
  <c r="AT35" i="25" s="1"/>
  <c r="AZ52" i="25" a="1"/>
  <c r="AZ52" i="25" s="1"/>
  <c r="AQ70" i="25" a="1"/>
  <c r="AQ70" i="25" s="1"/>
  <c r="AW29" i="25" a="1"/>
  <c r="AW29" i="25" s="1"/>
  <c r="AS68" i="25" a="1"/>
  <c r="AS68" i="25" s="1"/>
  <c r="AQ60" i="25" a="1"/>
  <c r="AQ60" i="25" s="1"/>
  <c r="AO52" i="25" a="1"/>
  <c r="AO52" i="25" s="1"/>
  <c r="AX39" i="25" a="1"/>
  <c r="AX39" i="25" s="1"/>
  <c r="AO57" i="25" a="1"/>
  <c r="AO57" i="25" s="1"/>
  <c r="AU74" i="25" a="1"/>
  <c r="AU74" i="25" s="1"/>
  <c r="AL34" i="25" a="1"/>
  <c r="AL34" i="25" s="1"/>
  <c r="AW72" i="25" a="1"/>
  <c r="AW72" i="25" s="1"/>
  <c r="AU64" i="25" a="1"/>
  <c r="AU64" i="25" s="1"/>
  <c r="AS56" i="25" a="1"/>
  <c r="AS56" i="25" s="1"/>
  <c r="AM44" i="25" a="1"/>
  <c r="AM44" i="25" s="1"/>
  <c r="AS61" i="25" a="1"/>
  <c r="AS61" i="25" s="1"/>
  <c r="AW27" i="25" a="1"/>
  <c r="AW27" i="25" s="1"/>
  <c r="AP38" i="25" a="1"/>
  <c r="AP38" i="25" s="1"/>
  <c r="AN30" i="25" a="1"/>
  <c r="AN30" i="25" s="1"/>
  <c r="AY68" i="25" a="1"/>
  <c r="AY68" i="25" s="1"/>
  <c r="AW60" i="25" a="1"/>
  <c r="AW60" i="25" s="1"/>
  <c r="AQ48" i="25" a="1"/>
  <c r="AQ48" i="25" s="1"/>
  <c r="AW65" i="25" a="1"/>
  <c r="AW65" i="25" s="1"/>
  <c r="AL32" i="25" a="1"/>
  <c r="AL32" i="25" s="1"/>
  <c r="AZ66" i="25" a="1"/>
  <c r="AZ66" i="25" s="1"/>
  <c r="AX58" i="25" a="1"/>
  <c r="AX58" i="25" s="1"/>
  <c r="AV50" i="25" a="1"/>
  <c r="AV50" i="25" s="1"/>
  <c r="AT42" i="25" a="1"/>
  <c r="AT42" i="25" s="1"/>
  <c r="AN73" i="25" a="1"/>
  <c r="AN73" i="25" s="1"/>
  <c r="AL65" i="25" a="1"/>
  <c r="AL65" i="25" s="1"/>
  <c r="AU52" i="25" a="1"/>
  <c r="AU52" i="25" s="1"/>
  <c r="AL70" i="25" a="1"/>
  <c r="AL70" i="25" s="1"/>
  <c r="AP36" i="25" a="1"/>
  <c r="AP36" i="25" s="1"/>
  <c r="AX46" i="25" a="1"/>
  <c r="AX46" i="25" s="1"/>
  <c r="AV38" i="25" a="1"/>
  <c r="AV38" i="25" s="1"/>
  <c r="AT30" i="25" a="1"/>
  <c r="AT30" i="25" s="1"/>
  <c r="AP69" i="25" a="1"/>
  <c r="AP69" i="25" s="1"/>
  <c r="AY56" i="25" a="1"/>
  <c r="AY56" i="25" s="1"/>
  <c r="AP74" i="25" a="1"/>
  <c r="AP74" i="25" s="1"/>
  <c r="AT40" i="25" a="1"/>
  <c r="AT40" i="25" s="1"/>
  <c r="AM51" i="25" a="1"/>
  <c r="AM51" i="25" s="1"/>
  <c r="AZ42" i="25" a="1"/>
  <c r="AZ42" i="25" s="1"/>
  <c r="AX34" i="25" a="1"/>
  <c r="AX34" i="25" s="1"/>
  <c r="AT73" i="25" a="1"/>
  <c r="AT73" i="25" s="1"/>
  <c r="AN61" i="25" a="1"/>
  <c r="AN61" i="25" s="1"/>
  <c r="AX44" i="25" a="1"/>
  <c r="AX44" i="25" s="1"/>
  <c r="AQ55" i="25" a="1"/>
  <c r="AQ55" i="25" s="1"/>
  <c r="AO47" i="25" a="1"/>
  <c r="AO47" i="25" s="1"/>
  <c r="AM39" i="25" a="1"/>
  <c r="AM39" i="25" s="1"/>
  <c r="AZ30" i="25" a="1"/>
  <c r="AZ30" i="25" s="1"/>
  <c r="AR65" i="25" a="1"/>
  <c r="AR65" i="25" s="1"/>
  <c r="AV31" i="25" a="1"/>
  <c r="AV31" i="25" s="1"/>
  <c r="AM49" i="25" a="1"/>
  <c r="AM49" i="25" s="1"/>
  <c r="AN37" i="25" a="1"/>
  <c r="AN37" i="25" s="1"/>
  <c r="AL29" i="25" a="1"/>
  <c r="AL29" i="25" s="1"/>
  <c r="AW67" i="25" a="1"/>
  <c r="AW67" i="25" s="1"/>
  <c r="AU59" i="25" a="1"/>
  <c r="AU59" i="25" s="1"/>
  <c r="AS51" i="25" a="1"/>
  <c r="AS51" i="25" s="1"/>
  <c r="AQ43" i="25" a="1"/>
  <c r="AQ43" i="25" s="1"/>
  <c r="AO35" i="25" a="1"/>
  <c r="AO35" i="25" s="1"/>
  <c r="AV69" i="25" a="1"/>
  <c r="AV69" i="25" s="1"/>
  <c r="AZ35" i="25" a="1"/>
  <c r="AZ35" i="25" s="1"/>
  <c r="AQ53" i="25" a="1"/>
  <c r="AQ53" i="25" s="1"/>
  <c r="AP33" i="25" a="1"/>
  <c r="AP33" i="25" s="1"/>
  <c r="AL72" i="25" a="1"/>
  <c r="AL72" i="25" s="1"/>
  <c r="AY63" i="25" a="1"/>
  <c r="AY63" i="25" s="1"/>
  <c r="AW55" i="25" a="1"/>
  <c r="AW55" i="25" s="1"/>
  <c r="AU47" i="25" a="1"/>
  <c r="AU47" i="25" s="1"/>
  <c r="AS39" i="25" a="1"/>
  <c r="AS39" i="25" s="1"/>
  <c r="AZ73" i="25" a="1"/>
  <c r="AZ73" i="25" s="1"/>
  <c r="AO40" i="25" a="1"/>
  <c r="AO40" i="25" s="1"/>
  <c r="AU57" i="25" a="1"/>
  <c r="AU57" i="25" s="1"/>
  <c r="AV45" i="25" a="1"/>
  <c r="AV45" i="25" s="1"/>
  <c r="AT37" i="25" a="1"/>
  <c r="AT37" i="25" s="1"/>
  <c r="AN68" i="25" a="1"/>
  <c r="AN68" i="25" s="1"/>
  <c r="AL60" i="25" a="1"/>
  <c r="AL60" i="25" s="1"/>
  <c r="AY51" i="25" a="1"/>
  <c r="AY51" i="25" s="1"/>
  <c r="AW43" i="25" a="1"/>
  <c r="AW43" i="25" s="1"/>
  <c r="AM27" i="25" a="1"/>
  <c r="AM27" i="25" s="1"/>
  <c r="AS44" i="25" a="1"/>
  <c r="AS44" i="25" s="1"/>
  <c r="AY61" i="25" a="1"/>
  <c r="AY61" i="25" s="1"/>
  <c r="AZ49" i="25" a="1"/>
  <c r="AZ49" i="25" s="1"/>
  <c r="AX41" i="25" a="1"/>
  <c r="AX41" i="25" s="1"/>
  <c r="AV33" i="25" a="1"/>
  <c r="AV33" i="25" s="1"/>
  <c r="AR72" i="25" a="1"/>
  <c r="AR72" i="25" s="1"/>
  <c r="AP64" i="25" a="1"/>
  <c r="AP64" i="25" s="1"/>
  <c r="AN56" i="25" a="1"/>
  <c r="AN56" i="25" s="1"/>
  <c r="AL48" i="25" a="1"/>
  <c r="AL48" i="25" s="1"/>
  <c r="AQ31" i="25" a="1"/>
  <c r="AQ31" i="25" s="1"/>
  <c r="AW48" i="25" a="1"/>
  <c r="AW48" i="25" s="1"/>
  <c r="AN66" i="25" a="1"/>
  <c r="AN66" i="25" s="1"/>
  <c r="AO54" i="25" a="1"/>
  <c r="AO54" i="25" s="1"/>
  <c r="AM46" i="25" a="1"/>
  <c r="AM46" i="25" s="1"/>
  <c r="AZ37" i="25" a="1"/>
  <c r="AZ37" i="25" s="1"/>
  <c r="AX29" i="25" a="1"/>
  <c r="AX29" i="25" s="1"/>
  <c r="AT68" i="25" a="1"/>
  <c r="AT68" i="25" s="1"/>
  <c r="AR60" i="25" a="1"/>
  <c r="AR60" i="25" s="1"/>
  <c r="AP52" i="25" a="1"/>
  <c r="AP52" i="25" s="1"/>
  <c r="AU35" i="25" a="1"/>
  <c r="AU35" i="25" s="1"/>
  <c r="AL53" i="25" a="1"/>
  <c r="AL53" i="25" s="1"/>
  <c r="AR70" i="25" a="1"/>
  <c r="AR70" i="25" s="1"/>
  <c r="AS58" i="25" a="1"/>
  <c r="AS58" i="25" s="1"/>
  <c r="AQ50" i="25" a="1"/>
  <c r="AQ50" i="25" s="1"/>
  <c r="AO42" i="25" a="1"/>
  <c r="AO42" i="25" s="1"/>
  <c r="AM34" i="25" a="1"/>
  <c r="AM34" i="25" s="1"/>
  <c r="AX72" i="25" a="1"/>
  <c r="AX72" i="25" s="1"/>
  <c r="AV64" i="25" a="1"/>
  <c r="AV64" i="25" s="1"/>
  <c r="AT56" i="25" a="1"/>
  <c r="AT56" i="25" s="1"/>
  <c r="AY39" i="25" a="1"/>
  <c r="AY39" i="25" s="1"/>
  <c r="AP57" i="25" a="1"/>
  <c r="AP57" i="25" s="1"/>
  <c r="AV74" i="25" a="1"/>
  <c r="AV74" i="25" s="1"/>
  <c r="AW62" i="25" a="1"/>
  <c r="AW62" i="25" s="1"/>
  <c r="AU54" i="25" a="1"/>
  <c r="AU54" i="25" s="1"/>
  <c r="AS46" i="25" a="1"/>
  <c r="AS46" i="25" s="1"/>
  <c r="AQ38" i="25" a="1"/>
  <c r="AQ38" i="25" s="1"/>
  <c r="AO30" i="25" a="1"/>
  <c r="AO30" i="25" s="1"/>
  <c r="AZ68" i="25" a="1"/>
  <c r="AZ68" i="25" s="1"/>
  <c r="AX60" i="25" a="1"/>
  <c r="AX60" i="25" s="1"/>
  <c r="AN44" i="25" a="1"/>
  <c r="AN44" i="25" s="1"/>
  <c r="AT61" i="25" a="1"/>
  <c r="AT61" i="25" s="1"/>
  <c r="AX27" i="25" a="1"/>
  <c r="AX27" i="25" s="1"/>
  <c r="AL67" i="25" a="1"/>
  <c r="AL67" i="25" s="1"/>
  <c r="AY58" i="25" a="1"/>
  <c r="AY58" i="25" s="1"/>
  <c r="AW50" i="25" a="1"/>
  <c r="AW50" i="25" s="1"/>
  <c r="AU42" i="25" a="1"/>
  <c r="AU42" i="25" s="1"/>
  <c r="AS34" i="25" a="1"/>
  <c r="AS34" i="25" s="1"/>
  <c r="AO73" i="25" a="1"/>
  <c r="AO73" i="25" s="1"/>
  <c r="AM65" i="25" a="1"/>
  <c r="AM65" i="25" s="1"/>
  <c r="AX65" i="25" a="1"/>
  <c r="AX65" i="25" s="1"/>
  <c r="AM32" i="25" a="1"/>
  <c r="AM32" i="25" s="1"/>
  <c r="AP71" i="25" a="1"/>
  <c r="AP71" i="25" s="1"/>
  <c r="AN63" i="25" a="1"/>
  <c r="AN63" i="25" s="1"/>
  <c r="AL55" i="25" a="1"/>
  <c r="AL55" i="25" s="1"/>
  <c r="AY46" i="25" a="1"/>
  <c r="AY46" i="25" s="1"/>
  <c r="AW38" i="25" a="1"/>
  <c r="AW38" i="25" s="1"/>
  <c r="AU30" i="25" a="1"/>
  <c r="AU30" i="25" s="1"/>
  <c r="AQ69" i="25" a="1"/>
  <c r="AQ69" i="25" s="1"/>
  <c r="AV52" i="25" a="1"/>
  <c r="AV52" i="25" s="1"/>
  <c r="AM70" i="25" a="1"/>
  <c r="AM70" i="25" s="1"/>
  <c r="AQ36" i="25" a="1"/>
  <c r="AQ36" i="25" s="1"/>
  <c r="AV28" i="25" a="1"/>
  <c r="AV28" i="25" s="1"/>
  <c r="AR67" i="25" a="1"/>
  <c r="AR67" i="25" s="1"/>
  <c r="AP59" i="25" a="1"/>
  <c r="AP59" i="25" s="1"/>
  <c r="AN51" i="25" a="1"/>
  <c r="AN51" i="25" s="1"/>
  <c r="AL43" i="25" a="1"/>
  <c r="AL43" i="25" s="1"/>
  <c r="AY34" i="25" a="1"/>
  <c r="AY34" i="25" s="1"/>
  <c r="AU73" i="25" a="1"/>
  <c r="AU73" i="25" s="1"/>
  <c r="AZ56" i="25" a="1"/>
  <c r="AZ56" i="25" s="1"/>
  <c r="AQ74" i="25" a="1"/>
  <c r="AQ74" i="25" s="1"/>
  <c r="AU40" i="25" a="1"/>
  <c r="AU40" i="25" s="1"/>
  <c r="AZ32" i="25" a="1"/>
  <c r="AZ32" i="25" s="1"/>
  <c r="AV71" i="25" a="1"/>
  <c r="AV71" i="25" s="1"/>
  <c r="AT63" i="25" a="1"/>
  <c r="AT63" i="25" s="1"/>
  <c r="AR55" i="25" a="1"/>
  <c r="AR55" i="25" s="1"/>
  <c r="AP47" i="25" a="1"/>
  <c r="AP47" i="25" s="1"/>
  <c r="AN39" i="25" a="1"/>
  <c r="AN39" i="25" s="1"/>
  <c r="AL31" i="25" a="1"/>
  <c r="AL31" i="25" s="1"/>
  <c r="AO61" i="25" a="1"/>
  <c r="AO61" i="25" s="1"/>
  <c r="AS27" i="25" a="1"/>
  <c r="AS27" i="25" s="1"/>
  <c r="AY44" i="25" a="1"/>
  <c r="AY44" i="25" s="1"/>
  <c r="AQ45" i="25" a="1"/>
  <c r="AQ45" i="25" s="1"/>
  <c r="AO37" i="25" a="1"/>
  <c r="AO37" i="25" s="1"/>
  <c r="AM29" i="25" a="1"/>
  <c r="AM29" i="25" s="1"/>
  <c r="AX67" i="25" a="1"/>
  <c r="AX67" i="25" s="1"/>
  <c r="AV59" i="25" a="1"/>
  <c r="AV59" i="25" s="1"/>
  <c r="AT51" i="25" a="1"/>
  <c r="AT51" i="25" s="1"/>
  <c r="AP35" i="25" a="1"/>
  <c r="AP35" i="25" s="1"/>
  <c r="AS65" i="25" a="1"/>
  <c r="AS65" i="25" s="1"/>
  <c r="AW31" i="25" a="1"/>
  <c r="AW31" i="25" s="1"/>
  <c r="AN49" i="25" a="1"/>
  <c r="AN49" i="25" s="1"/>
  <c r="AS41" i="25" a="1"/>
  <c r="AS41" i="25" s="1"/>
  <c r="AQ33" i="25" a="1"/>
  <c r="AQ33" i="25" s="1"/>
  <c r="AM72" i="25" a="1"/>
  <c r="AM72" i="25" s="1"/>
  <c r="AZ63" i="25" a="1"/>
  <c r="AZ63" i="25" s="1"/>
  <c r="AX55" i="25" a="1"/>
  <c r="AX55" i="25" s="1"/>
  <c r="AV47" i="25" a="1"/>
  <c r="AV47" i="25" s="1"/>
  <c r="AT39" i="25" a="1"/>
  <c r="AT39" i="25" s="1"/>
  <c r="AW69" i="25" a="1"/>
  <c r="AW69" i="25" s="1"/>
  <c r="AL36" i="25" a="1"/>
  <c r="AL36" i="25" s="1"/>
  <c r="AR53" i="25" a="1"/>
  <c r="AR53" i="25" s="1"/>
  <c r="AY53" i="25" a="1"/>
  <c r="AY53" i="25" s="1"/>
  <c r="AW45" i="25" a="1"/>
  <c r="AW45" i="25" s="1"/>
  <c r="AU37" i="25" a="1"/>
  <c r="AU37" i="25" s="1"/>
  <c r="AS29" i="25" a="1"/>
  <c r="AS29" i="25" s="1"/>
  <c r="AO68" i="25" a="1"/>
  <c r="AO68" i="25" s="1"/>
  <c r="AM60" i="25" a="1"/>
  <c r="AM60" i="25" s="1"/>
  <c r="AZ51" i="25" a="1"/>
  <c r="AZ51" i="25" s="1"/>
  <c r="AX43" i="25" a="1"/>
  <c r="AX43" i="25" s="1"/>
  <c r="AL74" i="25" a="1"/>
  <c r="AL74" i="25" s="1"/>
  <c r="AP40" i="25" a="1"/>
  <c r="AP40" i="25" s="1"/>
  <c r="AV57" i="25" a="1"/>
  <c r="AV57" i="25" s="1"/>
  <c r="AN58" i="25" a="1"/>
  <c r="AN58" i="25" s="1"/>
  <c r="AL50" i="25" a="1"/>
  <c r="AL50" i="25" s="1"/>
  <c r="AY41" i="25" a="1"/>
  <c r="AY41" i="25" s="1"/>
  <c r="AW33" i="25" a="1"/>
  <c r="AW33" i="25" s="1"/>
  <c r="AS72" i="25" a="1"/>
  <c r="AS72" i="25" s="1"/>
  <c r="AQ64" i="25" a="1"/>
  <c r="AQ64" i="25" s="1"/>
  <c r="AO56" i="25" a="1"/>
  <c r="AO56" i="25" s="1"/>
  <c r="AM48" i="25" a="1"/>
  <c r="AM48" i="25" s="1"/>
  <c r="AN27" i="25" a="1"/>
  <c r="AN27" i="25" s="1"/>
  <c r="AT44" i="25" a="1"/>
  <c r="AT44" i="25" s="1"/>
  <c r="AZ61" i="25" a="1"/>
  <c r="AZ61" i="25" s="1"/>
  <c r="AR62" i="25" a="1"/>
  <c r="AR62" i="25" s="1"/>
  <c r="AP54" i="25" a="1"/>
  <c r="AP54" i="25" s="1"/>
  <c r="AN46" i="25" a="1"/>
  <c r="AN46" i="25" s="1"/>
  <c r="AL38" i="25" a="1"/>
  <c r="AL38" i="25" s="1"/>
  <c r="AY29" i="25" a="1"/>
  <c r="AY29" i="25" s="1"/>
  <c r="AU68" i="25" a="1"/>
  <c r="AU68" i="25" s="1"/>
  <c r="AS60" i="25" a="1"/>
  <c r="AS60" i="25" s="1"/>
  <c r="AQ52" i="25" a="1"/>
  <c r="AQ52" i="25" s="1"/>
  <c r="AX48" i="25" a="1"/>
  <c r="AX48" i="25" s="1"/>
  <c r="AO66" i="25" a="1"/>
  <c r="AO66" i="25" s="1"/>
  <c r="AV66" i="25" a="1"/>
  <c r="AV66" i="25" s="1"/>
  <c r="AT58" i="25" a="1"/>
  <c r="AT58" i="25" s="1"/>
  <c r="AP42" i="25" a="1"/>
  <c r="AP42" i="25" s="1"/>
  <c r="AN34" i="25" a="1"/>
  <c r="AN34" i="25" s="1"/>
  <c r="AY72" i="25" a="1"/>
  <c r="AY72" i="25" s="1"/>
  <c r="AW64" i="25" a="1"/>
  <c r="AW64" i="25" s="1"/>
  <c r="AU56" i="25" a="1"/>
  <c r="AU56" i="25" s="1"/>
  <c r="AV35" i="25" a="1"/>
  <c r="AV35" i="25" s="1"/>
  <c r="AM53" i="25" a="1"/>
  <c r="AM53" i="25" s="1"/>
  <c r="AS70" i="25" a="1"/>
  <c r="AS70" i="25" s="1"/>
  <c r="AM41" i="25" a="1"/>
  <c r="AM41" i="25" s="1"/>
  <c r="AX62" i="25" a="1"/>
  <c r="AX62" i="25" s="1"/>
  <c r="AV54" i="25" a="1"/>
  <c r="AV54" i="25" s="1"/>
  <c r="AT46" i="25" a="1"/>
  <c r="AT46" i="25" s="1"/>
  <c r="AP30" i="25" a="1"/>
  <c r="AP30" i="25" s="1"/>
  <c r="AL69" i="25" a="1"/>
  <c r="AL69" i="25" s="1"/>
  <c r="AY60" i="25" a="1"/>
  <c r="AY60" i="25" s="1"/>
  <c r="AZ39" i="25" a="1"/>
  <c r="AZ39" i="25" s="1"/>
  <c r="AQ57" i="25" a="1"/>
  <c r="AQ57" i="25" s="1"/>
  <c r="AW74" i="25" a="1"/>
  <c r="AW74" i="25" s="1"/>
  <c r="AZ70" i="25" a="1"/>
  <c r="AZ70" i="25" s="1"/>
  <c r="AM67" i="25" a="1"/>
  <c r="AM67" i="25" s="1"/>
  <c r="AZ58" i="25" a="1"/>
  <c r="AZ58" i="25" s="1"/>
  <c r="AX50" i="25" a="1"/>
  <c r="AX50" i="25" s="1"/>
  <c r="AV42" i="25" a="1"/>
  <c r="AV42" i="25" s="1"/>
  <c r="AT34" i="25" a="1"/>
  <c r="AT34" i="25" s="1"/>
  <c r="AP73" i="25" a="1"/>
  <c r="AP73" i="25" s="1"/>
  <c r="AN65" i="25" a="1"/>
  <c r="AN65" i="25" s="1"/>
  <c r="AO44" i="25" a="1"/>
  <c r="AO44" i="25" s="1"/>
  <c r="AU61" i="25" a="1"/>
  <c r="AU61" i="25" s="1"/>
  <c r="AY27" i="25" a="1"/>
  <c r="AY27" i="25" s="1"/>
  <c r="AP28" i="25" a="1"/>
  <c r="AP28" i="25" s="1"/>
  <c r="AU32" i="25" a="1"/>
  <c r="AU32" i="25" s="1"/>
  <c r="AQ71" i="25" a="1"/>
  <c r="AQ71" i="25" s="1"/>
  <c r="AO63" i="25" a="1"/>
  <c r="AO63" i="25" s="1"/>
  <c r="AM55" i="25" a="1"/>
  <c r="AM55" i="25" s="1"/>
  <c r="AZ46" i="25" a="1"/>
  <c r="AZ46" i="25" s="1"/>
  <c r="AX38" i="25" a="1"/>
  <c r="AX38" i="25" s="1"/>
  <c r="AV30" i="25" a="1"/>
  <c r="AV30" i="25" s="1"/>
  <c r="AR69" i="25" a="1"/>
  <c r="AR69" i="25" s="1"/>
  <c r="AS48" i="25" a="1"/>
  <c r="AS48" i="25" s="1"/>
  <c r="AY65" i="25" a="1"/>
  <c r="AY65" i="25" s="1"/>
  <c r="AN32" i="25" a="1"/>
  <c r="AN32" i="25" s="1"/>
  <c r="AT32" i="25" a="1"/>
  <c r="AT32" i="25" s="1"/>
  <c r="AY36" i="25" a="1"/>
  <c r="AY36" i="25" s="1"/>
  <c r="AW28" i="25" a="1"/>
  <c r="AW28" i="25" s="1"/>
  <c r="AS67" i="25" a="1"/>
  <c r="AS67" i="25" s="1"/>
  <c r="AQ59" i="25" a="1"/>
  <c r="AQ59" i="25" s="1"/>
  <c r="AO51" i="25" a="1"/>
  <c r="AO51" i="25" s="1"/>
  <c r="AM43" i="25" a="1"/>
  <c r="AM43" i="25" s="1"/>
  <c r="AZ34" i="25" a="1"/>
  <c r="AZ34" i="25" s="1"/>
  <c r="AV73" i="25" a="1"/>
  <c r="AV73" i="25" s="1"/>
  <c r="AW52" i="25" a="1"/>
  <c r="AW52" i="25" s="1"/>
  <c r="AN70" i="25" a="1"/>
  <c r="AN70" i="25" s="1"/>
  <c r="AU49" i="25" a="1"/>
  <c r="AU49" i="25" s="1"/>
  <c r="AN41" i="25" a="1"/>
  <c r="AN41" i="25" s="1"/>
  <c r="AL33" i="25" a="1"/>
  <c r="AL33" i="25" s="1"/>
  <c r="AW71" i="25" a="1"/>
  <c r="AW71" i="25" s="1"/>
  <c r="AU63" i="25" a="1"/>
  <c r="AU63" i="25" s="1"/>
  <c r="AS55" i="25" a="1"/>
  <c r="AS55" i="25" s="1"/>
  <c r="AQ47" i="25" a="1"/>
  <c r="AQ47" i="25" s="1"/>
  <c r="AO39" i="25" a="1"/>
  <c r="AO39" i="25" s="1"/>
  <c r="AM31" i="25" a="1"/>
  <c r="AM31" i="25" s="1"/>
  <c r="AL57" i="25" a="1"/>
  <c r="AL57" i="25" s="1"/>
  <c r="AR74" i="25" a="1"/>
  <c r="AR74" i="25" s="1"/>
  <c r="AV40" i="25" a="1"/>
  <c r="AV40" i="25" s="1"/>
  <c r="AX36" i="25" a="1"/>
  <c r="AX36" i="25" s="1"/>
  <c r="AP37" i="25" a="1"/>
  <c r="AP37" i="25" s="1"/>
  <c r="AN29" i="25" a="1"/>
  <c r="AN29" i="25" s="1"/>
  <c r="AY67" i="25" a="1"/>
  <c r="AY67" i="25" s="1"/>
  <c r="AW59" i="25" a="1"/>
  <c r="AW59" i="25" s="1"/>
  <c r="AU51" i="25" a="1"/>
  <c r="AU51" i="25" s="1"/>
  <c r="AS43" i="25" a="1"/>
  <c r="AS43" i="25" s="1"/>
  <c r="AQ35" i="25" a="1"/>
  <c r="AQ35" i="25" s="1"/>
  <c r="AP61" i="25" a="1"/>
  <c r="AP61" i="25" s="1"/>
  <c r="AT27" i="25" a="1"/>
  <c r="AT27" i="25" s="1"/>
  <c r="AZ44" i="25" a="1"/>
  <c r="AZ44" i="25" s="1"/>
  <c r="AQ28" i="25" a="1"/>
  <c r="AQ28" i="25" s="1"/>
  <c r="AV49" i="25" a="1"/>
  <c r="AV49" i="25" s="1"/>
  <c r="AT41" i="25" a="1"/>
  <c r="AT41" i="25" s="1"/>
  <c r="AN72" i="25" a="1"/>
  <c r="AN72" i="25" s="1"/>
  <c r="AL64" i="25" a="1"/>
  <c r="AL64" i="25" s="1"/>
  <c r="AY55" i="25" a="1"/>
  <c r="AY55" i="25" s="1"/>
  <c r="AW47" i="25" a="1"/>
  <c r="AW47" i="25" s="1"/>
  <c r="AU39" i="25" a="1"/>
  <c r="AU39" i="25" s="1"/>
  <c r="AT65" i="25" a="1"/>
  <c r="AT65" i="25" s="1"/>
  <c r="AX31" i="25" a="1"/>
  <c r="AX31" i="25" s="1"/>
  <c r="AO49" i="25" a="1"/>
  <c r="AO49" i="25" s="1"/>
  <c r="AV37" i="25" a="1"/>
  <c r="AV37" i="25" s="1"/>
  <c r="AT29" i="25" a="1"/>
  <c r="AT29" i="25" s="1"/>
  <c r="AP68" i="25" a="1"/>
  <c r="AP68" i="25" s="1"/>
  <c r="AN60" i="25" a="1"/>
  <c r="AN60" i="25" s="1"/>
  <c r="AL52" i="25" a="1"/>
  <c r="AL52" i="25" s="1"/>
  <c r="AY43" i="25" a="1"/>
  <c r="AY43" i="25" s="1"/>
  <c r="AX69" i="25" a="1"/>
  <c r="AX69" i="25" s="1"/>
  <c r="AM36" i="25" a="1"/>
  <c r="AM36" i="25" s="1"/>
  <c r="AS53" i="25" a="1"/>
  <c r="AS53" i="25" s="1"/>
  <c r="AX33" i="25" a="1"/>
  <c r="AX33" i="25" s="1"/>
  <c r="AT72" i="25" a="1"/>
  <c r="AT72" i="25" s="1"/>
  <c r="AR64" i="25" a="1"/>
  <c r="AR64" i="25" s="1"/>
  <c r="AP56" i="25" a="1"/>
  <c r="AP56" i="25" s="1"/>
  <c r="AN48" i="25" a="1"/>
  <c r="AN48" i="25" s="1"/>
  <c r="AM74" i="25" a="1"/>
  <c r="AM74" i="25" s="1"/>
  <c r="AQ40" i="25" a="1"/>
  <c r="AQ40" i="25" s="1"/>
  <c r="AW57" i="25" a="1"/>
  <c r="AW57" i="25" s="1"/>
  <c r="AM38" i="25" a="1"/>
  <c r="AM38" i="25" s="1"/>
  <c r="AZ29" i="25" a="1"/>
  <c r="AZ29" i="25" s="1"/>
  <c r="AV68" i="25" a="1"/>
  <c r="AV68" i="25" s="1"/>
  <c r="AT60" i="25" a="1"/>
  <c r="AT60" i="25" s="1"/>
  <c r="AR52" i="25" a="1"/>
  <c r="AR52" i="25" s="1"/>
  <c r="AO27" i="25" a="1"/>
  <c r="AO27" i="25" s="1"/>
  <c r="AU44" i="25" a="1"/>
  <c r="AU44" i="25" s="1"/>
  <c r="AL62" i="25" a="1"/>
  <c r="AL62" i="25" s="1"/>
  <c r="AQ42" i="25" a="1"/>
  <c r="AQ42" i="25" s="1"/>
  <c r="AO34" i="25" a="1"/>
  <c r="AO34" i="25" s="1"/>
  <c r="AZ72" i="25" a="1"/>
  <c r="AZ72" i="25" s="1"/>
  <c r="AX64" i="25" a="1"/>
  <c r="AX64" i="25" s="1"/>
  <c r="AV56" i="25" a="1"/>
  <c r="AV56" i="25" s="1"/>
  <c r="AS31" i="25" a="1"/>
  <c r="AS31" i="25" s="1"/>
  <c r="AY48" i="25" a="1"/>
  <c r="AY48" i="25" s="1"/>
  <c r="AP66" i="25" a="1"/>
  <c r="AP66" i="25" s="1"/>
  <c r="AU46" i="25" a="1"/>
  <c r="AU46" i="25" s="1"/>
  <c r="AS38" i="25" a="1"/>
  <c r="AS38" i="25" s="1"/>
  <c r="AQ30" i="25" a="1"/>
  <c r="AQ30" i="25" s="1"/>
  <c r="AM69" i="25" a="1"/>
  <c r="AM69" i="25" s="1"/>
  <c r="AZ60" i="25" a="1"/>
  <c r="AZ60" i="25" s="1"/>
  <c r="AW35" i="25" a="1"/>
  <c r="AW35" i="25" s="1"/>
  <c r="AN53" i="25" a="1"/>
  <c r="AN53" i="25" s="1"/>
  <c r="AT70" i="25" a="1"/>
  <c r="AT70" i="25" s="1"/>
  <c r="AY50" i="25" a="1"/>
  <c r="AY50" i="25" s="1"/>
  <c r="AW42" i="25" a="1"/>
  <c r="AW42" i="25" s="1"/>
  <c r="AU34" i="25" a="1"/>
  <c r="AU34" i="25" s="1"/>
  <c r="AQ73" i="25" a="1"/>
  <c r="AQ73" i="25" s="1"/>
  <c r="AO65" i="25" a="1"/>
  <c r="AO65" i="25" s="1"/>
  <c r="AL40" i="25" a="1"/>
  <c r="AL40" i="25" s="1"/>
  <c r="AR57" i="25" a="1"/>
  <c r="AR57" i="25" s="1"/>
  <c r="AX74" i="25" a="1"/>
  <c r="AX74" i="25" s="1"/>
  <c r="AN55" i="25" a="1"/>
  <c r="AN55" i="25" s="1"/>
  <c r="AL47" i="25" a="1"/>
  <c r="AL47" i="25" s="1"/>
  <c r="AY38" i="25" a="1"/>
  <c r="AY38" i="25" s="1"/>
  <c r="AW30" i="25" a="1"/>
  <c r="AW30" i="25" s="1"/>
  <c r="AS69" i="25" a="1"/>
  <c r="AS69" i="25" s="1"/>
  <c r="AP44" i="25" a="1"/>
  <c r="AP44" i="25" s="1"/>
  <c r="AV61" i="25" a="1"/>
  <c r="AV61" i="25" s="1"/>
  <c r="AZ27" i="25" a="1"/>
  <c r="AZ27" i="25" s="1"/>
  <c r="AR59" i="25" a="1"/>
  <c r="AR59" i="25" s="1"/>
  <c r="AP51" i="25" a="1"/>
  <c r="AP51" i="25" s="1"/>
  <c r="AN43" i="25" a="1"/>
  <c r="AN43" i="25" s="1"/>
  <c r="AL35" i="25" a="1"/>
  <c r="AL35" i="25" s="1"/>
  <c r="AW73" i="25" a="1"/>
  <c r="AW73" i="25" s="1"/>
  <c r="AT48" i="25" a="1"/>
  <c r="AT48" i="25" s="1"/>
  <c r="AZ65" i="25" a="1"/>
  <c r="AZ65" i="25" s="1"/>
  <c r="AO32" i="25" a="1"/>
  <c r="AO32" i="25" s="1"/>
  <c r="AQ54" i="25" a="1"/>
  <c r="AQ54" i="25" s="1"/>
  <c r="AO41" i="25" a="1"/>
  <c r="AO41" i="25" s="1"/>
  <c r="AM33" i="25" a="1"/>
  <c r="AM33" i="25" s="1"/>
  <c r="AX71" i="25" a="1"/>
  <c r="AX71" i="25" s="1"/>
  <c r="AV63" i="25" a="1"/>
  <c r="AV63" i="25" s="1"/>
  <c r="AT55" i="25" a="1"/>
  <c r="AT55" i="25" s="1"/>
  <c r="AP39" i="25" a="1"/>
  <c r="AP39" i="25" s="1"/>
  <c r="AN31" i="25" a="1"/>
  <c r="AN31" i="25" s="1"/>
  <c r="AX52" i="25" a="1"/>
  <c r="AX52" i="25" s="1"/>
  <c r="AO70" i="25" a="1"/>
  <c r="AO70" i="25" s="1"/>
  <c r="AS36" i="25" a="1"/>
  <c r="AS36" i="25" s="1"/>
  <c r="AW66" i="25" a="1"/>
  <c r="AW66" i="25" s="1"/>
  <c r="AS45" i="25" a="1"/>
  <c r="AS45" i="25" s="1"/>
  <c r="AQ37" i="25" a="1"/>
  <c r="AQ37" i="25" s="1"/>
  <c r="AO29" i="25" a="1"/>
  <c r="AO29" i="25" s="1"/>
  <c r="AZ67" i="25" a="1"/>
  <c r="AZ67" i="25" s="1"/>
  <c r="AX59" i="25" a="1"/>
  <c r="AX59" i="25" s="1"/>
  <c r="AV51" i="25" a="1"/>
  <c r="AV51" i="25" s="1"/>
  <c r="AT43" i="25" a="1"/>
  <c r="AT43" i="25" s="1"/>
  <c r="AM57" i="25" a="1"/>
  <c r="AM57" i="25" s="1"/>
  <c r="AS74" i="25" a="1"/>
  <c r="AS74" i="25" s="1"/>
  <c r="AW40" i="25" a="1"/>
  <c r="AW40" i="25" s="1"/>
  <c r="AP63" i="25" a="1"/>
  <c r="AP63" i="25" s="1"/>
  <c r="AW49" i="25" a="1"/>
  <c r="AW49" i="25" s="1"/>
  <c r="AU41" i="25" a="1"/>
  <c r="AU41" i="25" s="1"/>
  <c r="AS33" i="25" a="1"/>
  <c r="AS33" i="25" s="1"/>
  <c r="AO72" i="25" a="1"/>
  <c r="AO72" i="25" s="1"/>
  <c r="AM64" i="25" a="1"/>
  <c r="AM64" i="25" s="1"/>
  <c r="AZ55" i="25" a="1"/>
  <c r="AZ55" i="25" s="1"/>
  <c r="AX47" i="25" a="1"/>
  <c r="AX47" i="25" s="1"/>
  <c r="AV39" i="25" a="1"/>
  <c r="AV39" i="25" s="1"/>
  <c r="AQ61" i="25" a="1"/>
  <c r="AQ61" i="25" s="1"/>
  <c r="AU27" i="25" a="1"/>
  <c r="AU27" i="25" s="1"/>
  <c r="AL45" i="25" a="1"/>
  <c r="AL45" i="25" s="1"/>
  <c r="AU58" i="25" a="1"/>
  <c r="AU58" i="25" s="1"/>
  <c r="AL54" i="25" a="1"/>
  <c r="AL54" i="25" s="1"/>
  <c r="AY45" i="25" a="1"/>
  <c r="AY45" i="25" s="1"/>
  <c r="AW37" i="25" a="1"/>
  <c r="AW37" i="25" s="1"/>
  <c r="AU29" i="25" a="1"/>
  <c r="AU29" i="25" s="1"/>
  <c r="AQ68" i="25" a="1"/>
  <c r="AQ68" i="25" s="1"/>
  <c r="AO60" i="25" a="1"/>
  <c r="AO60" i="25" s="1"/>
  <c r="AM52" i="25" a="1"/>
  <c r="AM52" i="25" s="1"/>
  <c r="AZ43" i="25" a="1"/>
  <c r="AZ43" i="25" s="1"/>
  <c r="AU65" i="25" a="1"/>
  <c r="AU65" i="25" s="1"/>
  <c r="AY31" i="25" a="1"/>
  <c r="AY31" i="25" s="1"/>
  <c r="AP49" i="25" a="1"/>
  <c r="AP49" i="25" s="1"/>
  <c r="AY62" i="25" a="1"/>
  <c r="AY62" i="25" s="1"/>
  <c r="AP58" i="25" a="1"/>
  <c r="AP58" i="25" s="1"/>
  <c r="AN50" i="25" a="1"/>
  <c r="AN50" i="25" s="1"/>
  <c r="AL42" i="25" a="1"/>
  <c r="AL42" i="25" s="1"/>
  <c r="AY33" i="25" a="1"/>
  <c r="AY33" i="25" s="1"/>
  <c r="AU72" i="25" a="1"/>
  <c r="AU72" i="25" s="1"/>
  <c r="AS64" i="25" a="1"/>
  <c r="AS64" i="25" s="1"/>
  <c r="AQ56" i="25" a="1"/>
  <c r="AQ56" i="25" s="1"/>
  <c r="AO48" i="25" a="1"/>
  <c r="AO48" i="25" s="1"/>
  <c r="AY69" i="25" a="1"/>
  <c r="AY69" i="25" s="1"/>
  <c r="AN36" i="25" a="1"/>
  <c r="AN36" i="25" s="1"/>
  <c r="AT53" i="25" a="1"/>
  <c r="AT53" i="25" s="1"/>
  <c r="AV32" i="25" a="1"/>
  <c r="AV32" i="25" s="1"/>
  <c r="AT62" i="25" a="1"/>
  <c r="AT62" i="25" s="1"/>
  <c r="AR54" i="25" a="1"/>
  <c r="AR54" i="25" s="1"/>
  <c r="AP46" i="25" a="1"/>
  <c r="AP46" i="25" s="1"/>
  <c r="AN38" i="25" a="1"/>
  <c r="AN38" i="25" s="1"/>
  <c r="AL30" i="25" a="1"/>
  <c r="AL30" i="25" s="1"/>
  <c r="AW68" i="25" a="1"/>
  <c r="AW68" i="25" s="1"/>
  <c r="AU60" i="25" a="1"/>
  <c r="AU60" i="25" s="1"/>
  <c r="AS52" i="25" a="1"/>
  <c r="AS52" i="25" s="1"/>
  <c r="AN74" i="25" a="1"/>
  <c r="AN74" i="25" s="1"/>
  <c r="AX57" i="25" a="1"/>
  <c r="AX57" i="25" s="1"/>
  <c r="AL59" i="25" a="1"/>
  <c r="AL59" i="25" s="1"/>
  <c r="AX66" i="25" a="1"/>
  <c r="AX66" i="25" s="1"/>
  <c r="AV58" i="25" a="1"/>
  <c r="AV58" i="25" s="1"/>
  <c r="AT50" i="25" a="1"/>
  <c r="AT50" i="25" s="1"/>
  <c r="AP34" i="25" a="1"/>
  <c r="AP34" i="25" s="1"/>
  <c r="AL73" i="25" a="1"/>
  <c r="AL73" i="25" s="1"/>
  <c r="AY64" i="25" a="1"/>
  <c r="AY64" i="25" s="1"/>
  <c r="AW56" i="25" a="1"/>
  <c r="AW56" i="25" s="1"/>
  <c r="AP27" i="25" a="1"/>
  <c r="AP27" i="25" s="1"/>
  <c r="AV44" i="25" a="1"/>
  <c r="AV44" i="25" s="1"/>
  <c r="AM62" i="25" a="1"/>
  <c r="AM62" i="25" s="1"/>
  <c r="AW54" i="25" a="1"/>
  <c r="AW54" i="25" s="1"/>
  <c r="AM71" i="25" a="1"/>
  <c r="AM71" i="25" s="1"/>
  <c r="AZ62" i="25" a="1"/>
  <c r="AZ62" i="25" s="1"/>
  <c r="AX54" i="25" a="1"/>
  <c r="AX54" i="25" s="1"/>
  <c r="AV46" i="25" a="1"/>
  <c r="AV46" i="25" s="1"/>
  <c r="AT38" i="25" a="1"/>
  <c r="AT38" i="25" s="1"/>
  <c r="AN69" i="25" a="1"/>
  <c r="AN69" i="25" s="1"/>
  <c r="AL61" i="25" a="1"/>
  <c r="AL61" i="25" s="1"/>
  <c r="AT31" i="25" a="1"/>
  <c r="AT31" i="25" s="1"/>
  <c r="AZ48" i="25" a="1"/>
  <c r="AZ48" i="25" s="1"/>
  <c r="AQ66" i="25" a="1"/>
  <c r="AQ66" i="25" s="1"/>
  <c r="AR71" i="25" a="1"/>
  <c r="AR71" i="25" s="1"/>
  <c r="AS28" i="25" a="1"/>
  <c r="AS28" i="25" s="1"/>
  <c r="AO67" i="25" a="1"/>
  <c r="AO67" i="25" s="1"/>
  <c r="AM59" i="25" a="1"/>
  <c r="AM59" i="25" s="1"/>
  <c r="AZ50" i="25" a="1"/>
  <c r="AZ50" i="25" s="1"/>
  <c r="AX42" i="25" a="1"/>
  <c r="AX42" i="25" s="1"/>
  <c r="AV34" i="25" a="1"/>
  <c r="AV34" i="25" s="1"/>
  <c r="AR73" i="25" a="1"/>
  <c r="AR73" i="25" s="1"/>
  <c r="AP65" i="25" a="1"/>
  <c r="AP65" i="25" s="1"/>
  <c r="AX35" i="25" a="1"/>
  <c r="AX35" i="25" s="1"/>
  <c r="AO53" i="25" a="1"/>
  <c r="AO53" i="25" s="1"/>
  <c r="AU70" i="25" a="1"/>
  <c r="AU70" i="25" s="1"/>
  <c r="AN67" i="25" a="1"/>
  <c r="AN67" i="25" s="1"/>
  <c r="AW32" i="25" a="1"/>
  <c r="AW32" i="25" s="1"/>
  <c r="AS71" i="25" a="1"/>
  <c r="AS71" i="25" s="1"/>
  <c r="AQ63" i="25" a="1"/>
  <c r="AQ63" i="25" s="1"/>
  <c r="AO55" i="25" a="1"/>
  <c r="AO55" i="25" s="1"/>
  <c r="AM47" i="25" a="1"/>
  <c r="AM47" i="25" s="1"/>
  <c r="AZ38" i="25" a="1"/>
  <c r="AZ38" i="25" s="1"/>
  <c r="AX30" i="25" a="1"/>
  <c r="AX30" i="25" s="1"/>
  <c r="AT69" i="25" a="1"/>
  <c r="AT69" i="25" s="1"/>
  <c r="AM40" i="25" a="1"/>
  <c r="AM40" i="25" s="1"/>
  <c r="AS57" i="25" a="1"/>
  <c r="AS57" i="25" s="1"/>
  <c r="AY74" i="25" a="1"/>
  <c r="AY74" i="25" s="1"/>
  <c r="AS50" i="25" a="1"/>
  <c r="AS50" i="25" s="1"/>
  <c r="AN45" i="25" a="1"/>
  <c r="AN45" i="25" s="1"/>
  <c r="AL37" i="25" a="1"/>
  <c r="AL37" i="25" s="1"/>
  <c r="AY28" i="25" a="1"/>
  <c r="AY28" i="25" s="1"/>
  <c r="AU67" i="25" a="1"/>
  <c r="AU67" i="25" s="1"/>
  <c r="AS59" i="25" a="1"/>
  <c r="AS59" i="25" s="1"/>
  <c r="AQ51" i="25" a="1"/>
  <c r="AQ51" i="25" s="1"/>
  <c r="AO43" i="25" a="1"/>
  <c r="AO43" i="25" s="1"/>
  <c r="AM35" i="25" a="1"/>
  <c r="AM35" i="25" s="1"/>
  <c r="AX73" i="25" a="1"/>
  <c r="AX73" i="25" s="1"/>
  <c r="AQ44" i="25" a="1"/>
  <c r="AQ44" i="25" s="1"/>
  <c r="AW61" i="25" a="1"/>
  <c r="AW61" i="25" s="1"/>
  <c r="AL28" i="25" a="1"/>
  <c r="AL28" i="25" s="1"/>
  <c r="AO46" i="25" a="1"/>
  <c r="AO46" i="25" s="1"/>
  <c r="AP41" i="25" a="1"/>
  <c r="AP41" i="25" s="1"/>
  <c r="AN33" i="25" a="1"/>
  <c r="AN33" i="25" s="1"/>
  <c r="AY71" i="25" a="1"/>
  <c r="AY71" i="25" s="1"/>
  <c r="AW63" i="25" a="1"/>
  <c r="AW63" i="25" s="1"/>
  <c r="AU55" i="25" a="1"/>
  <c r="AU55" i="25" s="1"/>
  <c r="AS47" i="25" a="1"/>
  <c r="AS47" i="25" s="1"/>
  <c r="AQ39" i="25" a="1"/>
  <c r="AQ39" i="25" s="1"/>
  <c r="AO31" i="25" a="1"/>
  <c r="AO31" i="25" s="1"/>
  <c r="AU48" i="25" a="1"/>
  <c r="AU48" i="25" s="1"/>
  <c r="AL66" i="25" a="1"/>
  <c r="AL66" i="25" s="1"/>
  <c r="AP32" i="25" a="1"/>
  <c r="AP32" i="25" s="1"/>
  <c r="AU66" i="25" a="1"/>
  <c r="AU66" i="25" s="1"/>
  <c r="AT45" i="25" a="1"/>
  <c r="AT45" i="25" s="1"/>
  <c r="AP29" i="25" a="1"/>
  <c r="AP29" i="25" s="1"/>
  <c r="AL68" i="25" a="1"/>
  <c r="AL68" i="25" s="1"/>
  <c r="AY59" i="25" a="1"/>
  <c r="AY59" i="25" s="1"/>
  <c r="AW51" i="25" a="1"/>
  <c r="AW51" i="25" s="1"/>
  <c r="AU43" i="25" a="1"/>
  <c r="AU43" i="25" s="1"/>
  <c r="AS35" i="25" a="1"/>
  <c r="AS35" i="25" s="1"/>
  <c r="AY52" i="25" a="1"/>
  <c r="AY52" i="25" s="1"/>
  <c r="AP70" i="25" a="1"/>
  <c r="AP70" i="25" s="1"/>
  <c r="AT36" i="25" a="1"/>
  <c r="AT36" i="25" s="1"/>
  <c r="AL71" i="25" a="1"/>
  <c r="AL71" i="25" s="1"/>
  <c r="AZ57" i="25" a="1"/>
  <c r="AZ57" i="25" s="1"/>
  <c r="AX49" i="25" a="1"/>
  <c r="AX49" i="25" s="1"/>
  <c r="AV41" i="25" a="1"/>
  <c r="AV41" i="25" s="1"/>
  <c r="AT33" i="25" a="1"/>
  <c r="AT33" i="25" s="1"/>
  <c r="AP72" i="25" a="1"/>
  <c r="AP72" i="25" s="1"/>
  <c r="AN64" i="25" a="1"/>
  <c r="AN64" i="25" s="1"/>
  <c r="AL56" i="25" a="1"/>
  <c r="AL56" i="25" s="1"/>
  <c r="AY47" i="25" a="1"/>
  <c r="AY47" i="25" s="1"/>
  <c r="AW39" i="25" a="1"/>
  <c r="AW39" i="25" s="1"/>
  <c r="AN57" i="25" a="1"/>
  <c r="AN57" i="25" s="1"/>
  <c r="AT74" i="25" a="1"/>
  <c r="AT74" i="25" s="1"/>
  <c r="AX40" i="25" a="1"/>
  <c r="AX40" i="25" s="1"/>
  <c r="AZ53" i="25" a="1"/>
  <c r="AZ53" i="25" s="1"/>
  <c r="AZ36" i="25" a="1"/>
  <c r="AZ36" i="25" s="1"/>
  <c r="AO62" i="25" a="1"/>
  <c r="AO62" i="25" s="1"/>
  <c r="AM54" i="25" a="1"/>
  <c r="AM54" i="25" s="1"/>
  <c r="AZ45" i="25" a="1"/>
  <c r="AZ45" i="25" s="1"/>
  <c r="AX37" i="25" a="1"/>
  <c r="AX37" i="25" s="1"/>
  <c r="AV29" i="25" a="1"/>
  <c r="AV29" i="25" s="1"/>
  <c r="AR68" i="25" a="1"/>
  <c r="AR68" i="25" s="1"/>
  <c r="AP60" i="25" a="1"/>
  <c r="AP60" i="25" s="1"/>
  <c r="AN52" i="25" a="1"/>
  <c r="AN52" i="25" s="1"/>
  <c r="AL44" i="25" a="1"/>
  <c r="AL44" i="25" s="1"/>
  <c r="AR61" i="25" a="1"/>
  <c r="AR61" i="25" s="1"/>
  <c r="AV27" i="25" a="1"/>
  <c r="AV27" i="25" s="1"/>
  <c r="AM45" i="25" a="1"/>
  <c r="AM45" i="25" s="1"/>
  <c r="AX28" i="25" a="1"/>
  <c r="AX28" i="25" s="1"/>
  <c r="AS66" i="25" a="1"/>
  <c r="AS66" i="25" s="1"/>
  <c r="AQ58" i="25" a="1"/>
  <c r="AQ58" i="25" s="1"/>
  <c r="AO50" i="25" a="1"/>
  <c r="AO50" i="25" s="1"/>
  <c r="AM42" i="25" a="1"/>
  <c r="AM42" i="25" s="1"/>
  <c r="AZ33" i="25" a="1"/>
  <c r="AZ33" i="25" s="1"/>
  <c r="AV72" i="25" a="1"/>
  <c r="AV72" i="25" s="1"/>
  <c r="AT64" i="25" a="1"/>
  <c r="AT64" i="25" s="1"/>
  <c r="AR56" i="25" a="1"/>
  <c r="AR56" i="25" s="1"/>
  <c r="AP48" i="25" a="1"/>
  <c r="AP48" i="25" s="1"/>
  <c r="AV65" i="25" a="1"/>
  <c r="AV65" i="25" s="1"/>
  <c r="AZ31" i="25" a="1"/>
  <c r="AZ31" i="25" s="1"/>
  <c r="AQ49" i="25" a="1"/>
  <c r="AQ49" i="25" s="1"/>
  <c r="AZ41" i="25" a="1"/>
  <c r="AZ41" i="25" s="1"/>
  <c r="AU36" i="25" a="1"/>
  <c r="AU36" i="25" s="1"/>
  <c r="AW70" i="25" a="1"/>
  <c r="AW70" i="25" s="1"/>
  <c r="AU62" i="25" a="1"/>
  <c r="AU62" i="25" s="1"/>
  <c r="AS54" i="25" a="1"/>
  <c r="AS54" i="25" s="1"/>
  <c r="AQ46" i="25" a="1"/>
  <c r="AQ46" i="25" s="1"/>
  <c r="AO38" i="25" a="1"/>
  <c r="AO38" i="25" s="1"/>
  <c r="AM30" i="25" a="1"/>
  <c r="AM30" i="25" s="1"/>
  <c r="AX68" i="25" a="1"/>
  <c r="AX68" i="25" s="1"/>
  <c r="AV60" i="25" a="1"/>
  <c r="AV60" i="25" s="1"/>
  <c r="AT52" i="25" a="1"/>
  <c r="AT52" i="25" s="1"/>
  <c r="AZ69" i="25" a="1"/>
  <c r="AZ69" i="25" s="1"/>
  <c r="AO36" i="25" a="1"/>
  <c r="AO36" i="25" s="1"/>
  <c r="AU53" i="25" a="1"/>
  <c r="AU53" i="25" s="1"/>
  <c r="AO58" i="25" a="1"/>
  <c r="AO58" i="25" s="1"/>
  <c r="AQ32" i="25" a="1"/>
  <c r="AQ32" i="25" s="1"/>
  <c r="AN28" i="25" a="1"/>
  <c r="AN28" i="25" s="1"/>
  <c r="AY66" i="25" a="1"/>
  <c r="AY66" i="25" s="1"/>
  <c r="AW58" i="25" a="1"/>
  <c r="AW58" i="25" s="1"/>
  <c r="AU50" i="25" a="1"/>
  <c r="AU50" i="25" s="1"/>
  <c r="AS42" i="25" a="1"/>
  <c r="AS42" i="25" s="1"/>
  <c r="AQ34" i="25" a="1"/>
  <c r="AQ34" i="25" s="1"/>
  <c r="AM73" i="25" a="1"/>
  <c r="AM73" i="25" s="1"/>
  <c r="AZ64" i="25" a="1"/>
  <c r="AZ64" i="25" s="1"/>
  <c r="AX56" i="25" a="1"/>
  <c r="AX56" i="25" s="1"/>
  <c r="AO74" i="25" a="1"/>
  <c r="AO74" i="25" s="1"/>
  <c r="AS40" i="25" a="1"/>
  <c r="AS40" i="25" s="1"/>
  <c r="AY57" i="25" a="1"/>
  <c r="AY57" i="25" s="1"/>
  <c r="AS62" i="25" a="1"/>
  <c r="AS62" i="25" s="1"/>
  <c r="AV53" i="25" a="1"/>
  <c r="AV53" i="25" s="1"/>
  <c r="AN71" i="25" a="1"/>
  <c r="AN71" i="25" s="1"/>
  <c r="AL63" i="25" a="1"/>
  <c r="AL63" i="25" s="1"/>
  <c r="AY54" i="25" a="1"/>
  <c r="AY54" i="25" s="1"/>
  <c r="AW46" i="25" a="1"/>
  <c r="AW46" i="25" s="1"/>
  <c r="AU38" i="25" a="1"/>
  <c r="AU38" i="25" s="1"/>
  <c r="AS30" i="25" a="1"/>
  <c r="AS30" i="25" s="1"/>
  <c r="AO69" i="25" a="1"/>
  <c r="AO69" i="25" s="1"/>
  <c r="AM61" i="25" a="1"/>
  <c r="AM61" i="25" s="1"/>
  <c r="AQ27" i="25" a="1"/>
  <c r="AQ27" i="25" s="1"/>
  <c r="AW44" i="25" a="1"/>
  <c r="AW44" i="25" s="1"/>
  <c r="AN62" i="25" a="1"/>
  <c r="AN62" i="25" s="1"/>
  <c r="AM50" i="25" a="1"/>
  <c r="AM50" i="25" s="1"/>
  <c r="AY40" i="25" a="1"/>
  <c r="AY40" i="25" s="1"/>
  <c r="AV36" i="25" a="1"/>
  <c r="AV36" i="25" s="1"/>
  <c r="AT28" i="25" a="1"/>
  <c r="AT28" i="25" s="1"/>
  <c r="AP67" i="25" a="1"/>
  <c r="AP67" i="25" s="1"/>
  <c r="AN59" i="25" a="1"/>
  <c r="AN59" i="25" s="1"/>
  <c r="AL51" i="25" a="1"/>
  <c r="AL51" i="25" s="1"/>
  <c r="AY42" i="25" a="1"/>
  <c r="AY42" i="25" s="1"/>
  <c r="AW34" i="25" a="1"/>
  <c r="AW34" i="25" s="1"/>
  <c r="AS73" i="25" a="1"/>
  <c r="AS73" i="25" s="1"/>
  <c r="AQ65" i="25" a="1"/>
  <c r="AQ65" i="25" s="1"/>
  <c r="AU31" i="25" a="1"/>
  <c r="AU31" i="25" s="1"/>
  <c r="AL49" i="25" a="1"/>
  <c r="AL49" i="25" s="1"/>
  <c r="AR66" i="25" a="1"/>
  <c r="AR66" i="25" s="1"/>
  <c r="AX45" i="25" a="1"/>
  <c r="AX45" i="25" s="1"/>
  <c r="AM28" i="25" a="1"/>
  <c r="AM28" i="25" s="1"/>
  <c r="AZ40" i="25" a="1"/>
  <c r="AZ40" i="25" s="1"/>
  <c r="AX32" i="25" a="1"/>
  <c r="AX32" i="25" s="1"/>
  <c r="AT71" i="25" a="1"/>
  <c r="AT71" i="25" s="1"/>
  <c r="AR63" i="25" a="1"/>
  <c r="AR63" i="25" s="1"/>
  <c r="AP55" i="25" a="1"/>
  <c r="AP55" i="25" s="1"/>
  <c r="AN47" i="25" a="1"/>
  <c r="AN47" i="25" s="1"/>
  <c r="AL39" i="25" a="1"/>
  <c r="AL39" i="25" s="1"/>
  <c r="AY30" i="25" a="1"/>
  <c r="AY30" i="25" s="1"/>
  <c r="AU69" i="25" a="1"/>
  <c r="AU69" i="25" s="1"/>
  <c r="AY35" i="25" a="1"/>
  <c r="AY35" i="25" s="1"/>
  <c r="AP53" i="25" a="1"/>
  <c r="AP53" i="25" s="1"/>
  <c r="AV70" i="25" a="1"/>
  <c r="AV70" i="25" s="1"/>
  <c r="AY70" i="25" a="1"/>
  <c r="AY70" i="25" s="1"/>
  <c r="AT67" i="25" a="1"/>
  <c r="AT67" i="25" s="1"/>
  <c r="AO45" i="25" a="1"/>
  <c r="AO45" i="25" s="1"/>
  <c r="AM37" i="25" a="1"/>
  <c r="AM37" i="25" s="1"/>
  <c r="AZ28" i="25" a="1"/>
  <c r="AZ28" i="25" s="1"/>
  <c r="AV67" i="25" a="1"/>
  <c r="AV67" i="25" s="1"/>
  <c r="AT59" i="25" a="1"/>
  <c r="AT59" i="25" s="1"/>
  <c r="AR51" i="25" a="1"/>
  <c r="AR51" i="25" s="1"/>
  <c r="AP43" i="25" a="1"/>
  <c r="AP43" i="25" s="1"/>
  <c r="AN35" i="25" a="1"/>
  <c r="AN35" i="25" s="1"/>
  <c r="AY73" i="25" a="1"/>
  <c r="AY73" i="25" s="1"/>
  <c r="AN40" i="25" a="1"/>
  <c r="AN40" i="25" s="1"/>
  <c r="AT57" i="25" a="1"/>
  <c r="AT57" i="25" s="1"/>
  <c r="U106" i="25"/>
  <c r="AG106" i="25" a="1"/>
  <c r="AG106" i="25" s="1"/>
  <c r="U32" i="25"/>
  <c r="AG32" i="25" a="1"/>
  <c r="AG32" i="25" s="1"/>
  <c r="U31" i="25"/>
  <c r="AG31" i="25" a="1"/>
  <c r="AG31" i="25" s="1"/>
  <c r="U107" i="25"/>
  <c r="AG107" i="25" a="1"/>
  <c r="AG107" i="25" s="1"/>
  <c r="U104" i="25"/>
  <c r="AG104" i="25" a="1"/>
  <c r="AG104" i="25" s="1"/>
  <c r="U110" i="25"/>
  <c r="AG110" i="25" a="1"/>
  <c r="AG110" i="25" s="1"/>
  <c r="U28" i="25"/>
  <c r="AG28" i="25" a="1"/>
  <c r="AG28" i="25" s="1"/>
  <c r="U79" i="25"/>
  <c r="AG79" i="25" a="1"/>
  <c r="AG79" i="25" s="1"/>
  <c r="AG146" i="25" a="1"/>
  <c r="AG146" i="25" s="1"/>
  <c r="U112" i="25"/>
  <c r="AG112" i="25" a="1"/>
  <c r="AG112" i="25" s="1"/>
  <c r="U109" i="25"/>
  <c r="AG109" i="25" a="1"/>
  <c r="AG109" i="25" s="1"/>
  <c r="U68" i="25"/>
  <c r="AG68" i="25" a="1"/>
  <c r="AG68" i="25" s="1"/>
  <c r="U127" i="25"/>
  <c r="AG127" i="25" a="1"/>
  <c r="AG127" i="25" s="1"/>
  <c r="AG103" i="25" a="1"/>
  <c r="AG103" i="25" s="1"/>
  <c r="AG46" i="25" a="1"/>
  <c r="AG46" i="25" s="1"/>
  <c r="AG136" i="25" a="1"/>
  <c r="AG136" i="25" s="1"/>
  <c r="AG128" i="25" a="1"/>
  <c r="AG128" i="25" s="1"/>
  <c r="U82" i="25"/>
  <c r="AG82" i="25" a="1"/>
  <c r="AG82" i="25" s="1"/>
  <c r="U64" i="25"/>
  <c r="AG64" i="25" a="1"/>
  <c r="AG64" i="25" s="1"/>
  <c r="U80" i="25"/>
  <c r="AG80" i="25" a="1"/>
  <c r="AG80" i="25" s="1"/>
  <c r="AG29" i="25" a="1"/>
  <c r="AG29" i="25" s="1"/>
  <c r="U70" i="25"/>
  <c r="AG70" i="25" a="1"/>
  <c r="AG70" i="25" s="1"/>
  <c r="U77" i="25"/>
  <c r="AG77" i="25" a="1"/>
  <c r="AG77" i="25" s="1"/>
  <c r="U119" i="25"/>
  <c r="AG119" i="25" a="1"/>
  <c r="AG119" i="25" s="1"/>
  <c r="U118" i="25"/>
  <c r="AG118" i="25" a="1"/>
  <c r="AG118" i="25" s="1"/>
  <c r="U52" i="25"/>
  <c r="AG52" i="25" a="1"/>
  <c r="AG52" i="25" s="1"/>
  <c r="U116" i="25"/>
  <c r="AG116" i="25" a="1"/>
  <c r="AG116" i="25" s="1"/>
  <c r="AG62" i="25" a="1"/>
  <c r="AG62" i="25" s="1"/>
  <c r="U49" i="25"/>
  <c r="U89" i="25"/>
  <c r="U139" i="25"/>
  <c r="U121" i="25"/>
  <c r="U55" i="25"/>
  <c r="U113" i="25"/>
  <c r="U41" i="25"/>
  <c r="U124" i="25"/>
  <c r="U35" i="25"/>
  <c r="U137" i="25"/>
  <c r="U74" i="25"/>
  <c r="U73" i="25"/>
  <c r="U59" i="25"/>
  <c r="U91" i="25"/>
  <c r="U85" i="25"/>
  <c r="U100" i="25"/>
  <c r="U133" i="25"/>
  <c r="U131" i="25"/>
  <c r="U34" i="25"/>
  <c r="U98" i="25"/>
  <c r="U97" i="25"/>
  <c r="U95" i="25"/>
  <c r="U92" i="25"/>
  <c r="U122" i="25"/>
  <c r="U115" i="25"/>
  <c r="U145" i="25"/>
  <c r="U143" i="25"/>
  <c r="U134" i="25"/>
  <c r="U58" i="25"/>
  <c r="U44" i="25"/>
  <c r="U65" i="25"/>
  <c r="U56" i="25"/>
  <c r="U53" i="25"/>
  <c r="U140" i="25"/>
  <c r="U125" i="25"/>
  <c r="U26" i="25"/>
  <c r="AC1" i="25"/>
  <c r="J40" i="19"/>
  <c r="AC159" i="25" l="1"/>
  <c r="AC168" i="25"/>
  <c r="AC212" i="25"/>
  <c r="AC185" i="25"/>
  <c r="AC178" i="25"/>
  <c r="AC201" i="25"/>
  <c r="AC192" i="25"/>
  <c r="AC211" i="25"/>
  <c r="AC167" i="25"/>
  <c r="AC184" i="25"/>
  <c r="AC210" i="25"/>
  <c r="AC200" i="25"/>
  <c r="AC177" i="25"/>
  <c r="AC166" i="25"/>
  <c r="AC191" i="25"/>
  <c r="AC165" i="25"/>
  <c r="AC199" i="25"/>
  <c r="AC209" i="25"/>
  <c r="AC183" i="25"/>
  <c r="AC176" i="25"/>
  <c r="AC198" i="25"/>
  <c r="AC190" i="25"/>
  <c r="AC208" i="25"/>
  <c r="AC164" i="25"/>
  <c r="AC182" i="25"/>
  <c r="AC218" i="25"/>
  <c r="AC207" i="25"/>
  <c r="AC197" i="25"/>
  <c r="AC175" i="25"/>
  <c r="AC163" i="25"/>
  <c r="AC189" i="25"/>
  <c r="AC171" i="25"/>
  <c r="AC217" i="25"/>
  <c r="AC196" i="25"/>
  <c r="AC206" i="25"/>
  <c r="AC181" i="25"/>
  <c r="AC174" i="25"/>
  <c r="AC195" i="25"/>
  <c r="AC188" i="25"/>
  <c r="AC162" i="25"/>
  <c r="AC216" i="25"/>
  <c r="AC205" i="25"/>
  <c r="AC187" i="25"/>
  <c r="AC180" i="25"/>
  <c r="AC173" i="25"/>
  <c r="AC215" i="25"/>
  <c r="AC170" i="25"/>
  <c r="AC204" i="25"/>
  <c r="AC161" i="25"/>
  <c r="AC214" i="25"/>
  <c r="AC194" i="25"/>
  <c r="AC172" i="25"/>
  <c r="AC186" i="25"/>
  <c r="AC169" i="25"/>
  <c r="AC203" i="25"/>
  <c r="AC160" i="25"/>
  <c r="AC213" i="25"/>
  <c r="AC179" i="25"/>
  <c r="AC193" i="25"/>
  <c r="AC202" i="25"/>
  <c r="AC3" i="25"/>
  <c r="AC158" i="25"/>
  <c r="AC148" i="25"/>
  <c r="AC152" i="25"/>
  <c r="AC149" i="25"/>
  <c r="AC156" i="25"/>
  <c r="AC147" i="25"/>
  <c r="AC154" i="25"/>
  <c r="AC150" i="25"/>
  <c r="AC157" i="25"/>
  <c r="AC155" i="25"/>
  <c r="AC151" i="25"/>
  <c r="AC153" i="25"/>
  <c r="AC31" i="25"/>
  <c r="AC58" i="25"/>
  <c r="AC32" i="25"/>
  <c r="AC123" i="25"/>
  <c r="AC122" i="25"/>
  <c r="AC39" i="25"/>
  <c r="AC66" i="25"/>
  <c r="AC40" i="25"/>
  <c r="AC45" i="25"/>
  <c r="AC144" i="25"/>
  <c r="AC136" i="25"/>
  <c r="AC128" i="25"/>
  <c r="AC120" i="25"/>
  <c r="AC112" i="25"/>
  <c r="AC104" i="25"/>
  <c r="AC96" i="25"/>
  <c r="AC88" i="25"/>
  <c r="AC80" i="25"/>
  <c r="AC72" i="25"/>
  <c r="AC64" i="25"/>
  <c r="AC56" i="25"/>
  <c r="AC48" i="25"/>
  <c r="AC43" i="25"/>
  <c r="AC49" i="25"/>
  <c r="AC36" i="25"/>
  <c r="AC89" i="25"/>
  <c r="AC29" i="25"/>
  <c r="AC67" i="25"/>
  <c r="AC121" i="25"/>
  <c r="AC37" i="25"/>
  <c r="AC105" i="25"/>
  <c r="AC35" i="25"/>
  <c r="AC143" i="25"/>
  <c r="AC135" i="25"/>
  <c r="AC127" i="25"/>
  <c r="AC119" i="25"/>
  <c r="AC111" i="25"/>
  <c r="AC103" i="25"/>
  <c r="AC95" i="25"/>
  <c r="AC87" i="25"/>
  <c r="AC79" i="25"/>
  <c r="AC71" i="25"/>
  <c r="AC63" i="25"/>
  <c r="AC55" i="25"/>
  <c r="AC47" i="25"/>
  <c r="AC60" i="25"/>
  <c r="AC68" i="25"/>
  <c r="AC139" i="25"/>
  <c r="AC82" i="25"/>
  <c r="AC99" i="25"/>
  <c r="AC38" i="25"/>
  <c r="AC30" i="25"/>
  <c r="AC91" i="25"/>
  <c r="AC138" i="25"/>
  <c r="AC44" i="25"/>
  <c r="AC131" i="25"/>
  <c r="AC142" i="25"/>
  <c r="AC134" i="25"/>
  <c r="AC126" i="25"/>
  <c r="AC118" i="25"/>
  <c r="AC110" i="25"/>
  <c r="AC102" i="25"/>
  <c r="AC94" i="25"/>
  <c r="AC86" i="25"/>
  <c r="AC78" i="25"/>
  <c r="AC70" i="25"/>
  <c r="AC62" i="25"/>
  <c r="AC54" i="25"/>
  <c r="AC46" i="25"/>
  <c r="AC146" i="25"/>
  <c r="AC98" i="25"/>
  <c r="AC65" i="25"/>
  <c r="AC76" i="25"/>
  <c r="AC51" i="25"/>
  <c r="AC130" i="25"/>
  <c r="AC57" i="25"/>
  <c r="AC141" i="25"/>
  <c r="AC133" i="25"/>
  <c r="AC125" i="25"/>
  <c r="AC117" i="25"/>
  <c r="AC109" i="25"/>
  <c r="AC101" i="25"/>
  <c r="AC93" i="25"/>
  <c r="AC85" i="25"/>
  <c r="AC77" i="25"/>
  <c r="AC69" i="25"/>
  <c r="AC61" i="25"/>
  <c r="AC53" i="25"/>
  <c r="AC114" i="25"/>
  <c r="AC33" i="25"/>
  <c r="AC52" i="25"/>
  <c r="AC41" i="25"/>
  <c r="AC115" i="25"/>
  <c r="AC145" i="25"/>
  <c r="AC73" i="25"/>
  <c r="AC27" i="25"/>
  <c r="AC28" i="25"/>
  <c r="AC50" i="25"/>
  <c r="AC140" i="25"/>
  <c r="AC132" i="25"/>
  <c r="AC124" i="25"/>
  <c r="AC116" i="25"/>
  <c r="AC108" i="25"/>
  <c r="AC100" i="25"/>
  <c r="AC92" i="25"/>
  <c r="AC84" i="25"/>
  <c r="AC42" i="25"/>
  <c r="AC113" i="25"/>
  <c r="AC107" i="25"/>
  <c r="AC90" i="25"/>
  <c r="AC83" i="25"/>
  <c r="AC75" i="25"/>
  <c r="AC34" i="25"/>
  <c r="AC59" i="25"/>
  <c r="AC26" i="25"/>
  <c r="AC106" i="25"/>
  <c r="AC74" i="25"/>
  <c r="AC137" i="25"/>
  <c r="AC129" i="25"/>
  <c r="AC81" i="25"/>
  <c r="AC97" i="25"/>
  <c r="AC23" i="25"/>
  <c r="AC25" i="25"/>
  <c r="AC22" i="25"/>
  <c r="AC20" i="25"/>
  <c r="AC13" i="25"/>
  <c r="AC21" i="25"/>
  <c r="AC19" i="25"/>
  <c r="AC17" i="25"/>
  <c r="AC11" i="25"/>
  <c r="AC18" i="25"/>
  <c r="AC16" i="25"/>
  <c r="AC14" i="25"/>
  <c r="AC12" i="25"/>
  <c r="AC10" i="25"/>
  <c r="AC4" i="25"/>
  <c r="AC24" i="25"/>
  <c r="AC15" i="25"/>
  <c r="AC9" i="25"/>
  <c r="AC8" i="25"/>
  <c r="AC7" i="25"/>
  <c r="AC6" i="25"/>
  <c r="AC5" i="25"/>
  <c r="O79" i="12" l="1"/>
  <c r="N79" i="12"/>
  <c r="M79" i="12"/>
  <c r="L79" i="12"/>
  <c r="K79" i="12"/>
  <c r="J79" i="12"/>
  <c r="O78" i="12"/>
  <c r="N78" i="12"/>
  <c r="M78" i="12"/>
  <c r="L78" i="12"/>
  <c r="K78" i="12"/>
  <c r="J78" i="12"/>
  <c r="O77" i="12"/>
  <c r="N77" i="12"/>
  <c r="M77" i="12"/>
  <c r="L77" i="12"/>
  <c r="K77" i="12"/>
  <c r="J77" i="12"/>
  <c r="O76" i="12"/>
  <c r="N76" i="12"/>
  <c r="M76" i="12"/>
  <c r="L76" i="12"/>
  <c r="K76" i="12"/>
  <c r="J76" i="12"/>
  <c r="O75" i="12"/>
  <c r="N75" i="12"/>
  <c r="M75" i="12"/>
  <c r="L75" i="12"/>
  <c r="K75" i="12"/>
  <c r="J75" i="12"/>
  <c r="O74" i="12"/>
  <c r="N74" i="12"/>
  <c r="M74" i="12"/>
  <c r="L74" i="12"/>
  <c r="K74" i="12"/>
  <c r="J74" i="12"/>
  <c r="O73" i="12"/>
  <c r="N73" i="12"/>
  <c r="M73" i="12"/>
  <c r="L73" i="12"/>
  <c r="K73" i="12"/>
  <c r="J73" i="12"/>
  <c r="O72" i="12"/>
  <c r="N72" i="12"/>
  <c r="M72" i="12"/>
  <c r="L72" i="12"/>
  <c r="K72" i="12"/>
  <c r="J72" i="12"/>
  <c r="O71" i="12"/>
  <c r="N71" i="12"/>
  <c r="M71" i="12"/>
  <c r="L71" i="12"/>
  <c r="K71" i="12"/>
  <c r="J71" i="12"/>
  <c r="O70" i="12"/>
  <c r="N70" i="12"/>
  <c r="M70" i="12"/>
  <c r="L70" i="12"/>
  <c r="K70" i="12"/>
  <c r="J70" i="12"/>
  <c r="O69" i="12"/>
  <c r="N69" i="12"/>
  <c r="M69" i="12"/>
  <c r="L69" i="12"/>
  <c r="K69" i="12"/>
  <c r="J69" i="12"/>
  <c r="O68" i="12"/>
  <c r="N68" i="12"/>
  <c r="M68" i="12"/>
  <c r="L68" i="12"/>
  <c r="K68" i="12"/>
  <c r="J68" i="12"/>
  <c r="O67" i="12"/>
  <c r="N67" i="12"/>
  <c r="M67" i="12"/>
  <c r="L67" i="12"/>
  <c r="K67" i="12"/>
  <c r="J67" i="12"/>
  <c r="O66" i="12"/>
  <c r="N66" i="12"/>
  <c r="M66" i="12"/>
  <c r="L66" i="12"/>
  <c r="K66" i="12"/>
  <c r="J66" i="12"/>
  <c r="O65" i="12"/>
  <c r="N65" i="12"/>
  <c r="M65" i="12"/>
  <c r="L65" i="12"/>
  <c r="K65" i="12"/>
  <c r="J65" i="12"/>
  <c r="O64" i="12"/>
  <c r="N64" i="12"/>
  <c r="M64" i="12"/>
  <c r="L64" i="12"/>
  <c r="K64" i="12"/>
  <c r="J64" i="12"/>
  <c r="O63" i="12"/>
  <c r="N63" i="12"/>
  <c r="M63" i="12"/>
  <c r="L63" i="12"/>
  <c r="K63" i="12"/>
  <c r="J63" i="12"/>
  <c r="O62" i="12"/>
  <c r="N62" i="12"/>
  <c r="M62" i="12"/>
  <c r="L62" i="12"/>
  <c r="K62" i="12"/>
  <c r="J62" i="12"/>
  <c r="O61" i="12"/>
  <c r="N61" i="12"/>
  <c r="M61" i="12"/>
  <c r="L61" i="12"/>
  <c r="K61" i="12"/>
  <c r="J61" i="12"/>
  <c r="O60" i="12"/>
  <c r="N60" i="12"/>
  <c r="M60" i="12"/>
  <c r="L60" i="12"/>
  <c r="K60" i="12"/>
  <c r="J60" i="12"/>
  <c r="O59" i="12"/>
  <c r="N59" i="12"/>
  <c r="M59" i="12"/>
  <c r="L59" i="12"/>
  <c r="K59" i="12"/>
  <c r="J59" i="12"/>
  <c r="O58" i="12"/>
  <c r="N58" i="12"/>
  <c r="M58" i="12"/>
  <c r="L58" i="12"/>
  <c r="K58" i="12"/>
  <c r="J58" i="12"/>
  <c r="O57" i="12"/>
  <c r="N57" i="12"/>
  <c r="M57" i="12"/>
  <c r="L57" i="12"/>
  <c r="K57" i="12"/>
  <c r="J57" i="12"/>
  <c r="O56" i="12"/>
  <c r="N56" i="12"/>
  <c r="M56" i="12"/>
  <c r="L56" i="12"/>
  <c r="K56" i="12"/>
  <c r="J56" i="12"/>
  <c r="O55" i="12"/>
  <c r="N55" i="12"/>
  <c r="M55" i="12"/>
  <c r="L55" i="12"/>
  <c r="K55" i="12"/>
  <c r="J55" i="12"/>
  <c r="O54" i="12"/>
  <c r="N54" i="12"/>
  <c r="M54" i="12"/>
  <c r="L54" i="12"/>
  <c r="K54" i="12"/>
  <c r="J54" i="12"/>
  <c r="O53" i="12"/>
  <c r="N53" i="12"/>
  <c r="M53" i="12"/>
  <c r="L53" i="12"/>
  <c r="K53" i="12"/>
  <c r="J53" i="12"/>
  <c r="O52" i="12"/>
  <c r="N52" i="12"/>
  <c r="M52" i="12"/>
  <c r="L52" i="12"/>
  <c r="K52" i="12"/>
  <c r="J52" i="12"/>
  <c r="O51" i="12"/>
  <c r="N51" i="12"/>
  <c r="M51" i="12"/>
  <c r="L51" i="12"/>
  <c r="K51" i="12"/>
  <c r="J51" i="12"/>
  <c r="O50" i="12"/>
  <c r="N50" i="12"/>
  <c r="M50" i="12"/>
  <c r="L50" i="12"/>
  <c r="K50" i="12"/>
  <c r="J50" i="12"/>
  <c r="O49" i="12"/>
  <c r="N49" i="12"/>
  <c r="M49" i="12"/>
  <c r="L49" i="12"/>
  <c r="K49" i="12"/>
  <c r="J49" i="12"/>
  <c r="O48" i="12"/>
  <c r="N48" i="12"/>
  <c r="M48" i="12"/>
  <c r="L48" i="12"/>
  <c r="K48" i="12"/>
  <c r="J48" i="12"/>
  <c r="O47" i="12"/>
  <c r="N47" i="12"/>
  <c r="M47" i="12"/>
  <c r="L47" i="12"/>
  <c r="K47" i="12"/>
  <c r="J47" i="12"/>
  <c r="O46" i="12"/>
  <c r="N46" i="12"/>
  <c r="M46" i="12"/>
  <c r="L46" i="12"/>
  <c r="K46" i="12"/>
  <c r="J46" i="12"/>
  <c r="O45" i="12"/>
  <c r="N45" i="12"/>
  <c r="M45" i="12"/>
  <c r="L45" i="12"/>
  <c r="K45" i="12"/>
  <c r="J45" i="12"/>
  <c r="O44" i="12"/>
  <c r="N44" i="12"/>
  <c r="M44" i="12"/>
  <c r="L44" i="12"/>
  <c r="K44" i="12"/>
  <c r="J44" i="12"/>
  <c r="O43" i="12"/>
  <c r="N43" i="12"/>
  <c r="M43" i="12"/>
  <c r="L43" i="12"/>
  <c r="K43" i="12"/>
  <c r="J43" i="12"/>
  <c r="H79" i="12"/>
  <c r="G79" i="12"/>
  <c r="F79" i="12"/>
  <c r="E79" i="12"/>
  <c r="D79" i="12"/>
  <c r="C79" i="12"/>
  <c r="H78" i="12"/>
  <c r="G78" i="12"/>
  <c r="F78" i="12"/>
  <c r="E78" i="12"/>
  <c r="D78" i="12"/>
  <c r="C78" i="12"/>
  <c r="H77" i="12"/>
  <c r="G77" i="12"/>
  <c r="F77" i="12"/>
  <c r="E77" i="12"/>
  <c r="D77" i="12"/>
  <c r="C77" i="12"/>
  <c r="H76" i="12"/>
  <c r="G76" i="12"/>
  <c r="F76" i="12"/>
  <c r="E76" i="12"/>
  <c r="D76" i="12"/>
  <c r="C76" i="12"/>
  <c r="H75" i="12"/>
  <c r="G75" i="12"/>
  <c r="F75" i="12"/>
  <c r="E75" i="12"/>
  <c r="D75" i="12"/>
  <c r="C75" i="12"/>
  <c r="H74" i="12"/>
  <c r="G74" i="12"/>
  <c r="F74" i="12"/>
  <c r="E74" i="12"/>
  <c r="D74" i="12"/>
  <c r="C74" i="12"/>
  <c r="H73" i="12"/>
  <c r="G73" i="12"/>
  <c r="F73" i="12"/>
  <c r="E73" i="12"/>
  <c r="D73" i="12"/>
  <c r="C73" i="12"/>
  <c r="H72" i="12"/>
  <c r="G72" i="12"/>
  <c r="F72" i="12"/>
  <c r="E72" i="12"/>
  <c r="D72" i="12"/>
  <c r="C72" i="12"/>
  <c r="H71" i="12"/>
  <c r="G71" i="12"/>
  <c r="F71" i="12"/>
  <c r="E71" i="12"/>
  <c r="D71" i="12"/>
  <c r="C71" i="12"/>
  <c r="H70" i="12"/>
  <c r="G70" i="12"/>
  <c r="F70" i="12"/>
  <c r="E70" i="12"/>
  <c r="D70" i="12"/>
  <c r="C70" i="12"/>
  <c r="H69" i="12"/>
  <c r="G69" i="12"/>
  <c r="F69" i="12"/>
  <c r="E69" i="12"/>
  <c r="D69" i="12"/>
  <c r="C69" i="12"/>
  <c r="H68" i="12"/>
  <c r="G68" i="12"/>
  <c r="F68" i="12"/>
  <c r="E68" i="12"/>
  <c r="D68" i="12"/>
  <c r="C68" i="12"/>
  <c r="H67" i="12"/>
  <c r="G67" i="12"/>
  <c r="F67" i="12"/>
  <c r="E67" i="12"/>
  <c r="D67" i="12"/>
  <c r="C67" i="12"/>
  <c r="H66" i="12"/>
  <c r="G66" i="12"/>
  <c r="F66" i="12"/>
  <c r="E66" i="12"/>
  <c r="D66" i="12"/>
  <c r="C66" i="12"/>
  <c r="H65" i="12"/>
  <c r="G65" i="12"/>
  <c r="F65" i="12"/>
  <c r="E65" i="12"/>
  <c r="D65" i="12"/>
  <c r="C65" i="12"/>
  <c r="H64" i="12"/>
  <c r="G64" i="12"/>
  <c r="F64" i="12"/>
  <c r="E64" i="12"/>
  <c r="D64" i="12"/>
  <c r="C64" i="12"/>
  <c r="H63" i="12"/>
  <c r="G63" i="12"/>
  <c r="F63" i="12"/>
  <c r="E63" i="12"/>
  <c r="D63" i="12"/>
  <c r="C63" i="12"/>
  <c r="H62" i="12"/>
  <c r="G62" i="12"/>
  <c r="F62" i="12"/>
  <c r="E62" i="12"/>
  <c r="D62" i="12"/>
  <c r="C62" i="12"/>
  <c r="H61" i="12"/>
  <c r="G61" i="12"/>
  <c r="F61" i="12"/>
  <c r="E61" i="12"/>
  <c r="D61" i="12"/>
  <c r="C61" i="12"/>
  <c r="H60" i="12"/>
  <c r="G60" i="12"/>
  <c r="F60" i="12"/>
  <c r="E60" i="12"/>
  <c r="D60" i="12"/>
  <c r="C60" i="12"/>
  <c r="H59" i="12"/>
  <c r="G59" i="12"/>
  <c r="F59" i="12"/>
  <c r="E59" i="12"/>
  <c r="D59" i="12"/>
  <c r="C59" i="12"/>
  <c r="H58" i="12"/>
  <c r="G58" i="12"/>
  <c r="F58" i="12"/>
  <c r="E58" i="12"/>
  <c r="D58" i="12"/>
  <c r="C58" i="12"/>
  <c r="H57" i="12"/>
  <c r="G57" i="12"/>
  <c r="F57" i="12"/>
  <c r="E57" i="12"/>
  <c r="D57" i="12"/>
  <c r="C57" i="12"/>
  <c r="H56" i="12"/>
  <c r="G56" i="12"/>
  <c r="F56" i="12"/>
  <c r="E56" i="12"/>
  <c r="D56" i="12"/>
  <c r="C56" i="12"/>
  <c r="H55" i="12"/>
  <c r="G55" i="12"/>
  <c r="F55" i="12"/>
  <c r="E55" i="12"/>
  <c r="D55" i="12"/>
  <c r="C55" i="12"/>
  <c r="H54" i="12"/>
  <c r="G54" i="12"/>
  <c r="F54" i="12"/>
  <c r="E54" i="12"/>
  <c r="D54" i="12"/>
  <c r="C54" i="12"/>
  <c r="H53" i="12"/>
  <c r="G53" i="12"/>
  <c r="F53" i="12"/>
  <c r="E53" i="12"/>
  <c r="D53" i="12"/>
  <c r="C53" i="12"/>
  <c r="H52" i="12"/>
  <c r="G52" i="12"/>
  <c r="F52" i="12"/>
  <c r="E52" i="12"/>
  <c r="D52" i="12"/>
  <c r="C52" i="12"/>
  <c r="H51" i="12"/>
  <c r="G51" i="12"/>
  <c r="F51" i="12"/>
  <c r="E51" i="12"/>
  <c r="D51" i="12"/>
  <c r="C51" i="12"/>
  <c r="H50" i="12"/>
  <c r="G50" i="12"/>
  <c r="F50" i="12"/>
  <c r="E50" i="12"/>
  <c r="D50" i="12"/>
  <c r="C50" i="12"/>
  <c r="H49" i="12"/>
  <c r="G49" i="12"/>
  <c r="F49" i="12"/>
  <c r="E49" i="12"/>
  <c r="D49" i="12"/>
  <c r="C49" i="12"/>
  <c r="H48" i="12"/>
  <c r="G48" i="12"/>
  <c r="F48" i="12"/>
  <c r="E48" i="12"/>
  <c r="D48" i="12"/>
  <c r="C48" i="12"/>
  <c r="H47" i="12"/>
  <c r="G47" i="12"/>
  <c r="F47" i="12"/>
  <c r="E47" i="12"/>
  <c r="D47" i="12"/>
  <c r="C47" i="12"/>
  <c r="H46" i="12"/>
  <c r="G46" i="12"/>
  <c r="F46" i="12"/>
  <c r="E46" i="12"/>
  <c r="D46" i="12"/>
  <c r="C46" i="12"/>
  <c r="H45" i="12"/>
  <c r="G45" i="12"/>
  <c r="F45" i="12"/>
  <c r="E45" i="12"/>
  <c r="D45" i="12"/>
  <c r="C45" i="12"/>
  <c r="H44" i="12"/>
  <c r="G44" i="12"/>
  <c r="F44" i="12"/>
  <c r="E44" i="12"/>
  <c r="D44" i="12"/>
  <c r="C44" i="12"/>
  <c r="H43" i="12"/>
  <c r="G43" i="12"/>
  <c r="F43" i="12"/>
  <c r="E43" i="12"/>
  <c r="D43" i="12"/>
  <c r="C43" i="12"/>
  <c r="O40" i="12"/>
  <c r="N40" i="12"/>
  <c r="M40" i="12"/>
  <c r="L40" i="12"/>
  <c r="K40" i="12"/>
  <c r="J40" i="12"/>
  <c r="O39" i="12"/>
  <c r="N39" i="12"/>
  <c r="M39" i="12"/>
  <c r="L39" i="12"/>
  <c r="K39" i="12"/>
  <c r="J39" i="12"/>
  <c r="O38" i="12"/>
  <c r="N38" i="12"/>
  <c r="M38" i="12"/>
  <c r="L38" i="12"/>
  <c r="K38" i="12"/>
  <c r="J38" i="12"/>
  <c r="O37" i="12"/>
  <c r="N37" i="12"/>
  <c r="M37" i="12"/>
  <c r="L37" i="12"/>
  <c r="K37" i="12"/>
  <c r="J37" i="12"/>
  <c r="O36" i="12"/>
  <c r="N36" i="12"/>
  <c r="M36" i="12"/>
  <c r="L36" i="12"/>
  <c r="K36" i="12"/>
  <c r="J36" i="12"/>
  <c r="O35" i="12"/>
  <c r="N35" i="12"/>
  <c r="M35" i="12"/>
  <c r="L35" i="12"/>
  <c r="K35" i="12"/>
  <c r="J35" i="12"/>
  <c r="O34" i="12"/>
  <c r="N34" i="12"/>
  <c r="M34" i="12"/>
  <c r="L34" i="12"/>
  <c r="K34" i="12"/>
  <c r="J34" i="12"/>
  <c r="O33" i="12"/>
  <c r="N33" i="12"/>
  <c r="M33" i="12"/>
  <c r="L33" i="12"/>
  <c r="K33" i="12"/>
  <c r="J33" i="12"/>
  <c r="O32" i="12"/>
  <c r="N32" i="12"/>
  <c r="M32" i="12"/>
  <c r="L32" i="12"/>
  <c r="K32" i="12"/>
  <c r="J32" i="12"/>
  <c r="O31" i="12"/>
  <c r="N31" i="12"/>
  <c r="M31" i="12"/>
  <c r="L31" i="12"/>
  <c r="K31" i="12"/>
  <c r="J31" i="12"/>
  <c r="O30" i="12"/>
  <c r="N30" i="12"/>
  <c r="M30" i="12"/>
  <c r="L30" i="12"/>
  <c r="K30" i="12"/>
  <c r="J30" i="12"/>
  <c r="O29" i="12"/>
  <c r="N29" i="12"/>
  <c r="M29" i="12"/>
  <c r="L29" i="12"/>
  <c r="K29" i="12"/>
  <c r="J29" i="12"/>
  <c r="O28" i="12"/>
  <c r="N28" i="12"/>
  <c r="M28" i="12"/>
  <c r="L28" i="12"/>
  <c r="K28" i="12"/>
  <c r="J28" i="12"/>
  <c r="O27" i="12"/>
  <c r="N27" i="12"/>
  <c r="M27" i="12"/>
  <c r="L27" i="12"/>
  <c r="K27" i="12"/>
  <c r="J27" i="12"/>
  <c r="O26" i="12"/>
  <c r="N26" i="12"/>
  <c r="M26" i="12"/>
  <c r="L26" i="12"/>
  <c r="K26" i="12"/>
  <c r="J26" i="12"/>
  <c r="O25" i="12"/>
  <c r="N25" i="12"/>
  <c r="M25" i="12"/>
  <c r="L25" i="12"/>
  <c r="K25" i="12"/>
  <c r="J25" i="12"/>
  <c r="O24" i="12"/>
  <c r="N24" i="12"/>
  <c r="M24" i="12"/>
  <c r="L24" i="12"/>
  <c r="K24" i="12"/>
  <c r="J24" i="12"/>
  <c r="O23" i="12"/>
  <c r="N23" i="12"/>
  <c r="M23" i="12"/>
  <c r="L23" i="12"/>
  <c r="K23" i="12"/>
  <c r="J23" i="12"/>
  <c r="O22" i="12"/>
  <c r="N22" i="12"/>
  <c r="M22" i="12"/>
  <c r="L22" i="12"/>
  <c r="K22" i="12"/>
  <c r="J22" i="12"/>
  <c r="O21" i="12"/>
  <c r="N21" i="12"/>
  <c r="M21" i="12"/>
  <c r="L21" i="12"/>
  <c r="K21" i="12"/>
  <c r="J21" i="12"/>
  <c r="O20" i="12"/>
  <c r="N20" i="12"/>
  <c r="M20" i="12"/>
  <c r="L20" i="12"/>
  <c r="K20" i="12"/>
  <c r="J20" i="12"/>
  <c r="O19" i="12"/>
  <c r="N19" i="12"/>
  <c r="M19" i="12"/>
  <c r="L19" i="12"/>
  <c r="K19" i="12"/>
  <c r="J19" i="12"/>
  <c r="O18" i="12"/>
  <c r="N18" i="12"/>
  <c r="M18" i="12"/>
  <c r="L18" i="12"/>
  <c r="K18" i="12"/>
  <c r="J18" i="12"/>
  <c r="O17" i="12"/>
  <c r="N17" i="12"/>
  <c r="M17" i="12"/>
  <c r="L17" i="12"/>
  <c r="K17" i="12"/>
  <c r="J17" i="12"/>
  <c r="O16" i="12"/>
  <c r="N16" i="12"/>
  <c r="M16" i="12"/>
  <c r="L16" i="12"/>
  <c r="K16" i="12"/>
  <c r="J16" i="12"/>
  <c r="O15" i="12"/>
  <c r="N15" i="12"/>
  <c r="M15" i="12"/>
  <c r="L15" i="12"/>
  <c r="K15" i="12"/>
  <c r="J15" i="12"/>
  <c r="O14" i="12"/>
  <c r="N14" i="12"/>
  <c r="M14" i="12"/>
  <c r="L14" i="12"/>
  <c r="K14" i="12"/>
  <c r="J14" i="12"/>
  <c r="O13" i="12"/>
  <c r="N13" i="12"/>
  <c r="M13" i="12"/>
  <c r="L13" i="12"/>
  <c r="K13" i="12"/>
  <c r="J13" i="12"/>
  <c r="O12" i="12"/>
  <c r="N12" i="12"/>
  <c r="M12" i="12"/>
  <c r="L12" i="12"/>
  <c r="K12" i="12"/>
  <c r="J12" i="12"/>
  <c r="O11" i="12"/>
  <c r="N11" i="12"/>
  <c r="M11" i="12"/>
  <c r="L11" i="12"/>
  <c r="K11" i="12"/>
  <c r="J11" i="12"/>
  <c r="O10" i="12"/>
  <c r="N10" i="12"/>
  <c r="M10" i="12"/>
  <c r="L10" i="12"/>
  <c r="K10" i="12"/>
  <c r="J10" i="12"/>
  <c r="O9" i="12"/>
  <c r="N9" i="12"/>
  <c r="M9" i="12"/>
  <c r="L9" i="12"/>
  <c r="K9" i="12"/>
  <c r="J9" i="12"/>
  <c r="O8" i="12"/>
  <c r="N8" i="12"/>
  <c r="M8" i="12"/>
  <c r="L8" i="12"/>
  <c r="K8" i="12"/>
  <c r="J8" i="12"/>
  <c r="O7" i="12"/>
  <c r="N7" i="12"/>
  <c r="M7" i="12"/>
  <c r="L7" i="12"/>
  <c r="K7" i="12"/>
  <c r="J7" i="12"/>
  <c r="O6" i="12"/>
  <c r="N6" i="12"/>
  <c r="M6" i="12"/>
  <c r="L6" i="12"/>
  <c r="K6" i="12"/>
  <c r="J6" i="12"/>
  <c r="O5" i="12"/>
  <c r="N5" i="12"/>
  <c r="M5" i="12"/>
  <c r="L5" i="12"/>
  <c r="K5" i="12"/>
  <c r="J5" i="12"/>
  <c r="O4" i="12"/>
  <c r="N4" i="12"/>
  <c r="M4" i="12"/>
  <c r="L4" i="12"/>
  <c r="K4" i="12"/>
  <c r="J4" i="12"/>
  <c r="H40" i="12"/>
  <c r="G40" i="12"/>
  <c r="F40" i="12"/>
  <c r="E40" i="12"/>
  <c r="D40" i="12"/>
  <c r="C40" i="12"/>
  <c r="H39" i="12"/>
  <c r="G39" i="12"/>
  <c r="F39" i="12"/>
  <c r="E39" i="12"/>
  <c r="D39" i="12"/>
  <c r="C39" i="12"/>
  <c r="H38" i="12"/>
  <c r="G38" i="12"/>
  <c r="F38" i="12"/>
  <c r="E38" i="12"/>
  <c r="D38" i="12"/>
  <c r="C38" i="12"/>
  <c r="H37" i="12"/>
  <c r="G37" i="12"/>
  <c r="F37" i="12"/>
  <c r="E37" i="12"/>
  <c r="D37" i="12"/>
  <c r="C37" i="12"/>
  <c r="H36" i="12"/>
  <c r="G36" i="12"/>
  <c r="F36" i="12"/>
  <c r="E36" i="12"/>
  <c r="D36" i="12"/>
  <c r="C36" i="12"/>
  <c r="H35" i="12"/>
  <c r="G35" i="12"/>
  <c r="F35" i="12"/>
  <c r="E35" i="12"/>
  <c r="D35" i="12"/>
  <c r="C35" i="12"/>
  <c r="H34" i="12"/>
  <c r="G34" i="12"/>
  <c r="F34" i="12"/>
  <c r="E34" i="12"/>
  <c r="D34" i="12"/>
  <c r="C34" i="12"/>
  <c r="H33" i="12"/>
  <c r="G33" i="12"/>
  <c r="F33" i="12"/>
  <c r="E33" i="12"/>
  <c r="D33" i="12"/>
  <c r="C33" i="12"/>
  <c r="H32" i="12"/>
  <c r="G32" i="12"/>
  <c r="F32" i="12"/>
  <c r="E32" i="12"/>
  <c r="D32" i="12"/>
  <c r="C32" i="12"/>
  <c r="H31" i="12"/>
  <c r="G31" i="12"/>
  <c r="F31" i="12"/>
  <c r="E31" i="12"/>
  <c r="D31" i="12"/>
  <c r="C31" i="12"/>
  <c r="H30" i="12"/>
  <c r="G30" i="12"/>
  <c r="F30" i="12"/>
  <c r="E30" i="12"/>
  <c r="D30" i="12"/>
  <c r="C30" i="12"/>
  <c r="H29" i="12"/>
  <c r="G29" i="12"/>
  <c r="F29" i="12"/>
  <c r="E29" i="12"/>
  <c r="D29" i="12"/>
  <c r="C29" i="12"/>
  <c r="H28" i="12"/>
  <c r="G28" i="12"/>
  <c r="F28" i="12"/>
  <c r="E28" i="12"/>
  <c r="D28" i="12"/>
  <c r="C28" i="12"/>
  <c r="H27" i="12"/>
  <c r="G27" i="12"/>
  <c r="F27" i="12"/>
  <c r="E27" i="12"/>
  <c r="D27" i="12"/>
  <c r="C27" i="12"/>
  <c r="H26" i="12"/>
  <c r="G26" i="12"/>
  <c r="F26" i="12"/>
  <c r="E26" i="12"/>
  <c r="D26" i="12"/>
  <c r="C26" i="12"/>
  <c r="H25" i="12"/>
  <c r="G25" i="12"/>
  <c r="F25" i="12"/>
  <c r="E25" i="12"/>
  <c r="D25" i="12"/>
  <c r="C25" i="12"/>
  <c r="H24" i="12"/>
  <c r="G24" i="12"/>
  <c r="F24" i="12"/>
  <c r="E24" i="12"/>
  <c r="D24" i="12"/>
  <c r="C24" i="12"/>
  <c r="H23" i="12"/>
  <c r="G23" i="12"/>
  <c r="F23" i="12"/>
  <c r="E23" i="12"/>
  <c r="D23" i="12"/>
  <c r="C23" i="12"/>
  <c r="H22" i="12"/>
  <c r="G22" i="12"/>
  <c r="F22" i="12"/>
  <c r="E22" i="12"/>
  <c r="D22" i="12"/>
  <c r="C22" i="12"/>
  <c r="H21" i="12"/>
  <c r="G21" i="12"/>
  <c r="F21" i="12"/>
  <c r="E21" i="12"/>
  <c r="D21" i="12"/>
  <c r="C21" i="12"/>
  <c r="H20" i="12"/>
  <c r="G20" i="12"/>
  <c r="F20" i="12"/>
  <c r="E20" i="12"/>
  <c r="D20" i="12"/>
  <c r="C20" i="12"/>
  <c r="H19" i="12"/>
  <c r="G19" i="12"/>
  <c r="F19" i="12"/>
  <c r="E19" i="12"/>
  <c r="D19" i="12"/>
  <c r="C19" i="12"/>
  <c r="H18" i="12"/>
  <c r="G18" i="12"/>
  <c r="F18" i="12"/>
  <c r="E18" i="12"/>
  <c r="D18" i="12"/>
  <c r="C18" i="12"/>
  <c r="H17" i="12"/>
  <c r="G17" i="12"/>
  <c r="F17" i="12"/>
  <c r="E17" i="12"/>
  <c r="D17" i="12"/>
  <c r="C17" i="12"/>
  <c r="H16" i="12"/>
  <c r="G16" i="12"/>
  <c r="F16" i="12"/>
  <c r="E16" i="12"/>
  <c r="D16" i="12"/>
  <c r="C16" i="12"/>
  <c r="H15" i="12"/>
  <c r="G15" i="12"/>
  <c r="F15" i="12"/>
  <c r="E15" i="12"/>
  <c r="D15" i="12"/>
  <c r="C15" i="12"/>
  <c r="H14" i="12"/>
  <c r="G14" i="12"/>
  <c r="F14" i="12"/>
  <c r="E14" i="12"/>
  <c r="D14" i="12"/>
  <c r="C14" i="12"/>
  <c r="H13" i="12"/>
  <c r="G13" i="12"/>
  <c r="F13" i="12"/>
  <c r="E13" i="12"/>
  <c r="D13" i="12"/>
  <c r="C13" i="12"/>
  <c r="H12" i="12"/>
  <c r="G12" i="12"/>
  <c r="F12" i="12"/>
  <c r="E12" i="12"/>
  <c r="D12" i="12"/>
  <c r="C12" i="12"/>
  <c r="H11" i="12"/>
  <c r="G11" i="12"/>
  <c r="F11" i="12"/>
  <c r="E11" i="12"/>
  <c r="D11" i="12"/>
  <c r="C11" i="12"/>
  <c r="H10" i="12"/>
  <c r="G10" i="12"/>
  <c r="F10" i="12"/>
  <c r="E10" i="12"/>
  <c r="D10" i="12"/>
  <c r="C10" i="12"/>
  <c r="H9" i="12"/>
  <c r="G9" i="12"/>
  <c r="F9" i="12"/>
  <c r="E9" i="12"/>
  <c r="D9" i="12"/>
  <c r="C9" i="12"/>
  <c r="H8" i="12"/>
  <c r="G8" i="12"/>
  <c r="F8" i="12"/>
  <c r="E8" i="12"/>
  <c r="D8" i="12"/>
  <c r="C8" i="12"/>
  <c r="H7" i="12"/>
  <c r="G7" i="12"/>
  <c r="F7" i="12"/>
  <c r="E7" i="12"/>
  <c r="D7" i="12"/>
  <c r="C7" i="12"/>
  <c r="H6" i="12"/>
  <c r="G6" i="12"/>
  <c r="F6" i="12"/>
  <c r="E6" i="12"/>
  <c r="D6" i="12"/>
  <c r="C6" i="12"/>
  <c r="H5" i="12"/>
  <c r="G5" i="12"/>
  <c r="F5" i="12"/>
  <c r="E5" i="12"/>
  <c r="D5" i="12"/>
  <c r="C5" i="12"/>
  <c r="H4" i="12"/>
  <c r="G4" i="12"/>
  <c r="F4" i="12"/>
  <c r="E4" i="12"/>
  <c r="D4" i="12"/>
  <c r="C4" i="12"/>
  <c r="I52" i="25"/>
  <c r="G52" i="25"/>
  <c r="G51" i="25"/>
  <c r="E51" i="25"/>
  <c r="E52" i="25"/>
  <c r="C52" i="25"/>
  <c r="U25" i="25"/>
  <c r="U24" i="25"/>
  <c r="U23" i="25"/>
  <c r="U22" i="25"/>
  <c r="W20" i="25"/>
  <c r="W19" i="25"/>
  <c r="R17" i="25"/>
  <c r="U16" i="25"/>
  <c r="W14" i="25"/>
  <c r="W13" i="25"/>
  <c r="U12" i="25"/>
  <c r="U11" i="25"/>
  <c r="U10" i="25"/>
  <c r="W10" i="25"/>
  <c r="U9" i="25"/>
  <c r="L8" i="25"/>
  <c r="L7" i="25"/>
  <c r="L5" i="25"/>
  <c r="L4" i="25"/>
  <c r="W6" i="25"/>
  <c r="W9" i="25"/>
  <c r="W12" i="25"/>
  <c r="W15" i="25"/>
  <c r="W18" i="25"/>
  <c r="W21" i="25"/>
  <c r="W24" i="25"/>
  <c r="W3" i="25"/>
  <c r="U6" i="25"/>
  <c r="U15" i="25"/>
  <c r="U18" i="25"/>
  <c r="U21" i="25"/>
  <c r="U3" i="25"/>
  <c r="R4" i="25"/>
  <c r="R6" i="25"/>
  <c r="R7" i="25"/>
  <c r="R8" i="25"/>
  <c r="R9" i="25"/>
  <c r="R10" i="25"/>
  <c r="R11" i="25"/>
  <c r="R12" i="25"/>
  <c r="R13" i="25"/>
  <c r="R14" i="25"/>
  <c r="R15" i="25"/>
  <c r="R18" i="25"/>
  <c r="R19" i="25"/>
  <c r="R21" i="25"/>
  <c r="R22" i="25"/>
  <c r="R24" i="25"/>
  <c r="R25" i="25"/>
  <c r="R3" i="25"/>
  <c r="V4" i="25"/>
  <c r="V5" i="25"/>
  <c r="V6" i="25"/>
  <c r="V7" i="25"/>
  <c r="V8" i="25"/>
  <c r="V9" i="25"/>
  <c r="V10" i="25"/>
  <c r="V11" i="25"/>
  <c r="V12" i="25"/>
  <c r="V13" i="25"/>
  <c r="V14" i="25"/>
  <c r="V15" i="25"/>
  <c r="V16" i="25"/>
  <c r="V17" i="25"/>
  <c r="V18" i="25"/>
  <c r="V19" i="25"/>
  <c r="V20" i="25"/>
  <c r="V21" i="25"/>
  <c r="V22" i="25"/>
  <c r="V23" i="25"/>
  <c r="V24" i="25"/>
  <c r="V25" i="25"/>
  <c r="V3" i="25"/>
  <c r="D21" i="25"/>
  <c r="E21" i="25"/>
  <c r="X17" i="25" s="1"/>
  <c r="F21" i="25"/>
  <c r="C21" i="25"/>
  <c r="F27" i="25"/>
  <c r="F26" i="25"/>
  <c r="F25" i="25"/>
  <c r="F24" i="25"/>
  <c r="F23" i="25"/>
  <c r="F22" i="25"/>
  <c r="E27" i="25"/>
  <c r="E26" i="25"/>
  <c r="E25" i="25"/>
  <c r="E24" i="25"/>
  <c r="E23" i="25"/>
  <c r="E22" i="25"/>
  <c r="D27" i="25"/>
  <c r="D26" i="25"/>
  <c r="D25" i="25"/>
  <c r="D24" i="25"/>
  <c r="D23" i="25"/>
  <c r="D22" i="25"/>
  <c r="C23" i="25"/>
  <c r="G23" i="25" s="1"/>
  <c r="C24" i="25"/>
  <c r="G24" i="25" s="1"/>
  <c r="C25" i="25"/>
  <c r="G25" i="25" s="1"/>
  <c r="C26" i="25"/>
  <c r="G26" i="25" s="1"/>
  <c r="C27" i="25"/>
  <c r="G27" i="25" s="1"/>
  <c r="C22" i="25"/>
  <c r="G22" i="25" s="1"/>
  <c r="G84" i="25"/>
  <c r="F84" i="25"/>
  <c r="T1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2" i="9"/>
  <c r="J36" i="19"/>
  <c r="J35" i="19"/>
  <c r="J34" i="19"/>
  <c r="K30" i="19"/>
  <c r="L31" i="19"/>
  <c r="L30" i="19"/>
  <c r="K31" i="19"/>
  <c r="K32" i="19"/>
  <c r="J28" i="19"/>
  <c r="N5" i="25" l="1"/>
  <c r="W5" i="25" s="1"/>
  <c r="S176" i="25" a="1"/>
  <c r="S176" i="25" s="1"/>
  <c r="S175" i="25" a="1"/>
  <c r="S175" i="25" s="1"/>
  <c r="S174" i="25" a="1"/>
  <c r="S174" i="25" s="1"/>
  <c r="S173" i="25" a="1"/>
  <c r="S173" i="25" s="1"/>
  <c r="S172" i="25" a="1"/>
  <c r="S172" i="25" s="1"/>
  <c r="S171" i="25" a="1"/>
  <c r="S171" i="25" s="1"/>
  <c r="S194" i="25" a="1"/>
  <c r="S194" i="25" s="1"/>
  <c r="S190" i="25" a="1"/>
  <c r="S190" i="25" s="1"/>
  <c r="S191" i="25" a="1"/>
  <c r="S191" i="25" s="1"/>
  <c r="S192" i="25" a="1"/>
  <c r="S192" i="25" s="1"/>
  <c r="S189" i="25" a="1"/>
  <c r="S189" i="25" s="1"/>
  <c r="S193" i="25" a="1"/>
  <c r="S193" i="25" s="1"/>
  <c r="AG7" i="25" a="1"/>
  <c r="AG7" i="25" s="1"/>
  <c r="X202" i="25"/>
  <c r="X171" i="25"/>
  <c r="X159" i="25"/>
  <c r="X168" i="25"/>
  <c r="X212" i="25"/>
  <c r="AR50" i="25" s="1" a="1"/>
  <c r="AR50" i="25" s="1"/>
  <c r="X185" i="25"/>
  <c r="AR42" i="25" s="1" a="1"/>
  <c r="AR42" i="25" s="1"/>
  <c r="X178" i="25"/>
  <c r="X201" i="25"/>
  <c r="X192" i="25"/>
  <c r="X211" i="25"/>
  <c r="X167" i="25"/>
  <c r="X184" i="25"/>
  <c r="X210" i="25"/>
  <c r="AR37" i="25" s="1" a="1"/>
  <c r="AR37" i="25" s="1"/>
  <c r="X200" i="25"/>
  <c r="AR48" i="25" s="1" a="1"/>
  <c r="AR48" i="25" s="1"/>
  <c r="X177" i="25"/>
  <c r="X166" i="25"/>
  <c r="X191" i="25"/>
  <c r="X165" i="25"/>
  <c r="X199" i="25"/>
  <c r="X209" i="25"/>
  <c r="X183" i="25"/>
  <c r="AR31" i="25" s="1" a="1"/>
  <c r="AR31" i="25" s="1"/>
  <c r="X176" i="25"/>
  <c r="X198" i="25"/>
  <c r="X190" i="25"/>
  <c r="X208" i="25"/>
  <c r="X164" i="25"/>
  <c r="AR34" i="25" s="1" a="1"/>
  <c r="AR34" i="25" s="1"/>
  <c r="X182" i="25"/>
  <c r="X218" i="25"/>
  <c r="X207" i="25"/>
  <c r="X197" i="25"/>
  <c r="AR44" i="25" s="1" a="1"/>
  <c r="AR44" i="25" s="1"/>
  <c r="X175" i="25"/>
  <c r="AR46" i="25" s="1" a="1"/>
  <c r="AR46" i="25" s="1"/>
  <c r="X163" i="25"/>
  <c r="X189" i="25"/>
  <c r="X217" i="25"/>
  <c r="X196" i="25"/>
  <c r="AR43" i="25" s="1" a="1"/>
  <c r="AR43" i="25" s="1"/>
  <c r="X206" i="25"/>
  <c r="X181" i="25"/>
  <c r="X174" i="25"/>
  <c r="X195" i="25"/>
  <c r="X188" i="25"/>
  <c r="X162" i="25"/>
  <c r="X216" i="25"/>
  <c r="X205" i="25"/>
  <c r="X187" i="25"/>
  <c r="AR35" i="25" s="1" a="1"/>
  <c r="AR35" i="25" s="1"/>
  <c r="X180" i="25"/>
  <c r="X173" i="25"/>
  <c r="AR30" i="25" s="1" a="1"/>
  <c r="AR30" i="25" s="1"/>
  <c r="X215" i="25"/>
  <c r="X170" i="25"/>
  <c r="X204" i="25"/>
  <c r="X161" i="25"/>
  <c r="AR28" i="25" s="1" a="1"/>
  <c r="AR28" i="25" s="1"/>
  <c r="X214" i="25"/>
  <c r="X194" i="25"/>
  <c r="X172" i="25"/>
  <c r="X186" i="25"/>
  <c r="X169" i="25"/>
  <c r="X203" i="25"/>
  <c r="X160" i="25"/>
  <c r="X213" i="25"/>
  <c r="X179" i="25"/>
  <c r="X193" i="25"/>
  <c r="AG4" i="25" a="1"/>
  <c r="AG4" i="25" s="1"/>
  <c r="S185" i="25" a="1"/>
  <c r="S185" i="25" s="1"/>
  <c r="S183" i="25" a="1"/>
  <c r="S183" i="25" s="1"/>
  <c r="S188" i="25" a="1"/>
  <c r="S188" i="25" s="1"/>
  <c r="S187" i="25" a="1"/>
  <c r="S187" i="25" s="1"/>
  <c r="S184" i="25" a="1"/>
  <c r="S184" i="25" s="1"/>
  <c r="S186" i="25" a="1"/>
  <c r="S186" i="25" s="1"/>
  <c r="X7" i="25"/>
  <c r="X126" i="25"/>
  <c r="X98" i="25"/>
  <c r="X54" i="25"/>
  <c r="X121" i="25"/>
  <c r="X78" i="25"/>
  <c r="X123" i="25"/>
  <c r="X50" i="25"/>
  <c r="X118" i="25"/>
  <c r="X32" i="25"/>
  <c r="X144" i="25"/>
  <c r="X128" i="25"/>
  <c r="X120" i="25"/>
  <c r="X104" i="25"/>
  <c r="X96" i="25"/>
  <c r="X80" i="25"/>
  <c r="X72" i="25"/>
  <c r="X56" i="25"/>
  <c r="X48" i="25"/>
  <c r="X122" i="25"/>
  <c r="X102" i="25"/>
  <c r="X145" i="25"/>
  <c r="X51" i="25"/>
  <c r="X46" i="25"/>
  <c r="X31" i="25"/>
  <c r="X143" i="25"/>
  <c r="X127" i="25"/>
  <c r="X119" i="25"/>
  <c r="X103" i="25"/>
  <c r="X95" i="25"/>
  <c r="X79" i="25"/>
  <c r="X71" i="25"/>
  <c r="X55" i="25"/>
  <c r="X47" i="25"/>
  <c r="X94" i="25"/>
  <c r="X28" i="25"/>
  <c r="X52" i="25"/>
  <c r="X142" i="25"/>
  <c r="X100" i="25"/>
  <c r="X30" i="25"/>
  <c r="X70" i="25"/>
  <c r="X75" i="25"/>
  <c r="X45" i="25"/>
  <c r="X29" i="25"/>
  <c r="X53" i="25"/>
  <c r="X141" i="25"/>
  <c r="X125" i="25"/>
  <c r="X117" i="25"/>
  <c r="X101" i="25"/>
  <c r="X93" i="25"/>
  <c r="X77" i="25"/>
  <c r="X69" i="25"/>
  <c r="X27" i="25"/>
  <c r="X99" i="25"/>
  <c r="X49" i="25"/>
  <c r="X146" i="25"/>
  <c r="X124" i="25"/>
  <c r="X76" i="25"/>
  <c r="X73" i="25"/>
  <c r="X26" i="25"/>
  <c r="X74" i="25"/>
  <c r="X97" i="25"/>
  <c r="X21" i="25"/>
  <c r="X20" i="25"/>
  <c r="X11" i="25"/>
  <c r="X58" i="25"/>
  <c r="X62" i="25"/>
  <c r="X44" i="25"/>
  <c r="X68" i="25"/>
  <c r="X81" i="25"/>
  <c r="X40" i="25"/>
  <c r="X130" i="25"/>
  <c r="X136" i="25"/>
  <c r="X112" i="25"/>
  <c r="X88" i="25"/>
  <c r="X64" i="25"/>
  <c r="X84" i="25"/>
  <c r="X43" i="25"/>
  <c r="X59" i="25"/>
  <c r="X110" i="25"/>
  <c r="X42" i="25"/>
  <c r="X134" i="25"/>
  <c r="X60" i="25"/>
  <c r="X91" i="25"/>
  <c r="X39" i="25"/>
  <c r="X90" i="25"/>
  <c r="X135" i="25"/>
  <c r="X111" i="25"/>
  <c r="X87" i="25"/>
  <c r="X63" i="25"/>
  <c r="X115" i="25"/>
  <c r="X34" i="25"/>
  <c r="X129" i="25"/>
  <c r="X86" i="25"/>
  <c r="X116" i="25"/>
  <c r="X57" i="25"/>
  <c r="X35" i="25"/>
  <c r="X67" i="25"/>
  <c r="X114" i="25"/>
  <c r="X89" i="25"/>
  <c r="X38" i="25"/>
  <c r="X82" i="25"/>
  <c r="X66" i="25"/>
  <c r="X37" i="25"/>
  <c r="X92" i="25"/>
  <c r="X33" i="25"/>
  <c r="X65" i="25"/>
  <c r="X133" i="25"/>
  <c r="X109" i="25"/>
  <c r="X85" i="25"/>
  <c r="X61" i="25"/>
  <c r="X139" i="25"/>
  <c r="X41" i="25"/>
  <c r="X108" i="25"/>
  <c r="X83" i="25"/>
  <c r="X105" i="25"/>
  <c r="X36" i="25"/>
  <c r="X140" i="25"/>
  <c r="X132" i="25"/>
  <c r="X113" i="25"/>
  <c r="X138" i="25"/>
  <c r="X131" i="25"/>
  <c r="X137" i="25"/>
  <c r="X106" i="25"/>
  <c r="X107" i="25"/>
  <c r="X156" i="25"/>
  <c r="X153" i="25"/>
  <c r="X158" i="25"/>
  <c r="X149" i="25"/>
  <c r="X147" i="25"/>
  <c r="X154" i="25"/>
  <c r="X157" i="25"/>
  <c r="X148" i="25"/>
  <c r="X155" i="25"/>
  <c r="X152" i="25"/>
  <c r="X151" i="25"/>
  <c r="X150" i="25"/>
  <c r="X14" i="25"/>
  <c r="X23" i="25"/>
  <c r="X15" i="25"/>
  <c r="X13" i="25"/>
  <c r="X22" i="25"/>
  <c r="S78" i="25" a="1"/>
  <c r="S78" i="25" s="1"/>
  <c r="S81" i="25" a="1"/>
  <c r="S81" i="25" s="1"/>
  <c r="S85" i="25" a="1"/>
  <c r="S85" i="25" s="1"/>
  <c r="S76" i="25" a="1"/>
  <c r="S76" i="25" s="1"/>
  <c r="S79" i="25" a="1"/>
  <c r="S79" i="25" s="1"/>
  <c r="S80" i="25" a="1"/>
  <c r="S80" i="25" s="1"/>
  <c r="S86" i="25" a="1"/>
  <c r="S86" i="25" s="1"/>
  <c r="S75" i="25" a="1"/>
  <c r="S75" i="25" s="1"/>
  <c r="S77" i="25" a="1"/>
  <c r="S77" i="25" s="1"/>
  <c r="S82" i="25" a="1"/>
  <c r="S82" i="25" s="1"/>
  <c r="S83" i="25" a="1"/>
  <c r="S83" i="25" s="1"/>
  <c r="S84" i="25" a="1"/>
  <c r="S84" i="25" s="1"/>
  <c r="X16" i="25"/>
  <c r="S97" i="25" a="1"/>
  <c r="S97" i="25" s="1"/>
  <c r="S89" i="25" a="1"/>
  <c r="S89" i="25" s="1"/>
  <c r="S98" i="25" a="1"/>
  <c r="S98" i="25" s="1"/>
  <c r="S96" i="25" a="1"/>
  <c r="S96" i="25" s="1"/>
  <c r="S88" i="25" a="1"/>
  <c r="S88" i="25" s="1"/>
  <c r="S92" i="25" a="1"/>
  <c r="S92" i="25" s="1"/>
  <c r="S95" i="25" a="1"/>
  <c r="S95" i="25" s="1"/>
  <c r="S87" i="25" a="1"/>
  <c r="S87" i="25" s="1"/>
  <c r="S94" i="25" a="1"/>
  <c r="S94" i="25" s="1"/>
  <c r="S93" i="25" a="1"/>
  <c r="S93" i="25" s="1"/>
  <c r="S90" i="25" a="1"/>
  <c r="S90" i="25" s="1"/>
  <c r="S91" i="25" a="1"/>
  <c r="S91" i="25" s="1"/>
  <c r="X18" i="25"/>
  <c r="X19" i="25"/>
  <c r="S55" i="25" a="1"/>
  <c r="S55" i="25" s="1"/>
  <c r="S57" i="25" a="1"/>
  <c r="S57" i="25" s="1"/>
  <c r="S54" i="25" a="1"/>
  <c r="S54" i="25" s="1"/>
  <c r="S52" i="25" a="1"/>
  <c r="S52" i="25" s="1"/>
  <c r="S60" i="25" a="1"/>
  <c r="S60" i="25" s="1"/>
  <c r="S56" i="25" a="1"/>
  <c r="S56" i="25" s="1"/>
  <c r="S62" i="25" a="1"/>
  <c r="S62" i="25" s="1"/>
  <c r="S59" i="25" a="1"/>
  <c r="S59" i="25" s="1"/>
  <c r="S58" i="25" a="1"/>
  <c r="S58" i="25" s="1"/>
  <c r="S61" i="25" a="1"/>
  <c r="S61" i="25" s="1"/>
  <c r="S53" i="25" a="1"/>
  <c r="S53" i="25" s="1"/>
  <c r="S51" i="25" a="1"/>
  <c r="S51" i="25" s="1"/>
  <c r="M4" i="25"/>
  <c r="U4" i="25" s="1"/>
  <c r="M5" i="25"/>
  <c r="U5" i="25" s="1"/>
  <c r="N4" i="25"/>
  <c r="W4" i="25" s="1"/>
  <c r="M7" i="25"/>
  <c r="U7" i="25" s="1"/>
  <c r="N7" i="25"/>
  <c r="W7" i="25" s="1"/>
  <c r="M8" i="25"/>
  <c r="U8" i="25" s="1"/>
  <c r="N8" i="25"/>
  <c r="W8" i="25" s="1"/>
  <c r="R5" i="25"/>
  <c r="X12" i="25"/>
  <c r="X25" i="25"/>
  <c r="X24" i="25"/>
  <c r="W23" i="25"/>
  <c r="R23" i="25"/>
  <c r="U19" i="25"/>
  <c r="R20" i="25"/>
  <c r="R16" i="25"/>
  <c r="W16" i="25"/>
  <c r="U17" i="25"/>
  <c r="U20" i="25"/>
  <c r="W22" i="25"/>
  <c r="W25" i="25"/>
  <c r="W17" i="25"/>
  <c r="W11" i="25"/>
  <c r="U13" i="25"/>
  <c r="U14" i="25"/>
  <c r="X5" i="25"/>
  <c r="X4" i="25"/>
  <c r="X3" i="25"/>
  <c r="X10" i="25"/>
  <c r="X8" i="25"/>
  <c r="X6" i="25"/>
  <c r="X9" i="25"/>
  <c r="D2" i="9"/>
  <c r="F2" i="9"/>
  <c r="O2" i="9"/>
  <c r="D3" i="9"/>
  <c r="F3" i="9"/>
  <c r="O3" i="9"/>
  <c r="D4" i="9"/>
  <c r="F4" i="9"/>
  <c r="O4" i="9"/>
  <c r="D5" i="9"/>
  <c r="F5" i="9"/>
  <c r="O5" i="9"/>
  <c r="D6" i="9"/>
  <c r="F6" i="9"/>
  <c r="O6" i="9"/>
  <c r="D7" i="9"/>
  <c r="F7" i="9"/>
  <c r="O7" i="9"/>
  <c r="D8" i="9"/>
  <c r="F8" i="9"/>
  <c r="O8" i="9"/>
  <c r="D9" i="9"/>
  <c r="F9" i="9"/>
  <c r="O9" i="9"/>
  <c r="D10" i="9"/>
  <c r="F10" i="9"/>
  <c r="O10" i="9"/>
  <c r="D11" i="9"/>
  <c r="F11" i="9"/>
  <c r="O11" i="9"/>
  <c r="D12" i="9"/>
  <c r="F12" i="9"/>
  <c r="O12" i="9"/>
  <c r="D13" i="9"/>
  <c r="F13" i="9"/>
  <c r="O13" i="9"/>
  <c r="D14" i="9"/>
  <c r="F14" i="9"/>
  <c r="O14" i="9"/>
  <c r="D15" i="9"/>
  <c r="F15" i="9"/>
  <c r="O15" i="9"/>
  <c r="D16" i="9"/>
  <c r="F16" i="9"/>
  <c r="O16" i="9"/>
  <c r="D17" i="9"/>
  <c r="F17" i="9"/>
  <c r="O17" i="9"/>
  <c r="D18" i="9"/>
  <c r="F18" i="9"/>
  <c r="O18" i="9"/>
  <c r="D19" i="9"/>
  <c r="F19" i="9"/>
  <c r="O19" i="9"/>
  <c r="D20" i="9"/>
  <c r="F20" i="9"/>
  <c r="O20" i="9"/>
  <c r="D21" i="9"/>
  <c r="F21" i="9"/>
  <c r="O21" i="9"/>
  <c r="D22" i="9"/>
  <c r="F22" i="9"/>
  <c r="O22" i="9"/>
  <c r="D23" i="9"/>
  <c r="F23" i="9"/>
  <c r="O23" i="9"/>
  <c r="D24" i="9"/>
  <c r="F24" i="9"/>
  <c r="O24" i="9"/>
  <c r="D25" i="9"/>
  <c r="F25" i="9"/>
  <c r="O25" i="9"/>
  <c r="D26" i="9"/>
  <c r="F26" i="9"/>
  <c r="O26" i="9"/>
  <c r="D27" i="9"/>
  <c r="F27" i="9"/>
  <c r="O27" i="9"/>
  <c r="D28" i="9"/>
  <c r="F28" i="9"/>
  <c r="O28" i="9"/>
  <c r="D29" i="9"/>
  <c r="F29" i="9"/>
  <c r="O29" i="9"/>
  <c r="D30" i="9"/>
  <c r="F30" i="9"/>
  <c r="O30" i="9"/>
  <c r="D31" i="9"/>
  <c r="F31" i="9"/>
  <c r="O31" i="9"/>
  <c r="D32" i="9"/>
  <c r="F32" i="9"/>
  <c r="O32" i="9"/>
  <c r="D33" i="9"/>
  <c r="F33" i="9"/>
  <c r="O33" i="9"/>
  <c r="D34" i="9"/>
  <c r="F34" i="9"/>
  <c r="O34" i="9"/>
  <c r="D35" i="9"/>
  <c r="F35" i="9"/>
  <c r="O35" i="9"/>
  <c r="D36" i="9"/>
  <c r="F36" i="9"/>
  <c r="O36" i="9"/>
  <c r="D37" i="9"/>
  <c r="F37" i="9"/>
  <c r="O37" i="9"/>
  <c r="D38" i="9"/>
  <c r="F38" i="9"/>
  <c r="O38" i="9"/>
  <c r="D39" i="9"/>
  <c r="F39" i="9"/>
  <c r="O39" i="9"/>
  <c r="D40" i="9"/>
  <c r="F40" i="9"/>
  <c r="O40" i="9"/>
  <c r="D41" i="9"/>
  <c r="F41" i="9"/>
  <c r="O41" i="9"/>
  <c r="D42" i="9"/>
  <c r="F42" i="9"/>
  <c r="O42" i="9"/>
  <c r="D43" i="9"/>
  <c r="F43" i="9"/>
  <c r="O43" i="9"/>
  <c r="D44" i="9"/>
  <c r="F44" i="9"/>
  <c r="O44" i="9"/>
  <c r="D45" i="9"/>
  <c r="F45" i="9"/>
  <c r="O45" i="9"/>
  <c r="D46" i="9"/>
  <c r="F46" i="9"/>
  <c r="O46" i="9"/>
  <c r="D47" i="9"/>
  <c r="F47" i="9"/>
  <c r="O47" i="9"/>
  <c r="D48" i="9"/>
  <c r="F48" i="9"/>
  <c r="O48" i="9"/>
  <c r="D49" i="9"/>
  <c r="F49" i="9"/>
  <c r="O49" i="9"/>
  <c r="D50" i="9"/>
  <c r="F50" i="9"/>
  <c r="O50" i="9"/>
  <c r="D51" i="9"/>
  <c r="F51" i="9"/>
  <c r="O51" i="9"/>
  <c r="D52" i="9"/>
  <c r="F52" i="9"/>
  <c r="O52" i="9"/>
  <c r="D53" i="9"/>
  <c r="F53" i="9"/>
  <c r="O53" i="9"/>
  <c r="D54" i="9"/>
  <c r="F54" i="9"/>
  <c r="O54" i="9"/>
  <c r="D55" i="9"/>
  <c r="F55" i="9"/>
  <c r="O55" i="9"/>
  <c r="D56" i="9"/>
  <c r="F56" i="9"/>
  <c r="O56" i="9"/>
  <c r="D57" i="9"/>
  <c r="F57" i="9"/>
  <c r="O57" i="9"/>
  <c r="D58" i="9"/>
  <c r="F58" i="9"/>
  <c r="O58" i="9"/>
  <c r="D59" i="9"/>
  <c r="F59" i="9"/>
  <c r="O59" i="9"/>
  <c r="D60" i="9"/>
  <c r="F60" i="9"/>
  <c r="O60" i="9"/>
  <c r="D61" i="9"/>
  <c r="F61" i="9"/>
  <c r="O61" i="9"/>
  <c r="D62" i="9"/>
  <c r="F62" i="9"/>
  <c r="O62" i="9"/>
  <c r="D63" i="9"/>
  <c r="F63" i="9"/>
  <c r="O63" i="9"/>
  <c r="D64" i="9"/>
  <c r="F64" i="9"/>
  <c r="O64" i="9"/>
  <c r="D65" i="9"/>
  <c r="F65" i="9"/>
  <c r="O65" i="9"/>
  <c r="D66" i="9"/>
  <c r="F66" i="9"/>
  <c r="O66" i="9"/>
  <c r="D67" i="9"/>
  <c r="F67" i="9"/>
  <c r="O67" i="9"/>
  <c r="D68" i="9"/>
  <c r="F68" i="9"/>
  <c r="O68" i="9"/>
  <c r="D69" i="9"/>
  <c r="F69" i="9"/>
  <c r="O69" i="9"/>
  <c r="D70" i="9"/>
  <c r="F70" i="9"/>
  <c r="O70" i="9"/>
  <c r="D71" i="9"/>
  <c r="F71" i="9"/>
  <c r="O71" i="9"/>
  <c r="D72" i="9"/>
  <c r="F72" i="9"/>
  <c r="O72" i="9"/>
  <c r="D73" i="9"/>
  <c r="F73" i="9"/>
  <c r="O73" i="9"/>
  <c r="D74" i="9"/>
  <c r="F74" i="9"/>
  <c r="O74" i="9"/>
  <c r="D75" i="9"/>
  <c r="F75" i="9"/>
  <c r="O75" i="9"/>
  <c r="D76" i="9"/>
  <c r="F76" i="9"/>
  <c r="O76" i="9"/>
  <c r="D77" i="9"/>
  <c r="F77" i="9"/>
  <c r="O77" i="9"/>
  <c r="D78" i="9"/>
  <c r="F78" i="9"/>
  <c r="O78" i="9"/>
  <c r="D79" i="9"/>
  <c r="F79" i="9"/>
  <c r="O79" i="9"/>
  <c r="D80" i="9"/>
  <c r="F80" i="9"/>
  <c r="O80" i="9"/>
  <c r="D81" i="9"/>
  <c r="F81" i="9"/>
  <c r="O81" i="9"/>
  <c r="D82" i="9"/>
  <c r="F82" i="9"/>
  <c r="O82" i="9"/>
  <c r="D83" i="9"/>
  <c r="F83" i="9"/>
  <c r="O83" i="9"/>
  <c r="D84" i="9"/>
  <c r="F84" i="9"/>
  <c r="O84" i="9"/>
  <c r="D85" i="9"/>
  <c r="F85" i="9"/>
  <c r="O85" i="9"/>
  <c r="D86" i="9"/>
  <c r="F86" i="9"/>
  <c r="O86" i="9"/>
  <c r="D87" i="9"/>
  <c r="F87" i="9"/>
  <c r="O87" i="9"/>
  <c r="D88" i="9"/>
  <c r="F88" i="9"/>
  <c r="O88" i="9"/>
  <c r="D89" i="9"/>
  <c r="F89" i="9"/>
  <c r="O89" i="9"/>
  <c r="D90" i="9"/>
  <c r="F90" i="9"/>
  <c r="O90" i="9"/>
  <c r="D91" i="9"/>
  <c r="F91" i="9"/>
  <c r="O91" i="9"/>
  <c r="D92" i="9"/>
  <c r="F92" i="9"/>
  <c r="O92" i="9"/>
  <c r="D93" i="9"/>
  <c r="F93" i="9"/>
  <c r="O93" i="9"/>
  <c r="D94" i="9"/>
  <c r="F94" i="9"/>
  <c r="O94" i="9"/>
  <c r="D95" i="9"/>
  <c r="F95" i="9"/>
  <c r="O95" i="9"/>
  <c r="D96" i="9"/>
  <c r="F96" i="9"/>
  <c r="O96" i="9"/>
  <c r="D97" i="9"/>
  <c r="F97" i="9"/>
  <c r="O97" i="9"/>
  <c r="D98" i="9"/>
  <c r="F98" i="9"/>
  <c r="O98" i="9"/>
  <c r="D99" i="9"/>
  <c r="F99" i="9"/>
  <c r="O99" i="9"/>
  <c r="D100" i="9"/>
  <c r="F100" i="9"/>
  <c r="O100" i="9"/>
  <c r="D101" i="9"/>
  <c r="F101" i="9"/>
  <c r="O101" i="9"/>
  <c r="D102" i="9"/>
  <c r="F102" i="9"/>
  <c r="O102" i="9"/>
  <c r="D103" i="9"/>
  <c r="F103" i="9"/>
  <c r="O103" i="9"/>
  <c r="D104" i="9"/>
  <c r="F104" i="9"/>
  <c r="O104" i="9"/>
  <c r="D105" i="9"/>
  <c r="F105" i="9"/>
  <c r="O105" i="9"/>
  <c r="D106" i="9"/>
  <c r="F106" i="9"/>
  <c r="O106" i="9"/>
  <c r="D107" i="9"/>
  <c r="F107" i="9"/>
  <c r="O107" i="9"/>
  <c r="D108" i="9"/>
  <c r="F108" i="9"/>
  <c r="O108" i="9"/>
  <c r="D109" i="9"/>
  <c r="F109" i="9"/>
  <c r="O109" i="9"/>
  <c r="D110" i="9"/>
  <c r="F110" i="9"/>
  <c r="O110" i="9"/>
  <c r="D111" i="9"/>
  <c r="F111" i="9"/>
  <c r="O111" i="9"/>
  <c r="D112" i="9"/>
  <c r="F112" i="9"/>
  <c r="O112" i="9"/>
  <c r="D113" i="9"/>
  <c r="F113" i="9"/>
  <c r="O113" i="9"/>
  <c r="D114" i="9"/>
  <c r="F114" i="9"/>
  <c r="O114" i="9"/>
  <c r="D115" i="9"/>
  <c r="F115" i="9"/>
  <c r="O115" i="9"/>
  <c r="D116" i="9"/>
  <c r="F116" i="9"/>
  <c r="O116" i="9"/>
  <c r="D117" i="9"/>
  <c r="F117" i="9"/>
  <c r="O117" i="9"/>
  <c r="D118" i="9"/>
  <c r="F118" i="9"/>
  <c r="O118" i="9"/>
  <c r="D119" i="9"/>
  <c r="F119" i="9"/>
  <c r="O119" i="9"/>
  <c r="D120" i="9"/>
  <c r="F120" i="9"/>
  <c r="O120" i="9"/>
  <c r="D121" i="9"/>
  <c r="F121" i="9"/>
  <c r="O121" i="9"/>
  <c r="D122" i="9"/>
  <c r="F122" i="9"/>
  <c r="O122" i="9"/>
  <c r="D123" i="9"/>
  <c r="F123" i="9"/>
  <c r="O123" i="9"/>
  <c r="D124" i="9"/>
  <c r="F124" i="9"/>
  <c r="O124" i="9"/>
  <c r="D125" i="9"/>
  <c r="F125" i="9"/>
  <c r="O125" i="9"/>
  <c r="D126" i="9"/>
  <c r="F126" i="9"/>
  <c r="O126" i="9"/>
  <c r="D127" i="9"/>
  <c r="F127" i="9"/>
  <c r="O127" i="9"/>
  <c r="D128" i="9"/>
  <c r="F128" i="9"/>
  <c r="O128" i="9"/>
  <c r="D129" i="9"/>
  <c r="F129" i="9"/>
  <c r="O129" i="9"/>
  <c r="D130" i="9"/>
  <c r="F130" i="9"/>
  <c r="O130" i="9"/>
  <c r="D131" i="9"/>
  <c r="F131" i="9"/>
  <c r="O131" i="9"/>
  <c r="D132" i="9"/>
  <c r="F132" i="9"/>
  <c r="O132" i="9"/>
  <c r="D133" i="9"/>
  <c r="F133" i="9"/>
  <c r="O133" i="9"/>
  <c r="D134" i="9"/>
  <c r="F134" i="9"/>
  <c r="O134" i="9"/>
  <c r="D135" i="9"/>
  <c r="F135" i="9"/>
  <c r="O135" i="9"/>
  <c r="D136" i="9"/>
  <c r="F136" i="9"/>
  <c r="O136" i="9"/>
  <c r="D137" i="9"/>
  <c r="F137" i="9"/>
  <c r="O137" i="9"/>
  <c r="D138" i="9"/>
  <c r="F138" i="9"/>
  <c r="O138" i="9"/>
  <c r="D139" i="9"/>
  <c r="F139" i="9"/>
  <c r="O139" i="9"/>
  <c r="D140" i="9"/>
  <c r="F140" i="9"/>
  <c r="O140" i="9"/>
  <c r="D141" i="9"/>
  <c r="F141" i="9"/>
  <c r="O141" i="9"/>
  <c r="D142" i="9"/>
  <c r="F142" i="9"/>
  <c r="O142" i="9"/>
  <c r="D143" i="9"/>
  <c r="F143" i="9"/>
  <c r="O143" i="9"/>
  <c r="D144" i="9"/>
  <c r="F144" i="9"/>
  <c r="O144" i="9"/>
  <c r="D145" i="9"/>
  <c r="F145" i="9"/>
  <c r="O145" i="9"/>
  <c r="D146" i="9"/>
  <c r="F146" i="9"/>
  <c r="O146" i="9"/>
  <c r="D147" i="9"/>
  <c r="F147" i="9"/>
  <c r="O147" i="9"/>
  <c r="D148" i="9"/>
  <c r="F148" i="9"/>
  <c r="O148" i="9"/>
  <c r="D149" i="9"/>
  <c r="F149" i="9"/>
  <c r="O149" i="9"/>
  <c r="D150" i="9"/>
  <c r="F150" i="9"/>
  <c r="O150" i="9"/>
  <c r="D151" i="9"/>
  <c r="F151" i="9"/>
  <c r="O151" i="9"/>
  <c r="D152" i="9"/>
  <c r="F152" i="9"/>
  <c r="O152" i="9"/>
  <c r="D153" i="9"/>
  <c r="F153" i="9"/>
  <c r="O153" i="9"/>
  <c r="D154" i="9"/>
  <c r="F154" i="9"/>
  <c r="O154" i="9"/>
  <c r="D155" i="9"/>
  <c r="F155" i="9"/>
  <c r="O155" i="9"/>
  <c r="D156" i="9"/>
  <c r="F156" i="9"/>
  <c r="O156" i="9"/>
  <c r="D157" i="9"/>
  <c r="F157" i="9"/>
  <c r="O157" i="9"/>
  <c r="D158" i="9"/>
  <c r="F158" i="9"/>
  <c r="O158" i="9"/>
  <c r="D159" i="9"/>
  <c r="F159" i="9"/>
  <c r="O159" i="9"/>
  <c r="D160" i="9"/>
  <c r="F160" i="9"/>
  <c r="O160" i="9"/>
  <c r="D161" i="9"/>
  <c r="F161" i="9"/>
  <c r="O161" i="9"/>
  <c r="D162" i="9"/>
  <c r="F162" i="9"/>
  <c r="O162" i="9"/>
  <c r="D163" i="9"/>
  <c r="F163" i="9"/>
  <c r="O163" i="9"/>
  <c r="D164" i="9"/>
  <c r="F164" i="9"/>
  <c r="O164" i="9"/>
  <c r="D165" i="9"/>
  <c r="F165" i="9"/>
  <c r="O165" i="9"/>
  <c r="D166" i="9"/>
  <c r="F166" i="9"/>
  <c r="O166" i="9"/>
  <c r="D167" i="9"/>
  <c r="F167" i="9"/>
  <c r="O167" i="9"/>
  <c r="D168" i="9"/>
  <c r="F168" i="9"/>
  <c r="O168" i="9"/>
  <c r="D169" i="9"/>
  <c r="F169" i="9"/>
  <c r="O169" i="9"/>
  <c r="D170" i="9"/>
  <c r="F170" i="9"/>
  <c r="O170" i="9"/>
  <c r="D171" i="9"/>
  <c r="F171" i="9"/>
  <c r="O171" i="9"/>
  <c r="D172" i="9"/>
  <c r="F172" i="9"/>
  <c r="O172" i="9"/>
  <c r="D173" i="9"/>
  <c r="F173" i="9"/>
  <c r="O173" i="9"/>
  <c r="D174" i="9"/>
  <c r="F174" i="9"/>
  <c r="O174" i="9"/>
  <c r="D175" i="9"/>
  <c r="F175" i="9"/>
  <c r="O175" i="9"/>
  <c r="D176" i="9"/>
  <c r="F176" i="9"/>
  <c r="O176" i="9"/>
  <c r="D177" i="9"/>
  <c r="F177" i="9"/>
  <c r="O177" i="9"/>
  <c r="D178" i="9"/>
  <c r="F178" i="9"/>
  <c r="O178" i="9"/>
  <c r="D179" i="9"/>
  <c r="F179" i="9"/>
  <c r="O179" i="9"/>
  <c r="D180" i="9"/>
  <c r="F180" i="9"/>
  <c r="O180" i="9"/>
  <c r="D181" i="9"/>
  <c r="F181" i="9"/>
  <c r="O181" i="9"/>
  <c r="D182" i="9"/>
  <c r="F182" i="9"/>
  <c r="O182" i="9"/>
  <c r="D183" i="9"/>
  <c r="F183" i="9"/>
  <c r="O183" i="9"/>
  <c r="D184" i="9"/>
  <c r="F184" i="9"/>
  <c r="O184" i="9"/>
  <c r="D185" i="9"/>
  <c r="F185" i="9"/>
  <c r="O185" i="9"/>
  <c r="D186" i="9"/>
  <c r="F186" i="9"/>
  <c r="O186" i="9"/>
  <c r="D187" i="9"/>
  <c r="F187" i="9"/>
  <c r="O187" i="9"/>
  <c r="D188" i="9"/>
  <c r="F188" i="9"/>
  <c r="O188" i="9"/>
  <c r="D189" i="9"/>
  <c r="F189" i="9"/>
  <c r="O189" i="9"/>
  <c r="D190" i="9"/>
  <c r="F190" i="9"/>
  <c r="O190" i="9"/>
  <c r="D191" i="9"/>
  <c r="F191" i="9"/>
  <c r="O191" i="9"/>
  <c r="D192" i="9"/>
  <c r="F192" i="9"/>
  <c r="O192" i="9"/>
  <c r="D193" i="9"/>
  <c r="F193" i="9"/>
  <c r="O193" i="9"/>
  <c r="D194" i="9"/>
  <c r="F194" i="9"/>
  <c r="O194" i="9"/>
  <c r="D195" i="9"/>
  <c r="F195" i="9"/>
  <c r="O195" i="9"/>
  <c r="D196" i="9"/>
  <c r="F196" i="9"/>
  <c r="O196" i="9"/>
  <c r="D197" i="9"/>
  <c r="F197" i="9"/>
  <c r="O197" i="9"/>
  <c r="D198" i="9"/>
  <c r="F198" i="9"/>
  <c r="O198" i="9"/>
  <c r="D199" i="9"/>
  <c r="F199" i="9"/>
  <c r="O199" i="9"/>
  <c r="D200" i="9"/>
  <c r="F200" i="9"/>
  <c r="O200" i="9"/>
  <c r="D201" i="9"/>
  <c r="F201" i="9"/>
  <c r="O201" i="9"/>
  <c r="D202" i="9"/>
  <c r="F202" i="9"/>
  <c r="O202" i="9"/>
  <c r="D203" i="9"/>
  <c r="F203" i="9"/>
  <c r="O203" i="9"/>
  <c r="D204" i="9"/>
  <c r="F204" i="9"/>
  <c r="O204" i="9"/>
  <c r="D205" i="9"/>
  <c r="F205" i="9"/>
  <c r="O205" i="9"/>
  <c r="D206" i="9"/>
  <c r="F206" i="9"/>
  <c r="O206" i="9"/>
  <c r="D207" i="9"/>
  <c r="F207" i="9"/>
  <c r="O207" i="9"/>
  <c r="D208" i="9"/>
  <c r="F208" i="9"/>
  <c r="O208" i="9"/>
  <c r="D209" i="9"/>
  <c r="F209" i="9"/>
  <c r="O209" i="9"/>
  <c r="D210" i="9"/>
  <c r="F210" i="9"/>
  <c r="O210" i="9"/>
  <c r="D211" i="9"/>
  <c r="F211" i="9"/>
  <c r="O211" i="9"/>
  <c r="D212" i="9"/>
  <c r="F212" i="9"/>
  <c r="O212" i="9"/>
  <c r="D213" i="9"/>
  <c r="F213" i="9"/>
  <c r="O213" i="9"/>
  <c r="D214" i="9"/>
  <c r="F214" i="9"/>
  <c r="O214" i="9"/>
  <c r="D215" i="9"/>
  <c r="F215" i="9"/>
  <c r="O215" i="9"/>
  <c r="D216" i="9"/>
  <c r="F216" i="9"/>
  <c r="O216" i="9"/>
  <c r="D217" i="9"/>
  <c r="F217" i="9"/>
  <c r="O217" i="9"/>
  <c r="D218" i="9"/>
  <c r="F218" i="9"/>
  <c r="O218" i="9"/>
  <c r="D219" i="9"/>
  <c r="F219" i="9"/>
  <c r="O219" i="9"/>
  <c r="D220" i="9"/>
  <c r="F220" i="9"/>
  <c r="O220" i="9"/>
  <c r="D221" i="9"/>
  <c r="F221" i="9"/>
  <c r="O221" i="9"/>
  <c r="D222" i="9"/>
  <c r="F222" i="9"/>
  <c r="O222" i="9"/>
  <c r="D223" i="9"/>
  <c r="F223" i="9"/>
  <c r="O223" i="9"/>
  <c r="D224" i="9"/>
  <c r="F224" i="9"/>
  <c r="O224" i="9"/>
  <c r="D225" i="9"/>
  <c r="F225" i="9"/>
  <c r="O225" i="9"/>
  <c r="D226" i="9"/>
  <c r="F226" i="9"/>
  <c r="O226" i="9"/>
  <c r="D227" i="9"/>
  <c r="F227" i="9"/>
  <c r="O227" i="9"/>
  <c r="D228" i="9"/>
  <c r="F228" i="9"/>
  <c r="O228" i="9"/>
  <c r="D229" i="9"/>
  <c r="F229" i="9"/>
  <c r="O229" i="9"/>
  <c r="D230" i="9"/>
  <c r="F230" i="9"/>
  <c r="O230" i="9"/>
  <c r="D231" i="9"/>
  <c r="F231" i="9"/>
  <c r="O231" i="9"/>
  <c r="D232" i="9"/>
  <c r="F232" i="9"/>
  <c r="O232" i="9"/>
  <c r="D233" i="9"/>
  <c r="F233" i="9"/>
  <c r="O233" i="9"/>
  <c r="D234" i="9"/>
  <c r="F234" i="9"/>
  <c r="O234" i="9"/>
  <c r="D235" i="9"/>
  <c r="F235" i="9"/>
  <c r="O235" i="9"/>
  <c r="D236" i="9"/>
  <c r="F236" i="9"/>
  <c r="O236" i="9"/>
  <c r="D237" i="9"/>
  <c r="F237" i="9"/>
  <c r="O237" i="9"/>
  <c r="D238" i="9"/>
  <c r="F238" i="9"/>
  <c r="O238" i="9"/>
  <c r="D239" i="9"/>
  <c r="F239" i="9"/>
  <c r="O239" i="9"/>
  <c r="D240" i="9"/>
  <c r="F240" i="9"/>
  <c r="O240" i="9"/>
  <c r="D241" i="9"/>
  <c r="F241" i="9"/>
  <c r="O241" i="9"/>
  <c r="D242" i="9"/>
  <c r="F242" i="9"/>
  <c r="O242" i="9"/>
  <c r="D243" i="9"/>
  <c r="F243" i="9"/>
  <c r="O243" i="9"/>
  <c r="D244" i="9"/>
  <c r="F244" i="9"/>
  <c r="O244" i="9"/>
  <c r="D245" i="9"/>
  <c r="F245" i="9"/>
  <c r="O245" i="9"/>
  <c r="D246" i="9"/>
  <c r="F246" i="9"/>
  <c r="O246" i="9"/>
  <c r="D247" i="9"/>
  <c r="F247" i="9"/>
  <c r="O247" i="9"/>
  <c r="D248" i="9"/>
  <c r="F248" i="9"/>
  <c r="O248" i="9"/>
  <c r="D249" i="9"/>
  <c r="F249" i="9"/>
  <c r="O249" i="9"/>
  <c r="D250" i="9"/>
  <c r="F250" i="9"/>
  <c r="O250" i="9"/>
  <c r="D251" i="9"/>
  <c r="F251" i="9"/>
  <c r="O251" i="9"/>
  <c r="A16" i="5"/>
  <c r="D17" i="5"/>
  <c r="D21" i="5"/>
  <c r="D22" i="5"/>
  <c r="A24" i="5"/>
  <c r="D26" i="5"/>
  <c r="D27" i="5"/>
  <c r="D28" i="5"/>
  <c r="A30" i="5"/>
  <c r="D31" i="5"/>
  <c r="D33" i="5"/>
  <c r="D34" i="5"/>
  <c r="A36" i="5"/>
  <c r="D39" i="5"/>
  <c r="D38" i="5" s="1"/>
  <c r="D40" i="5"/>
  <c r="A42" i="5"/>
  <c r="D43" i="5"/>
  <c r="D47" i="5"/>
  <c r="D48" i="5"/>
  <c r="A50" i="5"/>
  <c r="D51" i="5"/>
  <c r="D55" i="5"/>
  <c r="D56" i="5"/>
  <c r="R4" i="20"/>
  <c r="S4" i="20"/>
  <c r="T4" i="20"/>
  <c r="U4" i="20"/>
  <c r="V4" i="20"/>
  <c r="W4" i="20"/>
  <c r="X4" i="20"/>
  <c r="Y4" i="20"/>
  <c r="Z4" i="20"/>
  <c r="R5" i="20"/>
  <c r="S5" i="20"/>
  <c r="T5" i="20"/>
  <c r="U5" i="20"/>
  <c r="V5" i="20"/>
  <c r="W5" i="20"/>
  <c r="X5" i="20"/>
  <c r="Y5" i="20"/>
  <c r="Z5" i="20"/>
  <c r="R6" i="20"/>
  <c r="S6" i="20"/>
  <c r="T6" i="20"/>
  <c r="U6" i="20"/>
  <c r="V6" i="20"/>
  <c r="W6" i="20"/>
  <c r="X6" i="20"/>
  <c r="Y6" i="20"/>
  <c r="Z6" i="20"/>
  <c r="R7" i="20"/>
  <c r="S7" i="20"/>
  <c r="T7" i="20"/>
  <c r="U7" i="20"/>
  <c r="V7" i="20"/>
  <c r="W7" i="20"/>
  <c r="X7" i="20"/>
  <c r="Y7" i="20"/>
  <c r="Z7" i="20"/>
  <c r="R8" i="20"/>
  <c r="S8" i="20"/>
  <c r="T8" i="20"/>
  <c r="U8" i="20"/>
  <c r="V8" i="20"/>
  <c r="W8" i="20"/>
  <c r="X8" i="20"/>
  <c r="Y8" i="20"/>
  <c r="Z8" i="20"/>
  <c r="R9" i="20"/>
  <c r="S9" i="20"/>
  <c r="T9" i="20"/>
  <c r="U9" i="20"/>
  <c r="V9" i="20"/>
  <c r="W9" i="20"/>
  <c r="X9" i="20"/>
  <c r="Y9" i="20"/>
  <c r="Z9" i="20"/>
  <c r="R10" i="20"/>
  <c r="S10" i="20"/>
  <c r="T10" i="20"/>
  <c r="U10" i="20"/>
  <c r="V10" i="20"/>
  <c r="W10" i="20"/>
  <c r="X10" i="20"/>
  <c r="Y10" i="20"/>
  <c r="Z10" i="20"/>
  <c r="R11" i="20"/>
  <c r="S11" i="20"/>
  <c r="T11" i="20"/>
  <c r="U11" i="20"/>
  <c r="V11" i="20"/>
  <c r="W11" i="20"/>
  <c r="X11" i="20"/>
  <c r="Y11" i="20"/>
  <c r="Z11" i="20"/>
  <c r="R12" i="20"/>
  <c r="S12" i="20"/>
  <c r="T12" i="20"/>
  <c r="U12" i="20"/>
  <c r="V12" i="20"/>
  <c r="W12" i="20"/>
  <c r="X12" i="20"/>
  <c r="Y12" i="20"/>
  <c r="Z12" i="20"/>
  <c r="R13" i="20"/>
  <c r="S13" i="20"/>
  <c r="T13" i="20"/>
  <c r="U13" i="20"/>
  <c r="V13" i="20"/>
  <c r="W13" i="20"/>
  <c r="X13" i="20"/>
  <c r="Y13" i="20"/>
  <c r="Z13" i="20"/>
  <c r="R14" i="20"/>
  <c r="S14" i="20"/>
  <c r="T14" i="20"/>
  <c r="U14" i="20"/>
  <c r="V14" i="20"/>
  <c r="W14" i="20"/>
  <c r="X14" i="20"/>
  <c r="Y14" i="20"/>
  <c r="Z14" i="20"/>
  <c r="R15" i="20"/>
  <c r="S15" i="20"/>
  <c r="T15" i="20"/>
  <c r="U15" i="20"/>
  <c r="V15" i="20"/>
  <c r="W15" i="20"/>
  <c r="X15" i="20"/>
  <c r="Y15" i="20"/>
  <c r="Z15" i="20"/>
  <c r="R16" i="20"/>
  <c r="S16" i="20"/>
  <c r="T16" i="20"/>
  <c r="U16" i="20"/>
  <c r="V16" i="20"/>
  <c r="W16" i="20"/>
  <c r="X16" i="20"/>
  <c r="Y16" i="20"/>
  <c r="Z16" i="20"/>
  <c r="R17" i="20"/>
  <c r="S17" i="20"/>
  <c r="T17" i="20"/>
  <c r="U17" i="20"/>
  <c r="V17" i="20"/>
  <c r="W17" i="20"/>
  <c r="X17" i="20"/>
  <c r="Y17" i="20"/>
  <c r="Z17" i="20"/>
  <c r="R18" i="20"/>
  <c r="S18" i="20"/>
  <c r="T18" i="20"/>
  <c r="U18" i="20"/>
  <c r="V18" i="20"/>
  <c r="W18" i="20"/>
  <c r="X18" i="20"/>
  <c r="Y18" i="20"/>
  <c r="Z18" i="20"/>
  <c r="R19" i="20"/>
  <c r="S19" i="20"/>
  <c r="T19" i="20"/>
  <c r="U19" i="20"/>
  <c r="V19" i="20"/>
  <c r="W19" i="20"/>
  <c r="X19" i="20"/>
  <c r="Y19" i="20"/>
  <c r="Z19" i="20"/>
  <c r="R20" i="20"/>
  <c r="S20" i="20"/>
  <c r="T20" i="20"/>
  <c r="U20" i="20"/>
  <c r="V20" i="20"/>
  <c r="W20" i="20"/>
  <c r="X20" i="20"/>
  <c r="Y20" i="20"/>
  <c r="Z20" i="20"/>
  <c r="R21" i="20"/>
  <c r="S21" i="20"/>
  <c r="T21" i="20"/>
  <c r="U21" i="20"/>
  <c r="V21" i="20"/>
  <c r="W21" i="20"/>
  <c r="X21" i="20"/>
  <c r="Y21" i="20"/>
  <c r="Z21" i="20"/>
  <c r="R22" i="20"/>
  <c r="S22" i="20"/>
  <c r="T22" i="20"/>
  <c r="U22" i="20"/>
  <c r="V22" i="20"/>
  <c r="W22" i="20"/>
  <c r="X22" i="20"/>
  <c r="Y22" i="20"/>
  <c r="Z22" i="20"/>
  <c r="R23" i="20"/>
  <c r="S23" i="20"/>
  <c r="T23" i="20"/>
  <c r="U23" i="20"/>
  <c r="V23" i="20"/>
  <c r="W23" i="20"/>
  <c r="X23" i="20"/>
  <c r="Y23" i="20"/>
  <c r="Z23" i="20"/>
  <c r="R24" i="20"/>
  <c r="S24" i="20"/>
  <c r="T24" i="20"/>
  <c r="U24" i="20"/>
  <c r="V24" i="20"/>
  <c r="W24" i="20"/>
  <c r="X24" i="20"/>
  <c r="Y24" i="20"/>
  <c r="Z24" i="20"/>
  <c r="R25" i="20"/>
  <c r="S25" i="20"/>
  <c r="T25" i="20"/>
  <c r="U25" i="20"/>
  <c r="V25" i="20"/>
  <c r="W25" i="20"/>
  <c r="X25" i="20"/>
  <c r="Y25" i="20"/>
  <c r="Z25" i="20"/>
  <c r="A33" i="20"/>
  <c r="A34" i="20"/>
  <c r="K34" i="20" s="1"/>
  <c r="A35" i="20"/>
  <c r="K35" i="20" s="1"/>
  <c r="A36" i="20"/>
  <c r="K36" i="20" s="1"/>
  <c r="A37" i="20"/>
  <c r="K37" i="20" s="1"/>
  <c r="R1" i="17"/>
  <c r="B24" i="17"/>
  <c r="C24" i="17"/>
  <c r="D24" i="17"/>
  <c r="E24" i="17"/>
  <c r="F24" i="17"/>
  <c r="G24" i="17"/>
  <c r="H24" i="17"/>
  <c r="I24" i="17"/>
  <c r="J24" i="17"/>
  <c r="K24" i="17"/>
  <c r="A25" i="17"/>
  <c r="A33" i="17"/>
  <c r="M35" i="17"/>
  <c r="A41" i="17"/>
  <c r="A49" i="17"/>
  <c r="A57" i="17"/>
  <c r="A65" i="17"/>
  <c r="M67" i="17"/>
  <c r="A73" i="17"/>
  <c r="A81" i="17"/>
  <c r="R102" i="17"/>
  <c r="R103" i="17"/>
  <c r="R104" i="17"/>
  <c r="R105" i="17"/>
  <c r="R106" i="17"/>
  <c r="N109" i="17"/>
  <c r="O109" i="17"/>
  <c r="P109" i="17"/>
  <c r="Q109" i="17"/>
  <c r="R109" i="17"/>
  <c r="N110" i="17"/>
  <c r="O110" i="17"/>
  <c r="P110" i="17"/>
  <c r="Q110" i="17"/>
  <c r="R110" i="17"/>
  <c r="N111" i="17"/>
  <c r="O111" i="17"/>
  <c r="P111" i="17"/>
  <c r="Q111" i="17"/>
  <c r="R111" i="17"/>
  <c r="N112" i="17"/>
  <c r="O112" i="17"/>
  <c r="P112" i="17"/>
  <c r="Q112" i="17"/>
  <c r="R112" i="17"/>
  <c r="N113" i="17"/>
  <c r="O113" i="17"/>
  <c r="P113" i="17"/>
  <c r="Q113" i="17"/>
  <c r="R113" i="17"/>
  <c r="R1" i="23"/>
  <c r="J12" i="23"/>
  <c r="J13" i="23"/>
  <c r="L13" i="23"/>
  <c r="M13" i="23"/>
  <c r="J14" i="23"/>
  <c r="J15" i="23"/>
  <c r="J16" i="23"/>
  <c r="B24" i="23"/>
  <c r="C24" i="23"/>
  <c r="D24" i="23"/>
  <c r="E24" i="23"/>
  <c r="F24" i="23"/>
  <c r="G24" i="23"/>
  <c r="H24" i="23"/>
  <c r="I24" i="23"/>
  <c r="J24" i="23"/>
  <c r="K24" i="23"/>
  <c r="A25" i="23"/>
  <c r="A33" i="23"/>
  <c r="M35" i="23"/>
  <c r="A41" i="23"/>
  <c r="A49" i="23"/>
  <c r="A57" i="23"/>
  <c r="A65" i="23"/>
  <c r="M67" i="23"/>
  <c r="A73" i="23"/>
  <c r="A81" i="23"/>
  <c r="N102" i="23"/>
  <c r="O102" i="23"/>
  <c r="P102" i="23"/>
  <c r="Q102" i="23"/>
  <c r="R102" i="23"/>
  <c r="N103" i="23"/>
  <c r="O103" i="23"/>
  <c r="P103" i="23"/>
  <c r="Q103" i="23"/>
  <c r="R103" i="23"/>
  <c r="N104" i="23"/>
  <c r="O104" i="23"/>
  <c r="P104" i="23"/>
  <c r="Q104" i="23"/>
  <c r="R104" i="23"/>
  <c r="N105" i="23"/>
  <c r="O105" i="23"/>
  <c r="P105" i="23"/>
  <c r="Q105" i="23"/>
  <c r="R105" i="23"/>
  <c r="N106" i="23"/>
  <c r="O106" i="23"/>
  <c r="P106" i="23"/>
  <c r="Q106" i="23"/>
  <c r="R106" i="23"/>
  <c r="A6" i="18"/>
  <c r="B18" i="18"/>
  <c r="B27" i="18"/>
  <c r="A28" i="18"/>
  <c r="B28" i="18"/>
  <c r="A6" i="24"/>
  <c r="K8" i="24"/>
  <c r="L8" i="24" s="1"/>
  <c r="J15" i="24"/>
  <c r="B18" i="24"/>
  <c r="J19" i="24"/>
  <c r="B27" i="24"/>
  <c r="A28" i="24"/>
  <c r="B28" i="24"/>
  <c r="A2" i="19"/>
  <c r="A6" i="19"/>
  <c r="P16" i="19"/>
  <c r="N23" i="19"/>
  <c r="O25" i="19"/>
  <c r="Q25" i="19"/>
  <c r="S25" i="19"/>
  <c r="O26" i="19"/>
  <c r="P26" i="19"/>
  <c r="Q26" i="19"/>
  <c r="S26" i="19"/>
  <c r="O27" i="19"/>
  <c r="P27" i="19"/>
  <c r="Q27" i="19" s="1"/>
  <c r="S27" i="19"/>
  <c r="A28" i="19"/>
  <c r="B28" i="19"/>
  <c r="O28" i="19"/>
  <c r="P28" i="19"/>
  <c r="Q28" i="19" s="1"/>
  <c r="S28" i="19"/>
  <c r="B29" i="19"/>
  <c r="B30" i="19"/>
  <c r="E71" i="23"/>
  <c r="B79" i="17"/>
  <c r="H79" i="23"/>
  <c r="I55" i="17"/>
  <c r="K71" i="23"/>
  <c r="H80" i="23"/>
  <c r="F47" i="23"/>
  <c r="K39" i="17"/>
  <c r="J63" i="17"/>
  <c r="G71" i="17"/>
  <c r="H55" i="23"/>
  <c r="E55" i="23"/>
  <c r="C55" i="23"/>
  <c r="C79" i="17"/>
  <c r="C78" i="17"/>
  <c r="A3" i="19"/>
  <c r="G47" i="23"/>
  <c r="F47" i="17"/>
  <c r="D79" i="17"/>
  <c r="H79" i="17"/>
  <c r="H87" i="23"/>
  <c r="H84" i="23" s="1"/>
  <c r="H31" i="23"/>
  <c r="B55" i="17"/>
  <c r="I79" i="23"/>
  <c r="I77" i="23" s="1"/>
  <c r="G71" i="23"/>
  <c r="J55" i="23"/>
  <c r="H32" i="23"/>
  <c r="K63" i="23"/>
  <c r="I71" i="17"/>
  <c r="G55" i="17"/>
  <c r="F31" i="17"/>
  <c r="C31" i="17"/>
  <c r="C71" i="17"/>
  <c r="H54" i="23"/>
  <c r="C79" i="23"/>
  <c r="H85" i="23"/>
  <c r="G70" i="23"/>
  <c r="H52" i="23"/>
  <c r="B53" i="17"/>
  <c r="L29" i="17"/>
  <c r="H30" i="23"/>
  <c r="H77" i="17"/>
  <c r="K68" i="23"/>
  <c r="B47" i="23"/>
  <c r="D39" i="17"/>
  <c r="B39" i="17"/>
  <c r="J60" i="17"/>
  <c r="K71" i="17"/>
  <c r="K69" i="17" s="1"/>
  <c r="D31" i="23"/>
  <c r="L30" i="17"/>
  <c r="D29" i="23"/>
  <c r="H39" i="23"/>
  <c r="K55" i="17"/>
  <c r="D55" i="17"/>
  <c r="E47" i="17"/>
  <c r="H53" i="23"/>
  <c r="C87" i="23"/>
  <c r="C84" i="23" s="1"/>
  <c r="K55" i="23"/>
  <c r="K53" i="23" s="1"/>
  <c r="H86" i="23"/>
  <c r="B87" i="23"/>
  <c r="B88" i="23" s="1"/>
  <c r="G45" i="23"/>
  <c r="C71" i="23"/>
  <c r="G63" i="23"/>
  <c r="G61" i="23" s="1"/>
  <c r="D55" i="23"/>
  <c r="D53" i="23" s="1"/>
  <c r="F87" i="17"/>
  <c r="C28" i="17"/>
  <c r="H28" i="23"/>
  <c r="I80" i="23"/>
  <c r="E87" i="23"/>
  <c r="J52" i="23"/>
  <c r="G46" i="23"/>
  <c r="F85" i="17"/>
  <c r="D87" i="23"/>
  <c r="J79" i="23"/>
  <c r="J80" i="23" s="1"/>
  <c r="J76" i="23"/>
  <c r="B31" i="23"/>
  <c r="G31" i="17"/>
  <c r="F55" i="23"/>
  <c r="C47" i="23"/>
  <c r="C45" i="23" s="1"/>
  <c r="G87" i="23"/>
  <c r="I78" i="23"/>
  <c r="B80" i="17"/>
  <c r="F31" i="23"/>
  <c r="D76" i="17"/>
  <c r="E39" i="17"/>
  <c r="C53" i="23"/>
  <c r="J71" i="17"/>
  <c r="C32" i="17"/>
  <c r="F86" i="17"/>
  <c r="F84" i="17"/>
  <c r="L30" i="23"/>
  <c r="E31" i="17"/>
  <c r="B47" i="17"/>
  <c r="B44" i="17" s="1"/>
  <c r="C56" i="23"/>
  <c r="G47" i="17"/>
  <c r="G44" i="17" s="1"/>
  <c r="H36" i="23"/>
  <c r="C48" i="23"/>
  <c r="B45" i="23"/>
  <c r="B63" i="17"/>
  <c r="F55" i="17"/>
  <c r="J47" i="23"/>
  <c r="G48" i="23"/>
  <c r="D71" i="23"/>
  <c r="B54" i="17"/>
  <c r="C44" i="23"/>
  <c r="C46" i="23"/>
  <c r="B31" i="17"/>
  <c r="G87" i="17"/>
  <c r="H76" i="17"/>
  <c r="B78" i="17"/>
  <c r="B56" i="17"/>
  <c r="J78" i="23"/>
  <c r="K39" i="23"/>
  <c r="G56" i="17"/>
  <c r="H63" i="17"/>
  <c r="J47" i="17"/>
  <c r="J44" i="17" s="1"/>
  <c r="B52" i="17"/>
  <c r="H47" i="17"/>
  <c r="H45" i="17" s="1"/>
  <c r="H46" i="17"/>
  <c r="D30" i="23"/>
  <c r="G29" i="17"/>
  <c r="B29" i="17"/>
  <c r="B39" i="23"/>
  <c r="D63" i="23"/>
  <c r="E40" i="17"/>
  <c r="I52" i="17"/>
  <c r="I71" i="23"/>
  <c r="J53" i="23"/>
  <c r="G31" i="23"/>
  <c r="B44" i="23"/>
  <c r="J77" i="23"/>
  <c r="I47" i="23"/>
  <c r="B46" i="23"/>
  <c r="B48" i="23"/>
  <c r="D52" i="17"/>
  <c r="E39" i="23"/>
  <c r="G69" i="17"/>
  <c r="D36" i="17"/>
  <c r="E46" i="17"/>
  <c r="B46" i="17"/>
  <c r="G28" i="23"/>
  <c r="I55" i="23"/>
  <c r="H38" i="23"/>
  <c r="H61" i="17"/>
  <c r="F39" i="23"/>
  <c r="L29" i="23"/>
  <c r="D53" i="17"/>
  <c r="F53" i="23"/>
  <c r="E56" i="23"/>
  <c r="I72" i="23"/>
  <c r="E47" i="23"/>
  <c r="G86" i="23"/>
  <c r="F52" i="23"/>
  <c r="C63" i="23"/>
  <c r="J71" i="23"/>
  <c r="F39" i="17"/>
  <c r="I53" i="17"/>
  <c r="G79" i="23"/>
  <c r="G76" i="23" s="1"/>
  <c r="J48" i="23"/>
  <c r="D87" i="17"/>
  <c r="E52" i="23"/>
  <c r="I31" i="23"/>
  <c r="I56" i="17"/>
  <c r="G60" i="23"/>
  <c r="G77" i="23"/>
  <c r="D47" i="17"/>
  <c r="G30" i="17"/>
  <c r="J45" i="23"/>
  <c r="C70" i="17"/>
  <c r="C63" i="17"/>
  <c r="C62" i="17" s="1"/>
  <c r="J87" i="23"/>
  <c r="H62" i="17"/>
  <c r="K36" i="17"/>
  <c r="J55" i="17"/>
  <c r="C80" i="23"/>
  <c r="G79" i="17"/>
  <c r="G80" i="17" s="1"/>
  <c r="B76" i="17"/>
  <c r="I69" i="17"/>
  <c r="J44" i="23"/>
  <c r="C61" i="17"/>
  <c r="H44" i="17"/>
  <c r="E68" i="23"/>
  <c r="K54" i="23"/>
  <c r="L28" i="23"/>
  <c r="G39" i="17"/>
  <c r="G37" i="17" s="1"/>
  <c r="E29" i="17"/>
  <c r="I47" i="17"/>
  <c r="B63" i="23"/>
  <c r="H76" i="23"/>
  <c r="D88" i="23"/>
  <c r="I70" i="17"/>
  <c r="G46" i="17"/>
  <c r="D69" i="23"/>
  <c r="F79" i="23"/>
  <c r="K87" i="23"/>
  <c r="K79" i="23"/>
  <c r="F53" i="17"/>
  <c r="B55" i="23"/>
  <c r="J39" i="17"/>
  <c r="F52" i="17"/>
  <c r="I72" i="17"/>
  <c r="D56" i="17"/>
  <c r="F54" i="23"/>
  <c r="H88" i="23"/>
  <c r="D64" i="23"/>
  <c r="G68" i="17"/>
  <c r="F28" i="17"/>
  <c r="K56" i="23"/>
  <c r="E45" i="23"/>
  <c r="D54" i="23"/>
  <c r="E44" i="23"/>
  <c r="E28" i="17"/>
  <c r="H60" i="17"/>
  <c r="G32" i="17"/>
  <c r="B32" i="23"/>
  <c r="K72" i="23"/>
  <c r="B38" i="17"/>
  <c r="C39" i="23"/>
  <c r="I44" i="17"/>
  <c r="K78" i="23"/>
  <c r="F45" i="23"/>
  <c r="K68" i="17"/>
  <c r="E48" i="17"/>
  <c r="D78" i="17"/>
  <c r="D31" i="17"/>
  <c r="C60" i="23"/>
  <c r="B87" i="17"/>
  <c r="E87" i="17"/>
  <c r="I79" i="17"/>
  <c r="I78" i="17" s="1"/>
  <c r="E31" i="23"/>
  <c r="G80" i="23"/>
  <c r="H63" i="23"/>
  <c r="C76" i="23"/>
  <c r="F30" i="17"/>
  <c r="K52" i="23"/>
  <c r="K47" i="23"/>
  <c r="H87" i="17"/>
  <c r="J64" i="17"/>
  <c r="C76" i="17"/>
  <c r="F87" i="23"/>
  <c r="D60" i="23"/>
  <c r="B30" i="23"/>
  <c r="B37" i="17"/>
  <c r="D38" i="17"/>
  <c r="F40" i="23"/>
  <c r="I63" i="23"/>
  <c r="I61" i="23"/>
  <c r="G48" i="17"/>
  <c r="G76" i="17"/>
  <c r="K70" i="23"/>
  <c r="J63" i="23"/>
  <c r="E70" i="23"/>
  <c r="I76" i="17"/>
  <c r="C68" i="23"/>
  <c r="D39" i="23"/>
  <c r="F48" i="23"/>
  <c r="B64" i="23"/>
  <c r="H29" i="23"/>
  <c r="F63" i="23"/>
  <c r="K31" i="17"/>
  <c r="H88" i="17"/>
  <c r="G54" i="17"/>
  <c r="E63" i="23"/>
  <c r="I63" i="17"/>
  <c r="J86" i="23"/>
  <c r="D80" i="17"/>
  <c r="B85" i="17"/>
  <c r="K37" i="17"/>
  <c r="E28" i="23"/>
  <c r="F32" i="17"/>
  <c r="K38" i="17"/>
  <c r="F56" i="23"/>
  <c r="B29" i="23"/>
  <c r="C31" i="23"/>
  <c r="I70" i="23"/>
  <c r="G78" i="23"/>
  <c r="I60" i="23"/>
  <c r="G72" i="23"/>
  <c r="E79" i="17"/>
  <c r="H85" i="17"/>
  <c r="H37" i="23"/>
  <c r="K47" i="17"/>
  <c r="G70" i="17"/>
  <c r="E32" i="23"/>
  <c r="B28" i="23"/>
  <c r="D61" i="23"/>
  <c r="F29" i="17"/>
  <c r="D56" i="23"/>
  <c r="E53" i="23"/>
  <c r="I62" i="23"/>
  <c r="H39" i="17"/>
  <c r="I87" i="23"/>
  <c r="J56" i="23"/>
  <c r="B86" i="23"/>
  <c r="D28" i="17"/>
  <c r="I39" i="23"/>
  <c r="I38" i="23" s="1"/>
  <c r="B40" i="17"/>
  <c r="G84" i="17"/>
  <c r="H71" i="17"/>
  <c r="H70" i="17" s="1"/>
  <c r="F38" i="23"/>
  <c r="I64" i="23"/>
  <c r="B79" i="23"/>
  <c r="I53" i="23"/>
  <c r="C72" i="17"/>
  <c r="E63" i="17"/>
  <c r="H47" i="23"/>
  <c r="H46" i="23" s="1"/>
  <c r="D62" i="23"/>
  <c r="E79" i="23"/>
  <c r="I54" i="23"/>
  <c r="J87" i="17"/>
  <c r="C47" i="17"/>
  <c r="K32" i="17"/>
  <c r="J37" i="17"/>
  <c r="K40" i="17"/>
  <c r="B36" i="17"/>
  <c r="E84" i="23"/>
  <c r="G55" i="23"/>
  <c r="G54" i="23"/>
  <c r="H40" i="23"/>
  <c r="I39" i="17"/>
  <c r="B64" i="17"/>
  <c r="H68" i="17"/>
  <c r="E69" i="23"/>
  <c r="F37" i="23"/>
  <c r="H44" i="23"/>
  <c r="J84" i="17"/>
  <c r="H64" i="17"/>
  <c r="F71" i="23"/>
  <c r="D37" i="17"/>
  <c r="I77" i="17"/>
  <c r="D40" i="17"/>
  <c r="D63" i="17"/>
  <c r="F46" i="23"/>
  <c r="H80" i="17"/>
  <c r="K70" i="17"/>
  <c r="H78" i="17"/>
  <c r="F46" i="17"/>
  <c r="J48" i="17"/>
  <c r="E78" i="17"/>
  <c r="B85" i="23"/>
  <c r="I60" i="17"/>
  <c r="F45" i="17"/>
  <c r="F48" i="17"/>
  <c r="H31" i="17"/>
  <c r="K56" i="17"/>
  <c r="D71" i="17"/>
  <c r="G63" i="17"/>
  <c r="K54" i="17"/>
  <c r="E85" i="23"/>
  <c r="K87" i="17"/>
  <c r="K52" i="17"/>
  <c r="E88" i="23"/>
  <c r="D85" i="23"/>
  <c r="G28" i="17"/>
  <c r="L28" i="17"/>
  <c r="H48" i="17"/>
  <c r="C87" i="17"/>
  <c r="K53" i="17"/>
  <c r="G86" i="17"/>
  <c r="H72" i="17"/>
  <c r="J31" i="17"/>
  <c r="E86" i="17"/>
  <c r="D36" i="23"/>
  <c r="J72" i="17"/>
  <c r="I48" i="17"/>
  <c r="C88" i="23"/>
  <c r="G88" i="17"/>
  <c r="H45" i="23"/>
  <c r="H48" i="23"/>
  <c r="C85" i="23"/>
  <c r="C55" i="17"/>
  <c r="C56" i="17" s="1"/>
  <c r="F79" i="17"/>
  <c r="J70" i="23"/>
  <c r="D37" i="23"/>
  <c r="C68" i="17"/>
  <c r="G77" i="17"/>
  <c r="F80" i="23"/>
  <c r="I61" i="17"/>
  <c r="E32" i="17"/>
  <c r="K79" i="17"/>
  <c r="E40" i="23"/>
  <c r="F63" i="17"/>
  <c r="I37" i="23"/>
  <c r="B71" i="23"/>
  <c r="G52" i="17"/>
  <c r="F71" i="17"/>
  <c r="K63" i="17"/>
  <c r="C86" i="23"/>
  <c r="F76" i="17"/>
  <c r="K28" i="17"/>
  <c r="E30" i="17"/>
  <c r="J46" i="17"/>
  <c r="J39" i="23"/>
  <c r="C64" i="17"/>
  <c r="D45" i="17"/>
  <c r="H77" i="23"/>
  <c r="B48" i="17"/>
  <c r="I62" i="17"/>
  <c r="C60" i="17"/>
  <c r="J84" i="23"/>
  <c r="C39" i="17"/>
  <c r="C46" i="17"/>
  <c r="C53" i="17"/>
  <c r="K31" i="23"/>
  <c r="G69" i="23"/>
  <c r="G53" i="23"/>
  <c r="J68" i="17"/>
  <c r="J79" i="17"/>
  <c r="F64" i="17"/>
  <c r="G40" i="17"/>
  <c r="C69" i="17"/>
  <c r="K29" i="17"/>
  <c r="J37" i="23"/>
  <c r="D47" i="23"/>
  <c r="J31" i="23"/>
  <c r="H55" i="17"/>
  <c r="I64" i="17"/>
  <c r="I87" i="17"/>
  <c r="F56" i="17"/>
  <c r="D79" i="23"/>
  <c r="E55" i="17"/>
  <c r="G39" i="23"/>
  <c r="C29" i="17"/>
  <c r="G64" i="23"/>
  <c r="C52" i="17"/>
  <c r="G68" i="23"/>
  <c r="J69" i="17"/>
  <c r="G72" i="17"/>
  <c r="F37" i="17"/>
  <c r="K77" i="23"/>
  <c r="D48" i="17"/>
  <c r="K60" i="23"/>
  <c r="E38" i="23"/>
  <c r="B71" i="17"/>
  <c r="C64" i="23"/>
  <c r="I40" i="23"/>
  <c r="H71" i="23"/>
  <c r="H69" i="23"/>
  <c r="E71" i="17"/>
  <c r="I31" i="17"/>
  <c r="C78" i="23"/>
  <c r="J62" i="17"/>
  <c r="C54" i="23"/>
  <c r="C52" i="23"/>
  <c r="C77" i="17"/>
  <c r="K61" i="23"/>
  <c r="K62" i="23"/>
  <c r="E44" i="17"/>
  <c r="E45" i="17"/>
  <c r="C69" i="23"/>
  <c r="C72" i="23"/>
  <c r="G85" i="23"/>
  <c r="G84" i="23"/>
  <c r="G88" i="23"/>
  <c r="F32" i="23"/>
  <c r="F28" i="23"/>
  <c r="F29" i="23"/>
  <c r="F30" i="23"/>
  <c r="E38" i="17"/>
  <c r="E36" i="17"/>
  <c r="B62" i="17"/>
  <c r="B60" i="17"/>
  <c r="B61" i="17"/>
  <c r="D72" i="23"/>
  <c r="D70" i="23"/>
  <c r="B32" i="17"/>
  <c r="B30" i="17"/>
  <c r="K40" i="23"/>
  <c r="K36" i="23"/>
  <c r="K37" i="23"/>
  <c r="B38" i="23"/>
  <c r="B37" i="23"/>
  <c r="B40" i="23"/>
  <c r="B36" i="23"/>
  <c r="G30" i="23"/>
  <c r="G29" i="23"/>
  <c r="G32" i="23"/>
  <c r="I48" i="23"/>
  <c r="I45" i="23"/>
  <c r="I46" i="23"/>
  <c r="I44" i="23"/>
  <c r="E37" i="23"/>
  <c r="E36" i="23"/>
  <c r="I52" i="23"/>
  <c r="I56" i="23"/>
  <c r="C61" i="23"/>
  <c r="C62" i="23"/>
  <c r="J72" i="23"/>
  <c r="J68" i="23"/>
  <c r="F36" i="17"/>
  <c r="F38" i="17"/>
  <c r="D88" i="17"/>
  <c r="D85" i="17"/>
  <c r="D84" i="17"/>
  <c r="I29" i="23"/>
  <c r="I28" i="23"/>
  <c r="I32" i="23"/>
  <c r="I30" i="23"/>
  <c r="J88" i="23"/>
  <c r="J85" i="23"/>
  <c r="J53" i="17"/>
  <c r="J52" i="17"/>
  <c r="J54" i="17"/>
  <c r="J56" i="17"/>
  <c r="I46" i="17"/>
  <c r="B60" i="23"/>
  <c r="B61" i="23"/>
  <c r="F78" i="23"/>
  <c r="F77" i="23"/>
  <c r="K84" i="23"/>
  <c r="K88" i="23"/>
  <c r="K85" i="23"/>
  <c r="K86" i="23"/>
  <c r="K80" i="23"/>
  <c r="K76" i="23"/>
  <c r="B52" i="23"/>
  <c r="B53" i="23"/>
  <c r="B56" i="23"/>
  <c r="B54" i="23"/>
  <c r="J36" i="17"/>
  <c r="J40" i="17"/>
  <c r="C40" i="23"/>
  <c r="C37" i="23"/>
  <c r="C38" i="23"/>
  <c r="D32" i="17"/>
  <c r="D29" i="17"/>
  <c r="B84" i="17"/>
  <c r="B88" i="17"/>
  <c r="E85" i="17"/>
  <c r="E88" i="17"/>
  <c r="E84" i="17"/>
  <c r="E29" i="23"/>
  <c r="H64" i="23"/>
  <c r="H62" i="23"/>
  <c r="H61" i="23"/>
  <c r="H60" i="23"/>
  <c r="K45" i="23"/>
  <c r="K48" i="23"/>
  <c r="K46" i="23"/>
  <c r="H84" i="17"/>
  <c r="H86" i="17"/>
  <c r="F85" i="23"/>
  <c r="F84" i="23"/>
  <c r="F88" i="23"/>
  <c r="F86" i="23"/>
  <c r="J62" i="23"/>
  <c r="J61" i="23"/>
  <c r="J60" i="23"/>
  <c r="J64" i="23"/>
  <c r="D40" i="23"/>
  <c r="D38" i="23"/>
  <c r="F60" i="23"/>
  <c r="F61" i="23"/>
  <c r="F62" i="23"/>
  <c r="E60" i="23"/>
  <c r="E61" i="23"/>
  <c r="E62" i="23"/>
  <c r="E64" i="23"/>
  <c r="C32" i="23"/>
  <c r="C30" i="23"/>
  <c r="C28" i="23"/>
  <c r="E80" i="17"/>
  <c r="E76" i="17"/>
  <c r="K44" i="17"/>
  <c r="K46" i="17"/>
  <c r="K48" i="17"/>
  <c r="K45" i="17"/>
  <c r="H37" i="17"/>
  <c r="H36" i="17"/>
  <c r="H38" i="17"/>
  <c r="H40" i="17"/>
  <c r="I85" i="23"/>
  <c r="I88" i="23"/>
  <c r="I86" i="23"/>
  <c r="I84" i="23"/>
  <c r="B77" i="23"/>
  <c r="B76" i="23"/>
  <c r="B80" i="23"/>
  <c r="E62" i="17"/>
  <c r="E61" i="17"/>
  <c r="E64" i="17"/>
  <c r="E60" i="17"/>
  <c r="E80" i="23"/>
  <c r="E78" i="23"/>
  <c r="E77" i="23"/>
  <c r="J88" i="17"/>
  <c r="J85" i="17"/>
  <c r="C45" i="17"/>
  <c r="G56" i="23"/>
  <c r="G52" i="23"/>
  <c r="I40" i="17"/>
  <c r="I38" i="17"/>
  <c r="I36" i="17"/>
  <c r="I37" i="17"/>
  <c r="F69" i="23"/>
  <c r="F72" i="23"/>
  <c r="F68" i="23"/>
  <c r="D64" i="17"/>
  <c r="D62" i="17"/>
  <c r="H28" i="17"/>
  <c r="H32" i="17"/>
  <c r="H30" i="17"/>
  <c r="H29" i="17"/>
  <c r="D68" i="17"/>
  <c r="D69" i="17"/>
  <c r="D70" i="17"/>
  <c r="G60" i="17"/>
  <c r="G61" i="17"/>
  <c r="G62" i="17"/>
  <c r="G64" i="17"/>
  <c r="K84" i="17"/>
  <c r="K85" i="17"/>
  <c r="K86" i="17"/>
  <c r="K88" i="17"/>
  <c r="C84" i="17"/>
  <c r="C88" i="17"/>
  <c r="C86" i="17"/>
  <c r="J29" i="17"/>
  <c r="J32" i="17"/>
  <c r="J30" i="17"/>
  <c r="J28" i="17"/>
  <c r="F80" i="17"/>
  <c r="F77" i="17"/>
  <c r="F78" i="17"/>
  <c r="K80" i="17"/>
  <c r="K77" i="17"/>
  <c r="K76" i="17"/>
  <c r="F60" i="17"/>
  <c r="F61" i="17"/>
  <c r="B72" i="23"/>
  <c r="B69" i="23"/>
  <c r="B70" i="23"/>
  <c r="F69" i="17"/>
  <c r="F70" i="17"/>
  <c r="F68" i="17"/>
  <c r="F72" i="17"/>
  <c r="K62" i="17"/>
  <c r="K61" i="17"/>
  <c r="K64" i="17"/>
  <c r="K60" i="17"/>
  <c r="J40" i="23"/>
  <c r="C37" i="17"/>
  <c r="C38" i="17"/>
  <c r="C36" i="17"/>
  <c r="C40" i="17"/>
  <c r="K32" i="23"/>
  <c r="K28" i="23"/>
  <c r="K29" i="23"/>
  <c r="J78" i="17"/>
  <c r="J76" i="17"/>
  <c r="J80" i="17"/>
  <c r="D48" i="23"/>
  <c r="D44" i="23"/>
  <c r="D46" i="23"/>
  <c r="D45" i="23"/>
  <c r="J30" i="23"/>
  <c r="J28" i="23"/>
  <c r="J32" i="23"/>
  <c r="J29" i="23"/>
  <c r="H52" i="17"/>
  <c r="H56" i="17"/>
  <c r="H53" i="17"/>
  <c r="H54" i="17"/>
  <c r="I88" i="17"/>
  <c r="I86" i="17"/>
  <c r="I85" i="17"/>
  <c r="D77" i="23"/>
  <c r="D78" i="23"/>
  <c r="D76" i="23"/>
  <c r="D80" i="23"/>
  <c r="E52" i="17"/>
  <c r="E56" i="17"/>
  <c r="E53" i="17"/>
  <c r="G37" i="23"/>
  <c r="G40" i="23"/>
  <c r="G38" i="23"/>
  <c r="G36" i="23"/>
  <c r="B68" i="17"/>
  <c r="B69" i="17"/>
  <c r="H70" i="23"/>
  <c r="H68" i="23"/>
  <c r="H72" i="23"/>
  <c r="E68" i="17"/>
  <c r="E72" i="17"/>
  <c r="E70" i="17"/>
  <c r="E69" i="17"/>
  <c r="I30" i="17"/>
  <c r="I32" i="17"/>
  <c r="I29" i="17"/>
  <c r="B72" i="17"/>
  <c r="H56" i="23"/>
  <c r="E54" i="17"/>
  <c r="B68" i="23"/>
  <c r="K44" i="23"/>
  <c r="G45" i="17"/>
  <c r="B78" i="23"/>
  <c r="E77" i="17"/>
  <c r="G85" i="17"/>
  <c r="G38" i="17"/>
  <c r="D44" i="17"/>
  <c r="I69" i="23"/>
  <c r="F44" i="17"/>
  <c r="E72" i="23"/>
  <c r="E86" i="23"/>
  <c r="D77" i="17"/>
  <c r="B77" i="17"/>
  <c r="J86" i="17"/>
  <c r="I68" i="23"/>
  <c r="J36" i="23"/>
  <c r="C44" i="17"/>
  <c r="E54" i="23"/>
  <c r="C29" i="23"/>
  <c r="E30" i="23"/>
  <c r="I45" i="17"/>
  <c r="B84" i="23"/>
  <c r="B62" i="23"/>
  <c r="B70" i="17"/>
  <c r="K38" i="23"/>
  <c r="J70" i="17"/>
  <c r="K64" i="23"/>
  <c r="I54" i="17"/>
  <c r="E48" i="23"/>
  <c r="F40" i="17"/>
  <c r="D32" i="23"/>
  <c r="K69" i="23"/>
  <c r="D86" i="23"/>
  <c r="C54" i="17"/>
  <c r="E76" i="23"/>
  <c r="D84" i="23"/>
  <c r="C85" i="17"/>
  <c r="J45" i="17"/>
  <c r="D72" i="17"/>
  <c r="D60" i="17"/>
  <c r="D30" i="17"/>
  <c r="I84" i="17"/>
  <c r="E37" i="17"/>
  <c r="C30" i="17"/>
  <c r="H78" i="23"/>
  <c r="C77" i="23"/>
  <c r="F64" i="23"/>
  <c r="I80" i="17"/>
  <c r="D46" i="17"/>
  <c r="J38" i="17"/>
  <c r="D54" i="17"/>
  <c r="J77" i="17"/>
  <c r="G53" i="17"/>
  <c r="F62" i="17"/>
  <c r="H69" i="17"/>
  <c r="F54" i="17"/>
  <c r="C80" i="17"/>
  <c r="I28" i="17"/>
  <c r="J38" i="23"/>
  <c r="C48" i="17"/>
  <c r="F44" i="23"/>
  <c r="E46" i="23"/>
  <c r="J54" i="23"/>
  <c r="J61" i="17"/>
  <c r="B28" i="17"/>
  <c r="C70" i="23"/>
  <c r="D68" i="23"/>
  <c r="G62" i="23"/>
  <c r="K30" i="23"/>
  <c r="B86" i="17"/>
  <c r="D52" i="23"/>
  <c r="G36" i="17"/>
  <c r="K72" i="17"/>
  <c r="F36" i="23"/>
  <c r="J69" i="23"/>
  <c r="G44" i="23"/>
  <c r="B45" i="17"/>
  <c r="K78" i="17"/>
  <c r="F88" i="17"/>
  <c r="I68" i="17"/>
  <c r="J46" i="23"/>
  <c r="D86" i="17"/>
  <c r="F70" i="23"/>
  <c r="C36" i="23"/>
  <c r="K30" i="17"/>
  <c r="I36" i="23"/>
  <c r="D61" i="17"/>
  <c r="I76" i="23"/>
  <c r="G78" i="17"/>
  <c r="D28" i="23"/>
  <c r="F76" i="23"/>
  <c r="AR32" i="25" l="1" a="1"/>
  <c r="AR32" i="25" s="1"/>
  <c r="AR41" i="25" a="1"/>
  <c r="AR41" i="25" s="1"/>
  <c r="AR47" i="25" a="1"/>
  <c r="AR47" i="25" s="1"/>
  <c r="AR36" i="25" a="1"/>
  <c r="AR36" i="25" s="1"/>
  <c r="AR33" i="25" a="1"/>
  <c r="AR33" i="25" s="1"/>
  <c r="AR45" i="25" a="1"/>
  <c r="AR45" i="25" s="1"/>
  <c r="AR38" i="25" a="1"/>
  <c r="AR38" i="25" s="1"/>
  <c r="AR49" i="25" a="1"/>
  <c r="AR49" i="25" s="1"/>
  <c r="AR39" i="25" a="1"/>
  <c r="AR39" i="25" s="1"/>
  <c r="AR27" i="25" a="1"/>
  <c r="AR27" i="25" s="1"/>
  <c r="AR40" i="25" a="1"/>
  <c r="AR40" i="25" s="1"/>
  <c r="AR29" i="25" a="1"/>
  <c r="AR29" i="25" s="1"/>
  <c r="AG8" i="25" a="1"/>
  <c r="AG8" i="25" s="1"/>
  <c r="AG5" i="25" a="1"/>
  <c r="AG5" i="2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Xiangjun Kong</author>
    <author>Kong, Xiangjun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FULL:</t>
        </r>
        <r>
          <rPr>
            <sz val="9"/>
            <color indexed="81"/>
            <rFont val="Tahoma"/>
            <family val="2"/>
          </rPr>
          <t xml:space="preserve"> A=[Wind=1yr/wave=1yr/Current=1yr,Wind=10yr/wave=10yr/Current=1yr,Wind=100yr/wave=100yr/Current=10yr,Wind=100yr/wave=1000yr/Current=10yr]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FULL:</t>
        </r>
        <r>
          <rPr>
            <sz val="9"/>
            <color indexed="81"/>
            <rFont val="Tahoma"/>
            <family val="2"/>
          </rPr>
          <t xml:space="preserve"> A=[Wind=1yr/wave=1yr/Current=1yr,Wind=10yr/wave=10yr/Current=1yr,Wind=100yr/wave=100yr/Current=10yr,Wind=100yr/wave=1000yr/Current=10yr]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Current Profile:</t>
        </r>
      </text>
    </comment>
    <comment ref="C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linear damping from Mooring system, only use in BODYTYPE 2</t>
        </r>
      </text>
    </comment>
    <comment ref="A28" authorId="1" shapeId="0" xr:uid="{00000000-0006-0000-0000-000005000000}">
      <text>
        <r>
          <rPr>
            <sz val="9"/>
            <color indexed="81"/>
            <rFont val="Tahoma"/>
            <family val="2"/>
          </rPr>
          <t>10 Times C90*Lpp^3/32</t>
        </r>
      </text>
    </comment>
    <comment ref="C3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still water linear damping from Mooring system (can be obtained from decay tests), only use in BODYTYPE 2.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Xiangjun Kong</author>
    <author>Kong, Xiangjun</author>
  </authors>
  <commentList>
    <comment ref="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FULL:</t>
        </r>
        <r>
          <rPr>
            <sz val="9"/>
            <color indexed="81"/>
            <rFont val="Tahoma"/>
            <family val="2"/>
          </rPr>
          <t xml:space="preserve"> A=[Wind=1yr/wave=1yr/Current=1yr,Wind=10yr/wave=10yr/Current=1yr,Wind=100yr/wave=100yr/Current=10yr,Wind=100yr/wave=1000yr/Current=10yr]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FULL:</t>
        </r>
        <r>
          <rPr>
            <sz val="9"/>
            <color indexed="81"/>
            <rFont val="Tahoma"/>
            <family val="2"/>
          </rPr>
          <t xml:space="preserve"> A=[Wind=1yr/wave=1yr/Current=1yr,Wind=10yr/wave=10yr/Current=1yr,Wind=100yr/wave=100yr/Current=10yr,Wind=100yr/wave=1000yr/Current=10yr]</t>
        </r>
      </text>
    </comment>
    <comment ref="A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Current Profile:</t>
        </r>
      </text>
    </comment>
    <comment ref="C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linear damping from Mooring system, only use in BODYTYPE 2</t>
        </r>
      </text>
    </comment>
    <comment ref="A28" authorId="1" shapeId="0" xr:uid="{00000000-0006-0000-0100-000005000000}">
      <text>
        <r>
          <rPr>
            <sz val="9"/>
            <color indexed="81"/>
            <rFont val="Tahoma"/>
            <family val="2"/>
          </rPr>
          <t>10 Times C90*Lpp^3/32</t>
        </r>
      </text>
    </comment>
    <comment ref="C3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still water linear damping from Mooring system (can be obtained from decay tests), only use in BODYTYPE 2.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Xiangjun Kong</author>
    <author>Kong, Xiangjun</author>
  </authors>
  <commentList>
    <comment ref="G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FULL:</t>
        </r>
        <r>
          <rPr>
            <sz val="9"/>
            <color indexed="81"/>
            <rFont val="Tahoma"/>
            <family val="2"/>
          </rPr>
          <t xml:space="preserve"> A=[Wind=1yr/wave=1yr/Current=1yr,Wind=10yr/wave=10yr/Current=1yr,Wind=100yr/wave=100yr/Current=10yr,Wind=100yr/wave=1000yr/Current=10yr]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FULL:</t>
        </r>
        <r>
          <rPr>
            <sz val="9"/>
            <color indexed="81"/>
            <rFont val="Tahoma"/>
            <family val="2"/>
          </rPr>
          <t xml:space="preserve"> A=[Wind=1yr/wave=1yr/Current=1yr,Wind=10yr/wave=10yr/Current=1yr,Wind=100yr/wave=100yr/Current=10yr,Wind=100yr/wave=1000yr/Current=10yr]</t>
        </r>
      </text>
    </comment>
    <comment ref="A6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Current Profile:</t>
        </r>
      </text>
    </comment>
    <comment ref="C9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linear damping from Mooring system, only use in BODYTYPE 2</t>
        </r>
      </text>
    </comment>
    <comment ref="A28" authorId="1" shapeId="0" xr:uid="{00000000-0006-0000-0200-000005000000}">
      <text>
        <r>
          <rPr>
            <sz val="9"/>
            <color indexed="81"/>
            <rFont val="Tahoma"/>
            <family val="2"/>
          </rPr>
          <t>10 Times C90*Lpp^3/32</t>
        </r>
      </text>
    </comment>
    <comment ref="C39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still water linear damping from Mooring system (can be obtained from decay tests), only use in BODYTYPE 2.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Xiangjun Kong</author>
    <author>Kong, Xiangjun</author>
  </authors>
  <commentList>
    <comment ref="K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Extreme Design Conditions</t>
        </r>
      </text>
    </comment>
    <comment ref="A138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From T.N.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9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0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>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1" authorId="1" shapeId="0" xr:uid="{00000000-0006-0000-0300-000005000000}">
      <text>
        <r>
          <rPr>
            <b/>
            <sz val="9"/>
            <color indexed="81"/>
            <rFont val="Tahoma"/>
            <family val="2"/>
          </rPr>
          <t>E</t>
        </r>
      </text>
    </comment>
    <comment ref="A142" authorId="1" shapeId="0" xr:uid="{00000000-0006-0000-0300-000006000000}">
      <text>
        <r>
          <rPr>
            <b/>
            <sz val="9"/>
            <color indexed="81"/>
            <rFont val="Tahoma"/>
            <family val="2"/>
          </rPr>
          <t>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1" shapeId="0" xr:uid="{00000000-0006-0000-0300-000007000000}">
      <text>
        <r>
          <rPr>
            <b/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1" shapeId="0" xr:uid="{00000000-0006-0000-0300-000008000000}">
      <text>
        <r>
          <rPr>
            <b/>
            <sz val="9"/>
            <color indexed="81"/>
            <rFont val="Tahoma"/>
            <family val="2"/>
          </rPr>
          <t>SW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5" authorId="1" shapeId="0" xr:uid="{00000000-0006-0000-0300-000009000000}">
      <text>
        <r>
          <rPr>
            <b/>
            <sz val="9"/>
            <color indexed="81"/>
            <rFont val="Tahoma"/>
            <family val="2"/>
          </rPr>
          <t>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1" shapeId="0" xr:uid="{00000000-0006-0000-0300-00000A000000}">
      <text>
        <r>
          <rPr>
            <b/>
            <sz val="9"/>
            <color indexed="81"/>
            <rFont val="Tahoma"/>
            <family val="2"/>
          </rPr>
          <t>NW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Xiangjun Kong</author>
    <author>Kong, Xiangjun</author>
  </authors>
  <commentList>
    <comment ref="K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Extreme Design Conditions</t>
        </r>
      </text>
    </comment>
    <comment ref="A138" authorId="1" shapeId="0" xr:uid="{00000000-0006-0000-0400-000002000000}">
      <text>
        <r>
          <rPr>
            <b/>
            <sz val="9"/>
            <color indexed="81"/>
            <rFont val="Tahoma"/>
            <family val="2"/>
          </rPr>
          <t>From T.N.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9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0" authorId="1" shapeId="0" xr:uid="{00000000-0006-0000-0400-000004000000}">
      <text>
        <r>
          <rPr>
            <b/>
            <sz val="9"/>
            <color indexed="81"/>
            <rFont val="Tahoma"/>
            <family val="2"/>
          </rPr>
          <t>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1" authorId="1" shapeId="0" xr:uid="{00000000-0006-0000-0400-000005000000}">
      <text>
        <r>
          <rPr>
            <b/>
            <sz val="9"/>
            <color indexed="81"/>
            <rFont val="Tahoma"/>
            <family val="2"/>
          </rPr>
          <t>E</t>
        </r>
      </text>
    </comment>
    <comment ref="A142" authorId="1" shapeId="0" xr:uid="{00000000-0006-0000-0400-000006000000}">
      <text>
        <r>
          <rPr>
            <b/>
            <sz val="9"/>
            <color indexed="81"/>
            <rFont val="Tahoma"/>
            <family val="2"/>
          </rPr>
          <t>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1" shapeId="0" xr:uid="{00000000-0006-0000-0400-000007000000}">
      <text>
        <r>
          <rPr>
            <b/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1" shapeId="0" xr:uid="{00000000-0006-0000-0400-000008000000}">
      <text>
        <r>
          <rPr>
            <b/>
            <sz val="9"/>
            <color indexed="81"/>
            <rFont val="Tahoma"/>
            <family val="2"/>
          </rPr>
          <t>SW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5" authorId="1" shapeId="0" xr:uid="{00000000-0006-0000-0400-000009000000}">
      <text>
        <r>
          <rPr>
            <b/>
            <sz val="9"/>
            <color indexed="81"/>
            <rFont val="Tahoma"/>
            <family val="2"/>
          </rPr>
          <t>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1" shapeId="0" xr:uid="{00000000-0006-0000-0400-00000A000000}">
      <text>
        <r>
          <rPr>
            <b/>
            <sz val="9"/>
            <color indexed="81"/>
            <rFont val="Tahoma"/>
            <family val="2"/>
          </rPr>
          <t>NW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tc={6A7B0E4D-FE11-46E6-84CE-86B7AD43AE35}</author>
  </authors>
  <commentList>
    <comment ref="A4" authorId="0" shapeId="0" xr:uid="{6A7B0E4D-FE11-46E6-84CE-86B7AD43AE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Rev. 01, Final, Facility Functional and Design Requirement – Turret– Wisting Reshape Project, 2114-EQU-Y-SA-0003_1_001.PDF.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<sst xmlns="http://schemas.openxmlformats.org/spreadsheetml/2006/main" count="13176" uniqueCount="2720">
  <si>
    <t>N</t>
  </si>
  <si>
    <t>NE</t>
  </si>
  <si>
    <t>E</t>
  </si>
  <si>
    <t>SE</t>
  </si>
  <si>
    <t>S</t>
  </si>
  <si>
    <t>SW</t>
  </si>
  <si>
    <t>W</t>
  </si>
  <si>
    <t>NW</t>
  </si>
  <si>
    <t>Return</t>
  </si>
  <si>
    <t>Cs[m/s]</t>
  </si>
  <si>
    <t>Period</t>
  </si>
  <si>
    <t>Hs</t>
  </si>
  <si>
    <t>[m]</t>
  </si>
  <si>
    <t>Tz</t>
  </si>
  <si>
    <t>[s]</t>
  </si>
  <si>
    <t>Tp</t>
  </si>
  <si>
    <t>Tp/Tz</t>
  </si>
  <si>
    <t>Cmax</t>
  </si>
  <si>
    <t>Hmax</t>
  </si>
  <si>
    <t>THmax</t>
  </si>
  <si>
    <t>Ws1hr[m/s]</t>
  </si>
  <si>
    <t>Ws1hr</t>
  </si>
  <si>
    <t>Cs</t>
  </si>
  <si>
    <t>[m/s]</t>
  </si>
  <si>
    <t>[-]</t>
  </si>
  <si>
    <r>
      <t>d</t>
    </r>
    <r>
      <rPr>
        <vertAlign val="subscript"/>
        <sz val="11"/>
        <color indexed="17"/>
        <rFont val="Calibri"/>
        <family val="2"/>
      </rPr>
      <t>LAT</t>
    </r>
    <r>
      <rPr>
        <sz val="11"/>
        <color indexed="17"/>
        <rFont val="Calibri"/>
        <family val="2"/>
      </rPr>
      <t>=d</t>
    </r>
    <r>
      <rPr>
        <vertAlign val="subscript"/>
        <sz val="11"/>
        <color indexed="17"/>
        <rFont val="Calibri"/>
        <family val="2"/>
      </rPr>
      <t>MSL</t>
    </r>
    <r>
      <rPr>
        <sz val="11"/>
        <color indexed="17"/>
        <rFont val="Calibri"/>
        <family val="2"/>
      </rPr>
      <t>+0.99</t>
    </r>
  </si>
  <si>
    <t>1yr</t>
  </si>
  <si>
    <t>Item</t>
  </si>
  <si>
    <t>Description</t>
  </si>
  <si>
    <t>Nominal diameter</t>
  </si>
  <si>
    <t>Submerged weight</t>
  </si>
  <si>
    <t>Axial stiffness</t>
  </si>
  <si>
    <t>ANCHOR</t>
  </si>
  <si>
    <t>LCS</t>
  </si>
  <si>
    <t>Lower Chain Segment</t>
  </si>
  <si>
    <t>Connecting Element</t>
  </si>
  <si>
    <t>-</t>
  </si>
  <si>
    <t>UCS</t>
  </si>
  <si>
    <t>Upper Chain Segment</t>
  </si>
  <si>
    <t>Parameter</t>
  </si>
  <si>
    <t>Unit</t>
  </si>
  <si>
    <t>Property</t>
  </si>
  <si>
    <t>Type</t>
  </si>
  <si>
    <t>Nominal outer diameter</t>
  </si>
  <si>
    <t>mm</t>
  </si>
  <si>
    <t>Minimum breaking load, new</t>
  </si>
  <si>
    <t>kN</t>
  </si>
  <si>
    <t>Minimum breaking load, end of life</t>
  </si>
  <si>
    <t>Nominal unit mass</t>
  </si>
  <si>
    <t>kg/m</t>
  </si>
  <si>
    <t>Nominal submerged weight</t>
  </si>
  <si>
    <t>kN/m</t>
  </si>
  <si>
    <t>Nominal axial stiffness</t>
  </si>
  <si>
    <t>MN</t>
  </si>
  <si>
    <r>
      <t>Drag coefficient, C</t>
    </r>
    <r>
      <rPr>
        <vertAlign val="subscript"/>
        <sz val="9"/>
        <color indexed="8"/>
        <rFont val="Arial"/>
        <family val="2"/>
      </rPr>
      <t>D</t>
    </r>
  </si>
  <si>
    <t>CE1</t>
  </si>
  <si>
    <t>CE2</t>
  </si>
  <si>
    <t>Studless, grade R4</t>
  </si>
  <si>
    <t>Polyester Rope</t>
  </si>
  <si>
    <t>Depth[m]</t>
  </si>
  <si>
    <t>CP1</t>
  </si>
  <si>
    <t>CP2</t>
  </si>
  <si>
    <r>
      <t xml:space="preserve">Wind/wave: </t>
    </r>
    <r>
      <rPr>
        <b/>
        <sz val="11"/>
        <color indexed="8"/>
        <rFont val="Calibri"/>
        <family val="2"/>
      </rPr>
      <t>from;</t>
    </r>
    <r>
      <rPr>
        <sz val="11"/>
        <color theme="1"/>
        <rFont val="Calibri"/>
        <family val="2"/>
        <scheme val="minor"/>
      </rPr>
      <t xml:space="preserve"> Current: </t>
    </r>
    <r>
      <rPr>
        <b/>
        <sz val="11"/>
        <color indexed="8"/>
        <rFont val="Calibri"/>
        <family val="2"/>
      </rPr>
      <t>towards</t>
    </r>
  </si>
  <si>
    <t>Ref.:1982-FUG-W-RA-0001/-0002</t>
  </si>
  <si>
    <t>10yrs</t>
  </si>
  <si>
    <t>100yrs</t>
  </si>
  <si>
    <t>'- C11/Hs</t>
  </si>
  <si>
    <t>'- C22/Hs</t>
  </si>
  <si>
    <t>'- C33</t>
  </si>
  <si>
    <t>'- C44</t>
  </si>
  <si>
    <t>'- C55</t>
  </si>
  <si>
    <t>'- C66</t>
  </si>
  <si>
    <t>'- C26/C62</t>
  </si>
  <si>
    <t>'- Specified force thrust, main propeller</t>
  </si>
  <si>
    <t>'- Turret position</t>
  </si>
  <si>
    <t>'- Gamma</t>
  </si>
  <si>
    <t>'- Dir.</t>
  </si>
  <si>
    <t>'- Uw</t>
  </si>
  <si>
    <t>'- Dir</t>
  </si>
  <si>
    <t>'- Uc</t>
  </si>
  <si>
    <t>'- waterdepth</t>
  </si>
  <si>
    <t>'- C66 Quadratic</t>
  </si>
  <si>
    <t>'- Wave-curr. inter. coeff. surge</t>
  </si>
  <si>
    <t>'- Wave-curr. inter. coeff. sway</t>
  </si>
  <si>
    <t>'- Wave-curr. inter. coeff. yaw</t>
  </si>
  <si>
    <t>'- Scale wavedrift surge</t>
  </si>
  <si>
    <t>'- Scale wavedrift sway</t>
  </si>
  <si>
    <t>'- Scale wavedrift yaw</t>
  </si>
  <si>
    <t>'- Mean direction ID for damping estimate</t>
  </si>
  <si>
    <t>'- Scale parameter 1 for linear damping</t>
  </si>
  <si>
    <t>'- Scale parameter 2 for linear damping</t>
  </si>
  <si>
    <t>'- Z-pos turret table</t>
  </si>
  <si>
    <t>'- C11_stillwater</t>
  </si>
  <si>
    <t>'- C22_stillwater</t>
  </si>
  <si>
    <t>'- CSCALE6: Scale linear damping yaw</t>
  </si>
  <si>
    <t>'- IWD: Wave drift damping on/off</t>
  </si>
  <si>
    <t>'- IWACU: Wave-current interaction model</t>
  </si>
  <si>
    <t>Design Matrix</t>
  </si>
  <si>
    <t>Design Parameter</t>
  </si>
  <si>
    <t>END</t>
  </si>
  <si>
    <t>'- CSCALE12: Scale linear damping surge/sway</t>
  </si>
  <si>
    <t>'- CSCALE6QL: Scale lin/qua yaw damping collinear env</t>
  </si>
  <si>
    <t>'- IFAILED: Failed line number (0=none, i=line no)</t>
  </si>
  <si>
    <t>'- SCALE10: Wave drift scaling wrt heading,surge</t>
  </si>
  <si>
    <t>'- SCALE20: Wave drift scaling wrt heading,sway</t>
  </si>
  <si>
    <t>'- SCALE60: Wave drift scaling wrt heading,yaw</t>
  </si>
  <si>
    <t>'- Specified force current (risers/mooring),Uc=1m/s</t>
  </si>
  <si>
    <t>w[rad/s]</t>
  </si>
  <si>
    <t>Jonswap</t>
  </si>
  <si>
    <t>350000B: Hs= 3.92,Tp= 15.354,WaDir=  0.; Ws= 11.500,WiDir=  0.; Cs=  0.720,CuDir=  0.</t>
  </si>
  <si>
    <t>Hs=2.771=3.9/sqrt(2)</t>
  </si>
  <si>
    <t>Sw_sum</t>
  </si>
  <si>
    <t>Ochi_swell</t>
  </si>
  <si>
    <t>Ochi_wind</t>
  </si>
  <si>
    <t>- Hswi</t>
  </si>
  <si>
    <t>- Tpwi</t>
  </si>
  <si>
    <t>1yrWa</t>
  </si>
  <si>
    <t>100yrWa</t>
  </si>
  <si>
    <t xml:space="preserve">Wind=100yr     </t>
  </si>
  <si>
    <t xml:space="preserve">wind=0  </t>
  </si>
  <si>
    <t>wind=-30</t>
  </si>
  <si>
    <t xml:space="preserve">wind=30 </t>
  </si>
  <si>
    <t>Current=1yr</t>
  </si>
  <si>
    <t>Current=100yr</t>
  </si>
  <si>
    <t>Current=0</t>
  </si>
  <si>
    <t>Current=-45</t>
  </si>
  <si>
    <t>Current=45</t>
  </si>
  <si>
    <t>A1</t>
  </si>
  <si>
    <t>A2</t>
  </si>
  <si>
    <t>A3</t>
  </si>
  <si>
    <t>A4</t>
  </si>
  <si>
    <t>B</t>
  </si>
  <si>
    <t>C1</t>
  </si>
  <si>
    <t>C2</t>
  </si>
  <si>
    <t>D</t>
  </si>
  <si>
    <t>Windsea/swell Hs</t>
  </si>
  <si>
    <t>Windsea/swell Tp</t>
  </si>
  <si>
    <t>Windsea/swell Dir.</t>
  </si>
  <si>
    <t>Wind Speed</t>
  </si>
  <si>
    <t>Wind Dir.</t>
  </si>
  <si>
    <t>Cur. Speed</t>
  </si>
  <si>
    <t>Cur. Dir.</t>
  </si>
  <si>
    <t>LoadCase</t>
  </si>
  <si>
    <t>C0</t>
  </si>
  <si>
    <t>H-link</t>
  </si>
  <si>
    <t>Subsea connector</t>
  </si>
  <si>
    <t>CE3</t>
  </si>
  <si>
    <t>Cluster 1</t>
  </si>
  <si>
    <t>Cluster 2</t>
  </si>
  <si>
    <t>Cluster 3</t>
  </si>
  <si>
    <t>[mm]</t>
  </si>
  <si>
    <t>[kN/m]</t>
  </si>
  <si>
    <t>[MN]</t>
  </si>
  <si>
    <t>Segment length [m]</t>
  </si>
  <si>
    <t>C=[wind=0/Current=0,wind=-30/Current=-45,wind=30/Current=45]</t>
  </si>
  <si>
    <t>Swell=NONE</t>
  </si>
  <si>
    <t>Current=10yr</t>
  </si>
  <si>
    <t xml:space="preserve">Wind=10yr     </t>
  </si>
  <si>
    <t xml:space="preserve">Wind=10yr       </t>
  </si>
  <si>
    <t>C90*Lpp^3/32</t>
  </si>
  <si>
    <t>10yrWa</t>
  </si>
  <si>
    <t>wave=100yrWa</t>
  </si>
  <si>
    <t>wave=10yrWa</t>
  </si>
  <si>
    <t>wave=1yrWa</t>
  </si>
  <si>
    <t xml:space="preserve"> wave=10yr + wind=10yr + current=1yr</t>
  </si>
  <si>
    <t xml:space="preserve"> wave=1yr + wind=10yr + current=10yr</t>
  </si>
  <si>
    <t xml:space="preserve"> wave=100yr + wind=100yr + current=10yr</t>
  </si>
  <si>
    <t xml:space="preserve"> wave=10yr + wind=100yr + =current=100yr</t>
  </si>
  <si>
    <t>CP1,CP2</t>
  </si>
  <si>
    <t>Sector:45</t>
  </si>
  <si>
    <t>10yr RP cyclonic condition</t>
  </si>
  <si>
    <t>100yr RP non-cyclonic condition</t>
  </si>
  <si>
    <t>Omni</t>
  </si>
  <si>
    <t>CP3</t>
  </si>
  <si>
    <t>LPS</t>
  </si>
  <si>
    <t>UPS</t>
  </si>
  <si>
    <t>Lower Polyester Segment</t>
  </si>
  <si>
    <t>Upper Polyester Segment</t>
  </si>
  <si>
    <t>R[yr]</t>
  </si>
  <si>
    <t>q</t>
  </si>
  <si>
    <t>annual</t>
  </si>
  <si>
    <t>prob.level</t>
  </si>
  <si>
    <t>Test</t>
  </si>
  <si>
    <t>Waves</t>
  </si>
  <si>
    <t>Wind</t>
  </si>
  <si>
    <t>Surface Current</t>
  </si>
  <si>
    <t>Mooring</t>
  </si>
  <si>
    <t>Comment</t>
  </si>
  <si>
    <r>
      <t>H</t>
    </r>
    <r>
      <rPr>
        <b/>
        <vertAlign val="subscript"/>
        <sz val="9"/>
        <color indexed="8"/>
        <rFont val="Times New Roman"/>
        <family val="1"/>
      </rPr>
      <t>S</t>
    </r>
  </si>
  <si>
    <r>
      <t>T</t>
    </r>
    <r>
      <rPr>
        <b/>
        <vertAlign val="subscript"/>
        <sz val="9"/>
        <color indexed="8"/>
        <rFont val="Times New Roman"/>
        <family val="1"/>
      </rPr>
      <t>P</t>
    </r>
  </si>
  <si>
    <t>Spectrum(γ)</t>
  </si>
  <si>
    <r>
      <t>U</t>
    </r>
    <r>
      <rPr>
        <b/>
        <vertAlign val="subscript"/>
        <sz val="9"/>
        <color indexed="8"/>
        <rFont val="Times New Roman"/>
        <family val="1"/>
      </rPr>
      <t>W</t>
    </r>
  </si>
  <si>
    <r>
      <t>U</t>
    </r>
    <r>
      <rPr>
        <b/>
        <vertAlign val="subscript"/>
        <sz val="9"/>
        <color indexed="8"/>
        <rFont val="Times New Roman"/>
        <family val="1"/>
      </rPr>
      <t>C</t>
    </r>
  </si>
  <si>
    <t>Condition</t>
  </si>
  <si>
    <t>[deg]</t>
  </si>
  <si>
    <t>JO (3.2)</t>
  </si>
  <si>
    <t>N/A</t>
  </si>
  <si>
    <t>Intact</t>
  </si>
  <si>
    <t>Loaded</t>
  </si>
  <si>
    <r>
      <t>4</t>
    </r>
    <r>
      <rPr>
        <vertAlign val="superscript"/>
        <sz val="9"/>
        <color indexed="8"/>
        <rFont val="Times New Roman"/>
        <family val="1"/>
      </rPr>
      <t>th</t>
    </r>
    <r>
      <rPr>
        <sz val="9"/>
        <color indexed="8"/>
        <rFont val="Times New Roman"/>
        <family val="1"/>
      </rPr>
      <t xml:space="preserve"> point on 100 yr contour line. Wave and wind only</t>
    </r>
  </si>
  <si>
    <t>Same as 3010, but current added</t>
  </si>
  <si>
    <t>Same as 3020, but waves rotated</t>
  </si>
  <si>
    <t>Ballast</t>
  </si>
  <si>
    <t>Same as 3030, but ballast condition</t>
  </si>
  <si>
    <t>TH</t>
  </si>
  <si>
    <r>
      <t>1</t>
    </r>
    <r>
      <rPr>
        <vertAlign val="superscript"/>
        <sz val="9"/>
        <color indexed="8"/>
        <rFont val="Times New Roman"/>
        <family val="1"/>
      </rPr>
      <t>th</t>
    </r>
    <r>
      <rPr>
        <sz val="9"/>
        <color indexed="8"/>
        <rFont val="Times New Roman"/>
        <family val="1"/>
      </rPr>
      <t xml:space="preserve"> point on 100 yr contour line. </t>
    </r>
  </si>
  <si>
    <r>
      <t>2</t>
    </r>
    <r>
      <rPr>
        <vertAlign val="superscript"/>
        <sz val="9"/>
        <color indexed="8"/>
        <rFont val="Times New Roman"/>
        <family val="1"/>
      </rPr>
      <t>nd</t>
    </r>
    <r>
      <rPr>
        <sz val="9"/>
        <color indexed="8"/>
        <rFont val="Times New Roman"/>
        <family val="1"/>
      </rPr>
      <t xml:space="preserve"> point on 100 yr contour line</t>
    </r>
  </si>
  <si>
    <t>Same as 3060, but waves rotated</t>
  </si>
  <si>
    <t>Same as 3070, but ballast condition</t>
  </si>
  <si>
    <r>
      <t>3</t>
    </r>
    <r>
      <rPr>
        <vertAlign val="superscript"/>
        <sz val="9"/>
        <color indexed="8"/>
        <rFont val="Times New Roman"/>
        <family val="1"/>
      </rPr>
      <t>rd</t>
    </r>
    <r>
      <rPr>
        <sz val="9"/>
        <color indexed="8"/>
        <rFont val="Times New Roman"/>
        <family val="1"/>
      </rPr>
      <t xml:space="preserve"> point on 100 yr contour line</t>
    </r>
  </si>
  <si>
    <t>JO (2.4)</t>
  </si>
  <si>
    <t>West of Shetland condition</t>
  </si>
  <si>
    <t>Same as 3100, but ballast condition</t>
  </si>
  <si>
    <t>Same as 3100, but rotated wind</t>
  </si>
  <si>
    <t>Failure L2</t>
  </si>
  <si>
    <t>Same as 3070, but line 2 broken</t>
  </si>
  <si>
    <t>Same as 3130, but ballast condition</t>
  </si>
  <si>
    <t>Same as 3020, but line 2 broken</t>
  </si>
  <si>
    <t>JO (1.0)</t>
  </si>
  <si>
    <r>
      <t>1</t>
    </r>
    <r>
      <rPr>
        <vertAlign val="superscript"/>
        <sz val="9"/>
        <color indexed="8"/>
        <rFont val="Times New Roman"/>
        <family val="1"/>
      </rPr>
      <t>st</t>
    </r>
    <r>
      <rPr>
        <sz val="9"/>
        <color indexed="8"/>
        <rFont val="Times New Roman"/>
        <family val="1"/>
      </rPr>
      <t xml:space="preserve">  fatigue conditon</t>
    </r>
  </si>
  <si>
    <t>Same as 3160, but waves and wind rotated</t>
  </si>
  <si>
    <t>JO (1.1)</t>
  </si>
  <si>
    <r>
      <t>2</t>
    </r>
    <r>
      <rPr>
        <vertAlign val="superscript"/>
        <sz val="9"/>
        <color indexed="8"/>
        <rFont val="Times New Roman"/>
        <family val="1"/>
      </rPr>
      <t>nd</t>
    </r>
    <r>
      <rPr>
        <sz val="9"/>
        <color indexed="8"/>
        <rFont val="Times New Roman"/>
        <family val="1"/>
      </rPr>
      <t xml:space="preserve"> fatigue condition</t>
    </r>
  </si>
  <si>
    <t>Same as 3180, but waves and wind rotated</t>
  </si>
  <si>
    <t>Same as 3190, but ballast condition</t>
  </si>
  <si>
    <t>JO (2.0)</t>
  </si>
  <si>
    <r>
      <t>3</t>
    </r>
    <r>
      <rPr>
        <vertAlign val="superscript"/>
        <sz val="9"/>
        <color indexed="8"/>
        <rFont val="Times New Roman"/>
        <family val="1"/>
      </rPr>
      <t>rd</t>
    </r>
    <r>
      <rPr>
        <sz val="9"/>
        <color indexed="8"/>
        <rFont val="Times New Roman"/>
        <family val="1"/>
      </rPr>
      <t xml:space="preserve"> fatigue condition</t>
    </r>
  </si>
  <si>
    <t>MT yr</t>
  </si>
  <si>
    <t>Table MT Normalised Current Profile</t>
  </si>
  <si>
    <t>Dir</t>
  </si>
  <si>
    <t>ModelTest Loadcases ID</t>
  </si>
  <si>
    <t>Gamma</t>
  </si>
  <si>
    <t>FPSO Loading Condition</t>
  </si>
  <si>
    <t>Dir[From]</t>
  </si>
  <si>
    <t>Loading</t>
  </si>
  <si>
    <t>T</t>
  </si>
  <si>
    <t>No</t>
  </si>
  <si>
    <t>Mean</t>
  </si>
  <si>
    <t>Std</t>
  </si>
  <si>
    <t>Table B1: Model Test Results (Total Response)</t>
  </si>
  <si>
    <t>[kN]</t>
  </si>
  <si>
    <t>Fxy</t>
  </si>
  <si>
    <t>Fz</t>
  </si>
  <si>
    <t>xy</t>
  </si>
  <si>
    <t>Max</t>
  </si>
  <si>
    <t>Line</t>
  </si>
  <si>
    <t>Yaw</t>
  </si>
  <si>
    <t>Min</t>
  </si>
  <si>
    <t>Wa</t>
  </si>
  <si>
    <t>Wi</t>
  </si>
  <si>
    <t>Cu</t>
  </si>
  <si>
    <t>Same as 3040, but line 2 broken</t>
  </si>
  <si>
    <t>γ</t>
  </si>
  <si>
    <r>
      <rPr>
        <sz val="12"/>
        <rFont val="Times New Roman"/>
        <family val="1"/>
      </rPr>
      <t>IRR J H16 T16 D0 C0.9/0 W37/30 LOADED ALT MOORING</t>
    </r>
  </si>
  <si>
    <r>
      <rPr>
        <sz val="12"/>
        <rFont val="Times New Roman"/>
        <family val="1"/>
      </rPr>
      <t>IRR J H16 T16 D60 C0.9/0 W37/30 BALLAST ALT MOORING</t>
    </r>
  </si>
  <si>
    <r>
      <rPr>
        <sz val="12"/>
        <rFont val="Times New Roman"/>
        <family val="1"/>
      </rPr>
      <t>IRR TH H12 T12 D0 C0.9/0 W37/30 LOADED ALT MOORING</t>
    </r>
  </si>
  <si>
    <r>
      <rPr>
        <sz val="12"/>
        <rFont val="Times New Roman"/>
        <family val="1"/>
      </rPr>
      <t>IRR TH H12 T12 D60 C0.9/0 W37/30 BALLAST ALT MOORING</t>
    </r>
  </si>
  <si>
    <t>1000yrs</t>
  </si>
  <si>
    <t>10000yrs</t>
  </si>
  <si>
    <t>CP4</t>
  </si>
  <si>
    <t>CP5</t>
  </si>
  <si>
    <t>10000yrWa</t>
  </si>
  <si>
    <t>1000yrWa</t>
  </si>
  <si>
    <t>Table 3 Extreme (FROM) Omni-directional Wave Hs/Tp Contour Curve</t>
  </si>
  <si>
    <t>1 yr</t>
  </si>
  <si>
    <t>10 yr</t>
  </si>
  <si>
    <t>100 yr</t>
  </si>
  <si>
    <t>10000 yr</t>
  </si>
  <si>
    <t>Towards</t>
  </si>
  <si>
    <t>m</t>
  </si>
  <si>
    <t>s</t>
  </si>
  <si>
    <t>m/s</t>
  </si>
  <si>
    <t>1000 yr</t>
  </si>
  <si>
    <t>Table 3.2.3: Extreme Directional All-year XTRS Wave Criteria</t>
  </si>
  <si>
    <t>Table 17 Table 3.4.2 Normalised (FROM) Extreme Directional Current Profile for 10000yrRP</t>
  </si>
  <si>
    <t>Table 16 Table 3.4.2 Normalised (FROM) Extreme Directional Current Profile for 1000yrRP</t>
  </si>
  <si>
    <t>Table 15 Table 3.4.2 Normalised (FROM) Extreme Directional Current Profile for 100yrRP</t>
  </si>
  <si>
    <t>Table 14 Table 3.4.2 Normalised (FROM) Extreme  Directional Current Profile for 10yrRP</t>
  </si>
  <si>
    <t>Table 13 Table 3.4.2 Normalised (FROM) Extreme  Directional Current Profile for 1yrRP</t>
  </si>
  <si>
    <t>Table 12 Table 3.4.1 Extreme (FROM) Directional Near-Surface Current Criteria 1,10,100,1000&amp;10000yr</t>
  </si>
  <si>
    <t>D=[Sector:22.5]</t>
  </si>
  <si>
    <t>B=[CP1,CP2,CP3,CP4,CP5]</t>
  </si>
  <si>
    <t>Table 3.4.2 Normalised (FROM) Extreme  Directional Current Profile for 1yrRP, 10yrRP, 100yrRP, 1000yrRP, 1000yrRP</t>
  </si>
  <si>
    <t>Table 2 Extreme (FROM) Directional XTRS Wind Criteria for Return Periods 1,10,100,1000 &amp; 10000</t>
  </si>
  <si>
    <t>Summary Table I: Extreme Omni-directional XTRS Wind/Wave/Current</t>
  </si>
  <si>
    <t>X:\analysis\projects\2110_CaRongDo\SimoInp\sys-moo.A0320Ba</t>
  </si>
  <si>
    <t>X:\analysis\projects\2110_CaRongDo\SimoInp\sys-moo.A0320La</t>
  </si>
  <si>
    <t>A=[wind=85%10yr/wave=100yrWa/current=92%1yr;wind=100yr/wave=89%100yrWa/current=112%1yr;wind=88%1yr/wave=64%10yrWa/current=100yr]</t>
  </si>
  <si>
    <t>A=[wind;wave;current;wind=103%10yr/wave=100yrWa/current=91%10yr;wind=100yr/wave=104%10yrWa/current=95%1yr;wind=88%1yr/wave=93%10yrWa/current=100yr]</t>
  </si>
  <si>
    <t>Summary Table I: Extreme Omni-directional TRS Wind/Wave/Current</t>
  </si>
  <si>
    <t>Table 2 Extreme (FROM) Directional TRS Wind Criteria for Return Periods 1,10,100,1000 &amp; 10000</t>
  </si>
  <si>
    <t>Table 3.2.4: Extreme (FROM) Directional All-year TRS Wave Criteria</t>
  </si>
  <si>
    <t>A5</t>
  </si>
  <si>
    <t>A6</t>
  </si>
  <si>
    <t>wind=100yr</t>
  </si>
  <si>
    <t>wave=89%100yrWa</t>
  </si>
  <si>
    <t>current=112%1yr</t>
  </si>
  <si>
    <t>wind=88%1yr</t>
  </si>
  <si>
    <t>wave=64%10yrWa</t>
  </si>
  <si>
    <t>current=100yr</t>
  </si>
  <si>
    <t>wind=103%10yr</t>
  </si>
  <si>
    <t>current=91%10yr</t>
  </si>
  <si>
    <t>wave=104%10yrWa</t>
  </si>
  <si>
    <t>current=95%1yr</t>
  </si>
  <si>
    <t>wave=93%10yrWa</t>
  </si>
  <si>
    <t>TRS</t>
  </si>
  <si>
    <t>XTRS</t>
  </si>
  <si>
    <t>current=92%1yr</t>
  </si>
  <si>
    <t>1100000:</t>
  </si>
  <si>
    <t>1100022:</t>
  </si>
  <si>
    <t>1100045:</t>
  </si>
  <si>
    <t>1100068:</t>
  </si>
  <si>
    <t>1100090:</t>
  </si>
  <si>
    <t>1100112:</t>
  </si>
  <si>
    <t>1100135:</t>
  </si>
  <si>
    <t>1100158:</t>
  </si>
  <si>
    <t>1100180:</t>
  </si>
  <si>
    <t>1100202:</t>
  </si>
  <si>
    <t>1100225:</t>
  </si>
  <si>
    <t>1100248:</t>
  </si>
  <si>
    <t>1100270:</t>
  </si>
  <si>
    <t>1100292:</t>
  </si>
  <si>
    <t>1100315:</t>
  </si>
  <si>
    <t>1100338:</t>
  </si>
  <si>
    <t>1101000:</t>
  </si>
  <si>
    <t>1101022:</t>
  </si>
  <si>
    <t>1101045:</t>
  </si>
  <si>
    <t>1101068:</t>
  </si>
  <si>
    <t>1101090:</t>
  </si>
  <si>
    <t>1101112:</t>
  </si>
  <si>
    <t>1101135:</t>
  </si>
  <si>
    <t>1101158:</t>
  </si>
  <si>
    <t>1101180:</t>
  </si>
  <si>
    <t>1101202:</t>
  </si>
  <si>
    <t>1101225:</t>
  </si>
  <si>
    <t>1101248:</t>
  </si>
  <si>
    <t>1101270:</t>
  </si>
  <si>
    <t>1101292:</t>
  </si>
  <si>
    <t>1101315:</t>
  </si>
  <si>
    <t>1101338:</t>
  </si>
  <si>
    <t>1102000:</t>
  </si>
  <si>
    <t>1102022:</t>
  </si>
  <si>
    <t>1102045:</t>
  </si>
  <si>
    <t>1102068:</t>
  </si>
  <si>
    <t>1102090:</t>
  </si>
  <si>
    <t>1102112:</t>
  </si>
  <si>
    <t>1102135:</t>
  </si>
  <si>
    <t>1102158:</t>
  </si>
  <si>
    <t>1102180:</t>
  </si>
  <si>
    <t>1102202:</t>
  </si>
  <si>
    <t>1102225:</t>
  </si>
  <si>
    <t>1102248:</t>
  </si>
  <si>
    <t>1102270:</t>
  </si>
  <si>
    <t>1102292:</t>
  </si>
  <si>
    <t>1102315:</t>
  </si>
  <si>
    <t>1102338:</t>
  </si>
  <si>
    <t>1200000:</t>
  </si>
  <si>
    <t>1200022:</t>
  </si>
  <si>
    <t>1200045:</t>
  </si>
  <si>
    <t>1200068:</t>
  </si>
  <si>
    <t>1200090:</t>
  </si>
  <si>
    <t>1200112:</t>
  </si>
  <si>
    <t>1200135:</t>
  </si>
  <si>
    <t>1200158:</t>
  </si>
  <si>
    <t>1200180:</t>
  </si>
  <si>
    <t>1200202:</t>
  </si>
  <si>
    <t>1200225:</t>
  </si>
  <si>
    <t>1200248:</t>
  </si>
  <si>
    <t>1200270:</t>
  </si>
  <si>
    <t>1200292:</t>
  </si>
  <si>
    <t>1200315:</t>
  </si>
  <si>
    <t>1200338:</t>
  </si>
  <si>
    <t>1201000:</t>
  </si>
  <si>
    <t>1201022:</t>
  </si>
  <si>
    <t>1201045:</t>
  </si>
  <si>
    <t>1201068:</t>
  </si>
  <si>
    <t>1201090:</t>
  </si>
  <si>
    <t>1201112:</t>
  </si>
  <si>
    <t>1201135:</t>
  </si>
  <si>
    <t>1201158:</t>
  </si>
  <si>
    <t>1201180:</t>
  </si>
  <si>
    <t>1201202:</t>
  </si>
  <si>
    <t>1201225:</t>
  </si>
  <si>
    <t>1201248:</t>
  </si>
  <si>
    <t>1201270:</t>
  </si>
  <si>
    <t>1201292:</t>
  </si>
  <si>
    <t>1201315:</t>
  </si>
  <si>
    <t>1201338:</t>
  </si>
  <si>
    <t>1202000:</t>
  </si>
  <si>
    <t>1202022:</t>
  </si>
  <si>
    <t>1202045:</t>
  </si>
  <si>
    <t>1202068:</t>
  </si>
  <si>
    <t>1202090:</t>
  </si>
  <si>
    <t>1202112:</t>
  </si>
  <si>
    <t>1202135:</t>
  </si>
  <si>
    <t>1202158:</t>
  </si>
  <si>
    <t>1202180:</t>
  </si>
  <si>
    <t>1202202:</t>
  </si>
  <si>
    <t>1202225:</t>
  </si>
  <si>
    <t>1202248:</t>
  </si>
  <si>
    <t>1202270:</t>
  </si>
  <si>
    <t>1202292:</t>
  </si>
  <si>
    <t>1202315:</t>
  </si>
  <si>
    <t>1202338:</t>
  </si>
  <si>
    <t>1300000:</t>
  </si>
  <si>
    <t>1300022:</t>
  </si>
  <si>
    <t>1300045:</t>
  </si>
  <si>
    <t>1300068:</t>
  </si>
  <si>
    <t>1300090:</t>
  </si>
  <si>
    <t>1300112:</t>
  </si>
  <si>
    <t>1300135:</t>
  </si>
  <si>
    <t>1300158:</t>
  </si>
  <si>
    <t>1300180:</t>
  </si>
  <si>
    <t>1300202:</t>
  </si>
  <si>
    <t>1300225:</t>
  </si>
  <si>
    <t>1300248:</t>
  </si>
  <si>
    <t>1300270:</t>
  </si>
  <si>
    <t>1300292:</t>
  </si>
  <si>
    <t>1300315:</t>
  </si>
  <si>
    <t>1300338:</t>
  </si>
  <si>
    <t>1301000:</t>
  </si>
  <si>
    <t>1301022:</t>
  </si>
  <si>
    <t>1301045:</t>
  </si>
  <si>
    <t>1301068:</t>
  </si>
  <si>
    <t>1301090:</t>
  </si>
  <si>
    <t>1301112:</t>
  </si>
  <si>
    <t>1301135:</t>
  </si>
  <si>
    <t>1301158:</t>
  </si>
  <si>
    <t>1301180:</t>
  </si>
  <si>
    <t>1301202:</t>
  </si>
  <si>
    <t>1301225:</t>
  </si>
  <si>
    <t>1301248:</t>
  </si>
  <si>
    <t>1301270:</t>
  </si>
  <si>
    <t>1301292:</t>
  </si>
  <si>
    <t>1301315:</t>
  </si>
  <si>
    <t>1301338:</t>
  </si>
  <si>
    <t>1302000:</t>
  </si>
  <si>
    <t>1302022:</t>
  </si>
  <si>
    <t>1302045:</t>
  </si>
  <si>
    <t>1302068:</t>
  </si>
  <si>
    <t>1302090:</t>
  </si>
  <si>
    <t>1302112:</t>
  </si>
  <si>
    <t>1302135:</t>
  </si>
  <si>
    <t>1302158:</t>
  </si>
  <si>
    <t>1302180:</t>
  </si>
  <si>
    <t>1302202:</t>
  </si>
  <si>
    <t>1302225:</t>
  </si>
  <si>
    <t>1302248:</t>
  </si>
  <si>
    <t>1302270:</t>
  </si>
  <si>
    <t>1302292:</t>
  </si>
  <si>
    <t>1302315:</t>
  </si>
  <si>
    <t>1302338:</t>
  </si>
  <si>
    <t>1400000:</t>
  </si>
  <si>
    <t>1400022:</t>
  </si>
  <si>
    <t>1400045:</t>
  </si>
  <si>
    <t>1400068:</t>
  </si>
  <si>
    <t>1400090:</t>
  </si>
  <si>
    <t>1400112:</t>
  </si>
  <si>
    <t>1400135:</t>
  </si>
  <si>
    <t>1400158:</t>
  </si>
  <si>
    <t>1400180:</t>
  </si>
  <si>
    <t>1400202:</t>
  </si>
  <si>
    <t>1400225:</t>
  </si>
  <si>
    <t>1400248:</t>
  </si>
  <si>
    <t>1400270:</t>
  </si>
  <si>
    <t>1400292:</t>
  </si>
  <si>
    <t>1400315:</t>
  </si>
  <si>
    <t>1400338:</t>
  </si>
  <si>
    <t>1401000:</t>
  </si>
  <si>
    <t>1401022:</t>
  </si>
  <si>
    <t>1401045:</t>
  </si>
  <si>
    <t>1401068:</t>
  </si>
  <si>
    <t>1401090:</t>
  </si>
  <si>
    <t>1401112:</t>
  </si>
  <si>
    <t>1401135:</t>
  </si>
  <si>
    <t>1401158:</t>
  </si>
  <si>
    <t>1401180:</t>
  </si>
  <si>
    <t>1401202:</t>
  </si>
  <si>
    <t>1401225:</t>
  </si>
  <si>
    <t>1401248:</t>
  </si>
  <si>
    <t>1401270:</t>
  </si>
  <si>
    <t>1401292:</t>
  </si>
  <si>
    <t>1401315:</t>
  </si>
  <si>
    <t>1401338:</t>
  </si>
  <si>
    <t>1402000:</t>
  </si>
  <si>
    <t>1402022:</t>
  </si>
  <si>
    <t>1402045:</t>
  </si>
  <si>
    <t>1402068:</t>
  </si>
  <si>
    <t>1402090:</t>
  </si>
  <si>
    <t>1402112:</t>
  </si>
  <si>
    <t>1402135:</t>
  </si>
  <si>
    <t>1402158:</t>
  </si>
  <si>
    <t>1402180:</t>
  </si>
  <si>
    <t>1402202:</t>
  </si>
  <si>
    <t>1402225:</t>
  </si>
  <si>
    <t>1402248:</t>
  </si>
  <si>
    <t>1402270:</t>
  </si>
  <si>
    <t>1402292:</t>
  </si>
  <si>
    <t>1402315:</t>
  </si>
  <si>
    <t>1402338:</t>
  </si>
  <si>
    <t>1500000:</t>
  </si>
  <si>
    <t>1500022:</t>
  </si>
  <si>
    <t>1500045:</t>
  </si>
  <si>
    <t>1500068:</t>
  </si>
  <si>
    <t>1500090:</t>
  </si>
  <si>
    <t>1500112:</t>
  </si>
  <si>
    <t>1500135:</t>
  </si>
  <si>
    <t>1500158:</t>
  </si>
  <si>
    <t>1500180:</t>
  </si>
  <si>
    <t>1500202:</t>
  </si>
  <si>
    <t>1500225:</t>
  </si>
  <si>
    <t>1500248:</t>
  </si>
  <si>
    <t>1500270:</t>
  </si>
  <si>
    <t>1500292:</t>
  </si>
  <si>
    <t>1500315:</t>
  </si>
  <si>
    <t>1500338:</t>
  </si>
  <si>
    <t>1501000:</t>
  </si>
  <si>
    <t>1501022:</t>
  </si>
  <si>
    <t>1501045:</t>
  </si>
  <si>
    <t>1501068:</t>
  </si>
  <si>
    <t>1501090:</t>
  </si>
  <si>
    <t>1501112:</t>
  </si>
  <si>
    <t>1501135:</t>
  </si>
  <si>
    <t>1501158:</t>
  </si>
  <si>
    <t>1501180:</t>
  </si>
  <si>
    <t>1501202:</t>
  </si>
  <si>
    <t>1501225:</t>
  </si>
  <si>
    <t>1501248:</t>
  </si>
  <si>
    <t>1501270:</t>
  </si>
  <si>
    <t>1501292:</t>
  </si>
  <si>
    <t>1501315:</t>
  </si>
  <si>
    <t>1501338:</t>
  </si>
  <si>
    <t>1502000:</t>
  </si>
  <si>
    <t>1502022:</t>
  </si>
  <si>
    <t>1502045:</t>
  </si>
  <si>
    <t>1502068:</t>
  </si>
  <si>
    <t>1502090:</t>
  </si>
  <si>
    <t>1502112:</t>
  </si>
  <si>
    <t>1502135:</t>
  </si>
  <si>
    <t>1502158:</t>
  </si>
  <si>
    <t>1502180:</t>
  </si>
  <si>
    <t>1502202:</t>
  </si>
  <si>
    <t>1502225:</t>
  </si>
  <si>
    <t>1502248:</t>
  </si>
  <si>
    <t>1502270:</t>
  </si>
  <si>
    <t>1502292:</t>
  </si>
  <si>
    <t>1502315:</t>
  </si>
  <si>
    <t>1502338:</t>
  </si>
  <si>
    <t>2100000:</t>
  </si>
  <si>
    <t>2100022:</t>
  </si>
  <si>
    <t>2100045:</t>
  </si>
  <si>
    <t>2100068:</t>
  </si>
  <si>
    <t>2100090:</t>
  </si>
  <si>
    <t>2100112:</t>
  </si>
  <si>
    <t>2100135:</t>
  </si>
  <si>
    <t>2100158:</t>
  </si>
  <si>
    <t>2100180:</t>
  </si>
  <si>
    <t>2100202:</t>
  </si>
  <si>
    <t>2100225:</t>
  </si>
  <si>
    <t>2100248:</t>
  </si>
  <si>
    <t>2100270:</t>
  </si>
  <si>
    <t>2100292:</t>
  </si>
  <si>
    <t>2100315:</t>
  </si>
  <si>
    <t>2100338:</t>
  </si>
  <si>
    <t>2101000:</t>
  </si>
  <si>
    <t>2101022:</t>
  </si>
  <si>
    <t>2101045:</t>
  </si>
  <si>
    <t>2101068:</t>
  </si>
  <si>
    <t>2101090:</t>
  </si>
  <si>
    <t>2101112:</t>
  </si>
  <si>
    <t>2101135:</t>
  </si>
  <si>
    <t>2101158:</t>
  </si>
  <si>
    <t>2101180:</t>
  </si>
  <si>
    <t>2101202:</t>
  </si>
  <si>
    <t>2101225:</t>
  </si>
  <si>
    <t>2101248:</t>
  </si>
  <si>
    <t>2101270:</t>
  </si>
  <si>
    <t>2101292:</t>
  </si>
  <si>
    <t>2101315:</t>
  </si>
  <si>
    <t>2101338:</t>
  </si>
  <si>
    <t>2102000:</t>
  </si>
  <si>
    <t>2102022:</t>
  </si>
  <si>
    <t>2102045:</t>
  </si>
  <si>
    <t>2102068:</t>
  </si>
  <si>
    <t>2102090:</t>
  </si>
  <si>
    <t>2102112:</t>
  </si>
  <si>
    <t>2102135:</t>
  </si>
  <si>
    <t>2102158:</t>
  </si>
  <si>
    <t>2102180:</t>
  </si>
  <si>
    <t>2102202:</t>
  </si>
  <si>
    <t>2102225:</t>
  </si>
  <si>
    <t>2102248:</t>
  </si>
  <si>
    <t>2102270:</t>
  </si>
  <si>
    <t>2102292:</t>
  </si>
  <si>
    <t>2102315:</t>
  </si>
  <si>
    <t>2102338:</t>
  </si>
  <si>
    <t>2200000:</t>
  </si>
  <si>
    <t>2200022:</t>
  </si>
  <si>
    <t>2200045:</t>
  </si>
  <si>
    <t>2200068:</t>
  </si>
  <si>
    <t>2200090:</t>
  </si>
  <si>
    <t>2200112:</t>
  </si>
  <si>
    <t>2200135:</t>
  </si>
  <si>
    <t>2200158:</t>
  </si>
  <si>
    <t>2200180:</t>
  </si>
  <si>
    <t>2200202:</t>
  </si>
  <si>
    <t>2200225:</t>
  </si>
  <si>
    <t>2200248:</t>
  </si>
  <si>
    <t>2200270:</t>
  </si>
  <si>
    <t>2200292:</t>
  </si>
  <si>
    <t>2200315:</t>
  </si>
  <si>
    <t>2200338:</t>
  </si>
  <si>
    <t>2201000:</t>
  </si>
  <si>
    <t>2201022:</t>
  </si>
  <si>
    <t>2201045:</t>
  </si>
  <si>
    <t>2201068:</t>
  </si>
  <si>
    <t>2201090:</t>
  </si>
  <si>
    <t>2201112:</t>
  </si>
  <si>
    <t>2201135:</t>
  </si>
  <si>
    <t>2201158:</t>
  </si>
  <si>
    <t>2201180:</t>
  </si>
  <si>
    <t>2201202:</t>
  </si>
  <si>
    <t>2201225:</t>
  </si>
  <si>
    <t>2201248:</t>
  </si>
  <si>
    <t>2201270:</t>
  </si>
  <si>
    <t>2201292:</t>
  </si>
  <si>
    <t>2201315:</t>
  </si>
  <si>
    <t>2201338:</t>
  </si>
  <si>
    <t>2202000:</t>
  </si>
  <si>
    <t>2202022:</t>
  </si>
  <si>
    <t>2202045:</t>
  </si>
  <si>
    <t>2202068:</t>
  </si>
  <si>
    <t>2202090:</t>
  </si>
  <si>
    <t>2202112:</t>
  </si>
  <si>
    <t>2202135:</t>
  </si>
  <si>
    <t>2202158:</t>
  </si>
  <si>
    <t>2202180:</t>
  </si>
  <si>
    <t>2202202:</t>
  </si>
  <si>
    <t>2202225:</t>
  </si>
  <si>
    <t>2202248:</t>
  </si>
  <si>
    <t>2202270:</t>
  </si>
  <si>
    <t>2202292:</t>
  </si>
  <si>
    <t>2202315:</t>
  </si>
  <si>
    <t>2202338:</t>
  </si>
  <si>
    <t>2300000:</t>
  </si>
  <si>
    <t>2300022:</t>
  </si>
  <si>
    <t>2300045:</t>
  </si>
  <si>
    <t>2300068:</t>
  </si>
  <si>
    <t>2300090:</t>
  </si>
  <si>
    <t>2300112:</t>
  </si>
  <si>
    <t>2300135:</t>
  </si>
  <si>
    <t>2300158:</t>
  </si>
  <si>
    <t>2300180:</t>
  </si>
  <si>
    <t>2300202:</t>
  </si>
  <si>
    <t>2300225:</t>
  </si>
  <si>
    <t>2300248:</t>
  </si>
  <si>
    <t>2300270:</t>
  </si>
  <si>
    <t>2300292:</t>
  </si>
  <si>
    <t>2300315:</t>
  </si>
  <si>
    <t>2300338:</t>
  </si>
  <si>
    <t>2301000:</t>
  </si>
  <si>
    <t>2301022:</t>
  </si>
  <si>
    <t>2301045:</t>
  </si>
  <si>
    <t>2301068:</t>
  </si>
  <si>
    <t>2301090:</t>
  </si>
  <si>
    <t>2301112:</t>
  </si>
  <si>
    <t>2301135:</t>
  </si>
  <si>
    <t>2301158:</t>
  </si>
  <si>
    <t>2301180:</t>
  </si>
  <si>
    <t>2301202:</t>
  </si>
  <si>
    <t>2301225:</t>
  </si>
  <si>
    <t>2301248:</t>
  </si>
  <si>
    <t>2301270:</t>
  </si>
  <si>
    <t>2301292:</t>
  </si>
  <si>
    <t>2301315:</t>
  </si>
  <si>
    <t>2301338:</t>
  </si>
  <si>
    <t>2302000:</t>
  </si>
  <si>
    <t>2302022:</t>
  </si>
  <si>
    <t>2302045:</t>
  </si>
  <si>
    <t>2302068:</t>
  </si>
  <si>
    <t>2302090:</t>
  </si>
  <si>
    <t>2302112:</t>
  </si>
  <si>
    <t>2302135:</t>
  </si>
  <si>
    <t>2302158:</t>
  </si>
  <si>
    <t>2302180:</t>
  </si>
  <si>
    <t>2302202:</t>
  </si>
  <si>
    <t>2302225:</t>
  </si>
  <si>
    <t>2302248:</t>
  </si>
  <si>
    <t>2302270:</t>
  </si>
  <si>
    <t>2302292:</t>
  </si>
  <si>
    <t>2302315:</t>
  </si>
  <si>
    <t>2302338:</t>
  </si>
  <si>
    <t>2400000:</t>
  </si>
  <si>
    <t>2400022:</t>
  </si>
  <si>
    <t>2400045:</t>
  </si>
  <si>
    <t>2400068:</t>
  </si>
  <si>
    <t>2400090:</t>
  </si>
  <si>
    <t>2400112:</t>
  </si>
  <si>
    <t>2400135:</t>
  </si>
  <si>
    <t>2400158:</t>
  </si>
  <si>
    <t>2400180:</t>
  </si>
  <si>
    <t>2400202:</t>
  </si>
  <si>
    <t>2400225:</t>
  </si>
  <si>
    <t>2400248:</t>
  </si>
  <si>
    <t>2400270:</t>
  </si>
  <si>
    <t>2400292:</t>
  </si>
  <si>
    <t>2400315:</t>
  </si>
  <si>
    <t>2400338:</t>
  </si>
  <si>
    <t>2401000:</t>
  </si>
  <si>
    <t>2401022:</t>
  </si>
  <si>
    <t>2401045:</t>
  </si>
  <si>
    <t>2401068:</t>
  </si>
  <si>
    <t>2401090:</t>
  </si>
  <si>
    <t>2401112:</t>
  </si>
  <si>
    <t>2401135:</t>
  </si>
  <si>
    <t>2401158:</t>
  </si>
  <si>
    <t>2401180:</t>
  </si>
  <si>
    <t>2401202:</t>
  </si>
  <si>
    <t>2401225:</t>
  </si>
  <si>
    <t>2401248:</t>
  </si>
  <si>
    <t>2401270:</t>
  </si>
  <si>
    <t>2401292:</t>
  </si>
  <si>
    <t>2401315:</t>
  </si>
  <si>
    <t>2401338:</t>
  </si>
  <si>
    <t>2402000:</t>
  </si>
  <si>
    <t>2402022:</t>
  </si>
  <si>
    <t>2402045:</t>
  </si>
  <si>
    <t>2402068:</t>
  </si>
  <si>
    <t>2402090:</t>
  </si>
  <si>
    <t>2402112:</t>
  </si>
  <si>
    <t>2402135:</t>
  </si>
  <si>
    <t>2402158:</t>
  </si>
  <si>
    <t>2402180:</t>
  </si>
  <si>
    <t>2402202:</t>
  </si>
  <si>
    <t>2402225:</t>
  </si>
  <si>
    <t>2402248:</t>
  </si>
  <si>
    <t>2402270:</t>
  </si>
  <si>
    <t>2402292:</t>
  </si>
  <si>
    <t>2402315:</t>
  </si>
  <si>
    <t>2402338:</t>
  </si>
  <si>
    <t>2500000:</t>
  </si>
  <si>
    <t>2500022:</t>
  </si>
  <si>
    <t>2500045:</t>
  </si>
  <si>
    <t>2500068:</t>
  </si>
  <si>
    <t>2500090:</t>
  </si>
  <si>
    <t>2500112:</t>
  </si>
  <si>
    <t>2500135:</t>
  </si>
  <si>
    <t>2500158:</t>
  </si>
  <si>
    <t>2500180:</t>
  </si>
  <si>
    <t>2500202:</t>
  </si>
  <si>
    <t>2500225:</t>
  </si>
  <si>
    <t>2500248:</t>
  </si>
  <si>
    <t>2500270:</t>
  </si>
  <si>
    <t>2500292:</t>
  </si>
  <si>
    <t>2500315:</t>
  </si>
  <si>
    <t>2500338:</t>
  </si>
  <si>
    <t>2501000:</t>
  </si>
  <si>
    <t>2501022:</t>
  </si>
  <si>
    <t>2501045:</t>
  </si>
  <si>
    <t>2501068:</t>
  </si>
  <si>
    <t>2501090:</t>
  </si>
  <si>
    <t>2501112:</t>
  </si>
  <si>
    <t>2501135:</t>
  </si>
  <si>
    <t>2501158:</t>
  </si>
  <si>
    <t>2501180:</t>
  </si>
  <si>
    <t>2501202:</t>
  </si>
  <si>
    <t>2501225:</t>
  </si>
  <si>
    <t>2501248:</t>
  </si>
  <si>
    <t>2501270:</t>
  </si>
  <si>
    <t>2501292:</t>
  </si>
  <si>
    <t>2501315:</t>
  </si>
  <si>
    <t>2501338:</t>
  </si>
  <si>
    <t>2502000:</t>
  </si>
  <si>
    <t>2502022:</t>
  </si>
  <si>
    <t>2502045:</t>
  </si>
  <si>
    <t>2502068:</t>
  </si>
  <si>
    <t>2502090:</t>
  </si>
  <si>
    <t>2502112:</t>
  </si>
  <si>
    <t>2502135:</t>
  </si>
  <si>
    <t>2502158:</t>
  </si>
  <si>
    <t>2502180:</t>
  </si>
  <si>
    <t>2502202:</t>
  </si>
  <si>
    <t>2502225:</t>
  </si>
  <si>
    <t>2502248:</t>
  </si>
  <si>
    <t>2502270:</t>
  </si>
  <si>
    <t>2502292:</t>
  </si>
  <si>
    <t>2502315:</t>
  </si>
  <si>
    <t>2502338:</t>
  </si>
  <si>
    <t>3100000:</t>
  </si>
  <si>
    <t>3100022:</t>
  </si>
  <si>
    <t>3100045:</t>
  </si>
  <si>
    <t>3100068:</t>
  </si>
  <si>
    <t>3100090:</t>
  </si>
  <si>
    <t>3100112:</t>
  </si>
  <si>
    <t>3100135:</t>
  </si>
  <si>
    <t>3100158:</t>
  </si>
  <si>
    <t>3100180:</t>
  </si>
  <si>
    <t>3100202:</t>
  </si>
  <si>
    <t>3100225:</t>
  </si>
  <si>
    <t>3100248:</t>
  </si>
  <si>
    <t>3100270:</t>
  </si>
  <si>
    <t>3100292:</t>
  </si>
  <si>
    <t>3100315:</t>
  </si>
  <si>
    <t>3100338:</t>
  </si>
  <si>
    <t>3101000:</t>
  </si>
  <si>
    <t>3101022:</t>
  </si>
  <si>
    <t>3101045:</t>
  </si>
  <si>
    <t>3101068:</t>
  </si>
  <si>
    <t>3101090:</t>
  </si>
  <si>
    <t>3101112:</t>
  </si>
  <si>
    <t>3101135:</t>
  </si>
  <si>
    <t>3101158:</t>
  </si>
  <si>
    <t>3101180:</t>
  </si>
  <si>
    <t>3101202:</t>
  </si>
  <si>
    <t>3101225:</t>
  </si>
  <si>
    <t>3101248:</t>
  </si>
  <si>
    <t>3101270:</t>
  </si>
  <si>
    <t>3101292:</t>
  </si>
  <si>
    <t>3101315:</t>
  </si>
  <si>
    <t>3101338:</t>
  </si>
  <si>
    <t>3102000:</t>
  </si>
  <si>
    <t>3102022:</t>
  </si>
  <si>
    <t>3102045:</t>
  </si>
  <si>
    <t>3102068:</t>
  </si>
  <si>
    <t>3102090:</t>
  </si>
  <si>
    <t>3102112:</t>
  </si>
  <si>
    <t>3102135:</t>
  </si>
  <si>
    <t>3102158:</t>
  </si>
  <si>
    <t>3102180:</t>
  </si>
  <si>
    <t>3102202:</t>
  </si>
  <si>
    <t>3102225:</t>
  </si>
  <si>
    <t>3102248:</t>
  </si>
  <si>
    <t>3102270:</t>
  </si>
  <si>
    <t>3102292:</t>
  </si>
  <si>
    <t>3102315:</t>
  </si>
  <si>
    <t>3102338:</t>
  </si>
  <si>
    <t>3200000:</t>
  </si>
  <si>
    <t>3200022:</t>
  </si>
  <si>
    <t>3200045:</t>
  </si>
  <si>
    <t>3200068:</t>
  </si>
  <si>
    <t>3200090:</t>
  </si>
  <si>
    <t>3200112:</t>
  </si>
  <si>
    <t>3200135:</t>
  </si>
  <si>
    <t>3200158:</t>
  </si>
  <si>
    <t>3200180:</t>
  </si>
  <si>
    <t>3200202:</t>
  </si>
  <si>
    <t>3200225:</t>
  </si>
  <si>
    <t>3200248:</t>
  </si>
  <si>
    <t>3200270:</t>
  </si>
  <si>
    <t>3200292:</t>
  </si>
  <si>
    <t>3200315:</t>
  </si>
  <si>
    <t>3200338:</t>
  </si>
  <si>
    <t>3201000:</t>
  </si>
  <si>
    <t>3201022:</t>
  </si>
  <si>
    <t>3201045:</t>
  </si>
  <si>
    <t>3201068:</t>
  </si>
  <si>
    <t>3201090:</t>
  </si>
  <si>
    <t>3201112:</t>
  </si>
  <si>
    <t>3201135:</t>
  </si>
  <si>
    <t>3201158:</t>
  </si>
  <si>
    <t>3201180:</t>
  </si>
  <si>
    <t>3201202:</t>
  </si>
  <si>
    <t>3201225:</t>
  </si>
  <si>
    <t>3201248:</t>
  </si>
  <si>
    <t>3201270:</t>
  </si>
  <si>
    <t>3201292:</t>
  </si>
  <si>
    <t>3201315:</t>
  </si>
  <si>
    <t>3201338:</t>
  </si>
  <si>
    <t>3202000:</t>
  </si>
  <si>
    <t>3202022:</t>
  </si>
  <si>
    <t>3202045:</t>
  </si>
  <si>
    <t>3202068:</t>
  </si>
  <si>
    <t>3202090:</t>
  </si>
  <si>
    <t>3202112:</t>
  </si>
  <si>
    <t>3202135:</t>
  </si>
  <si>
    <t>3202158:</t>
  </si>
  <si>
    <t>3202180:</t>
  </si>
  <si>
    <t>3202202:</t>
  </si>
  <si>
    <t>3202225:</t>
  </si>
  <si>
    <t>3202248:</t>
  </si>
  <si>
    <t>3202270:</t>
  </si>
  <si>
    <t>3202292:</t>
  </si>
  <si>
    <t>3202315:</t>
  </si>
  <si>
    <t>3202338:</t>
  </si>
  <si>
    <t>3300000:</t>
  </si>
  <si>
    <t>3300022:</t>
  </si>
  <si>
    <t>3300045:</t>
  </si>
  <si>
    <t>3300068:</t>
  </si>
  <si>
    <t>3300090:</t>
  </si>
  <si>
    <t>3300112:</t>
  </si>
  <si>
    <t>3300135:</t>
  </si>
  <si>
    <t>3300158:</t>
  </si>
  <si>
    <t>3300180:</t>
  </si>
  <si>
    <t>3300202:</t>
  </si>
  <si>
    <t>3300225:</t>
  </si>
  <si>
    <t>3300248:</t>
  </si>
  <si>
    <t>3300270:</t>
  </si>
  <si>
    <t>3300292:</t>
  </si>
  <si>
    <t>3300315:</t>
  </si>
  <si>
    <t>3300338:</t>
  </si>
  <si>
    <t>3301000:</t>
  </si>
  <si>
    <t>3301022:</t>
  </si>
  <si>
    <t>3301045:</t>
  </si>
  <si>
    <t>3301068:</t>
  </si>
  <si>
    <t>3301090:</t>
  </si>
  <si>
    <t>3301112:</t>
  </si>
  <si>
    <t>3301135:</t>
  </si>
  <si>
    <t>3301158:</t>
  </si>
  <si>
    <t>3301180:</t>
  </si>
  <si>
    <t>3301202:</t>
  </si>
  <si>
    <t>3301225:</t>
  </si>
  <si>
    <t>3301248:</t>
  </si>
  <si>
    <t>3301270:</t>
  </si>
  <si>
    <t>3301292:</t>
  </si>
  <si>
    <t>3301315:</t>
  </si>
  <si>
    <t>3301338:</t>
  </si>
  <si>
    <t>3302000:</t>
  </si>
  <si>
    <t>3302022:</t>
  </si>
  <si>
    <t>3302045:</t>
  </si>
  <si>
    <t>3302068:</t>
  </si>
  <si>
    <t>3302090:</t>
  </si>
  <si>
    <t>3302112:</t>
  </si>
  <si>
    <t>3302135:</t>
  </si>
  <si>
    <t>3302158:</t>
  </si>
  <si>
    <t>3302180:</t>
  </si>
  <si>
    <t>3302202:</t>
  </si>
  <si>
    <t>3302225:</t>
  </si>
  <si>
    <t>3302248:</t>
  </si>
  <si>
    <t>3302270:</t>
  </si>
  <si>
    <t>3302292:</t>
  </si>
  <si>
    <t>3302315:</t>
  </si>
  <si>
    <t>3302338:</t>
  </si>
  <si>
    <t>3400000:</t>
  </si>
  <si>
    <t>3400022:</t>
  </si>
  <si>
    <t>3400045:</t>
  </si>
  <si>
    <t>3400068:</t>
  </si>
  <si>
    <t>3400090:</t>
  </si>
  <si>
    <t>3400112:</t>
  </si>
  <si>
    <t>3400135:</t>
  </si>
  <si>
    <t>3400158:</t>
  </si>
  <si>
    <t>3400180:</t>
  </si>
  <si>
    <t>3400202:</t>
  </si>
  <si>
    <t>3400225:</t>
  </si>
  <si>
    <t>3400248:</t>
  </si>
  <si>
    <t>3400270:</t>
  </si>
  <si>
    <t>3400292:</t>
  </si>
  <si>
    <t>3400315:</t>
  </si>
  <si>
    <t>3400338:</t>
  </si>
  <si>
    <t>3401000:</t>
  </si>
  <si>
    <t>3401022:</t>
  </si>
  <si>
    <t>3401045:</t>
  </si>
  <si>
    <t>3401068:</t>
  </si>
  <si>
    <t>3401090:</t>
  </si>
  <si>
    <t>3401112:</t>
  </si>
  <si>
    <t>3401135:</t>
  </si>
  <si>
    <t>3401158:</t>
  </si>
  <si>
    <t>3401180:</t>
  </si>
  <si>
    <t>3401202:</t>
  </si>
  <si>
    <t>3401225:</t>
  </si>
  <si>
    <t>3401248:</t>
  </si>
  <si>
    <t>3401270:</t>
  </si>
  <si>
    <t>3401292:</t>
  </si>
  <si>
    <t>3401315:</t>
  </si>
  <si>
    <t>3401338:</t>
  </si>
  <si>
    <t>3402000:</t>
  </si>
  <si>
    <t>3402022:</t>
  </si>
  <si>
    <t>3402045:</t>
  </si>
  <si>
    <t>3402068:</t>
  </si>
  <si>
    <t>3402090:</t>
  </si>
  <si>
    <t>3402112:</t>
  </si>
  <si>
    <t>3402135:</t>
  </si>
  <si>
    <t>3402158:</t>
  </si>
  <si>
    <t>3402180:</t>
  </si>
  <si>
    <t>3402202:</t>
  </si>
  <si>
    <t>3402225:</t>
  </si>
  <si>
    <t>3402248:</t>
  </si>
  <si>
    <t>3402270:</t>
  </si>
  <si>
    <t>3402292:</t>
  </si>
  <si>
    <t>3402315:</t>
  </si>
  <si>
    <t>3402338:</t>
  </si>
  <si>
    <t>3500000:</t>
  </si>
  <si>
    <t>3500022:</t>
  </si>
  <si>
    <t>3500045:</t>
  </si>
  <si>
    <t>3500068:</t>
  </si>
  <si>
    <t>3500090:</t>
  </si>
  <si>
    <t>3500112:</t>
  </si>
  <si>
    <t>3500135:</t>
  </si>
  <si>
    <t>3500158:</t>
  </si>
  <si>
    <t>3500180:</t>
  </si>
  <si>
    <t>3500202:</t>
  </si>
  <si>
    <t>3500225:</t>
  </si>
  <si>
    <t>3500248:</t>
  </si>
  <si>
    <t>3500270:</t>
  </si>
  <si>
    <t>3500292:</t>
  </si>
  <si>
    <t>3500315:</t>
  </si>
  <si>
    <t>3500338:</t>
  </si>
  <si>
    <t>3501000:</t>
  </si>
  <si>
    <t>3501022:</t>
  </si>
  <si>
    <t>3501045:</t>
  </si>
  <si>
    <t>3501068:</t>
  </si>
  <si>
    <t>3501090:</t>
  </si>
  <si>
    <t>3501112:</t>
  </si>
  <si>
    <t>3501135:</t>
  </si>
  <si>
    <t>3501158:</t>
  </si>
  <si>
    <t>3501180:</t>
  </si>
  <si>
    <t>3501202:</t>
  </si>
  <si>
    <t>3501225:</t>
  </si>
  <si>
    <t>3501248:</t>
  </si>
  <si>
    <t>3501270:</t>
  </si>
  <si>
    <t>3501292:</t>
  </si>
  <si>
    <t>3501315:</t>
  </si>
  <si>
    <t>3501338:</t>
  </si>
  <si>
    <t>3502000:</t>
  </si>
  <si>
    <t>3502022:</t>
  </si>
  <si>
    <t>3502045:</t>
  </si>
  <si>
    <t>3502068:</t>
  </si>
  <si>
    <t>3502090:</t>
  </si>
  <si>
    <t>3502112:</t>
  </si>
  <si>
    <t>3502135:</t>
  </si>
  <si>
    <t>3502158:</t>
  </si>
  <si>
    <t>3502180:</t>
  </si>
  <si>
    <t>3502202:</t>
  </si>
  <si>
    <t>3502225:</t>
  </si>
  <si>
    <t>3502248:</t>
  </si>
  <si>
    <t>3502270:</t>
  </si>
  <si>
    <t>3502292:</t>
  </si>
  <si>
    <t>3502315:</t>
  </si>
  <si>
    <t>3502338:</t>
  </si>
  <si>
    <t>4100000:</t>
  </si>
  <si>
    <t>4100022:</t>
  </si>
  <si>
    <t>4100045:</t>
  </si>
  <si>
    <t>4100068:</t>
  </si>
  <si>
    <t>4100090:</t>
  </si>
  <si>
    <t>4100112:</t>
  </si>
  <si>
    <t>4100135:</t>
  </si>
  <si>
    <t>4100158:</t>
  </si>
  <si>
    <t>4100180:</t>
  </si>
  <si>
    <t>4100202:</t>
  </si>
  <si>
    <t>4100225:</t>
  </si>
  <si>
    <t>4100248:</t>
  </si>
  <si>
    <t>4100270:</t>
  </si>
  <si>
    <t>4100292:</t>
  </si>
  <si>
    <t>4100315:</t>
  </si>
  <si>
    <t>4100338:</t>
  </si>
  <si>
    <t>4101000:</t>
  </si>
  <si>
    <t>4101022:</t>
  </si>
  <si>
    <t>4101045:</t>
  </si>
  <si>
    <t>4101068:</t>
  </si>
  <si>
    <t>4101090:</t>
  </si>
  <si>
    <t>4101112:</t>
  </si>
  <si>
    <t>4101135:</t>
  </si>
  <si>
    <t>4101158:</t>
  </si>
  <si>
    <t>4101180:</t>
  </si>
  <si>
    <t>4101202:</t>
  </si>
  <si>
    <t>4101225:</t>
  </si>
  <si>
    <t>4101248:</t>
  </si>
  <si>
    <t>4101270:</t>
  </si>
  <si>
    <t>4101292:</t>
  </si>
  <si>
    <t>4101315:</t>
  </si>
  <si>
    <t>4101338:</t>
  </si>
  <si>
    <t>4102000:</t>
  </si>
  <si>
    <t>4102022:</t>
  </si>
  <si>
    <t>4102045:</t>
  </si>
  <si>
    <t>4102068:</t>
  </si>
  <si>
    <t>4102090:</t>
  </si>
  <si>
    <t>4102112:</t>
  </si>
  <si>
    <t>4102135:</t>
  </si>
  <si>
    <t>4102158:</t>
  </si>
  <si>
    <t>4102180:</t>
  </si>
  <si>
    <t>4102202:</t>
  </si>
  <si>
    <t>4102225:</t>
  </si>
  <si>
    <t>4102248:</t>
  </si>
  <si>
    <t>4102270:</t>
  </si>
  <si>
    <t>4102292:</t>
  </si>
  <si>
    <t>4102315:</t>
  </si>
  <si>
    <t>4102338:</t>
  </si>
  <si>
    <t>4200000:</t>
  </si>
  <si>
    <t>4200022:</t>
  </si>
  <si>
    <t>4200045:</t>
  </si>
  <si>
    <t>4200068:</t>
  </si>
  <si>
    <t>4200090:</t>
  </si>
  <si>
    <t>4200112:</t>
  </si>
  <si>
    <t>4200135:</t>
  </si>
  <si>
    <t>4200158:</t>
  </si>
  <si>
    <t>4200180:</t>
  </si>
  <si>
    <t>4200202:</t>
  </si>
  <si>
    <t>4200225:</t>
  </si>
  <si>
    <t>4200248:</t>
  </si>
  <si>
    <t>4200270:</t>
  </si>
  <si>
    <t>4200292:</t>
  </si>
  <si>
    <t>4200315:</t>
  </si>
  <si>
    <t>4200338:</t>
  </si>
  <si>
    <t>4201000:</t>
  </si>
  <si>
    <t>4201022:</t>
  </si>
  <si>
    <t>4201045:</t>
  </si>
  <si>
    <t>4201068:</t>
  </si>
  <si>
    <t>4201090:</t>
  </si>
  <si>
    <t>4201112:</t>
  </si>
  <si>
    <t>4201135:</t>
  </si>
  <si>
    <t>4201158:</t>
  </si>
  <si>
    <t>4201180:</t>
  </si>
  <si>
    <t>4201202:</t>
  </si>
  <si>
    <t>4201225:</t>
  </si>
  <si>
    <t>4201248:</t>
  </si>
  <si>
    <t>4201270:</t>
  </si>
  <si>
    <t>4201292:</t>
  </si>
  <si>
    <t>4201315:</t>
  </si>
  <si>
    <t>4201338:</t>
  </si>
  <si>
    <t>4202000:</t>
  </si>
  <si>
    <t>4202022:</t>
  </si>
  <si>
    <t>4202045:</t>
  </si>
  <si>
    <t>4202068:</t>
  </si>
  <si>
    <t>4202090:</t>
  </si>
  <si>
    <t>4202112:</t>
  </si>
  <si>
    <t>4202135:</t>
  </si>
  <si>
    <t>4202158:</t>
  </si>
  <si>
    <t>4202180:</t>
  </si>
  <si>
    <t>4202202:</t>
  </si>
  <si>
    <t>4202225:</t>
  </si>
  <si>
    <t>4202248:</t>
  </si>
  <si>
    <t>4202270:</t>
  </si>
  <si>
    <t>4202292:</t>
  </si>
  <si>
    <t>4202315:</t>
  </si>
  <si>
    <t>4202338:</t>
  </si>
  <si>
    <t>4300000:</t>
  </si>
  <si>
    <t>4300022:</t>
  </si>
  <si>
    <t>4300045:</t>
  </si>
  <si>
    <t>4300068:</t>
  </si>
  <si>
    <t>4300090:</t>
  </si>
  <si>
    <t>4300112:</t>
  </si>
  <si>
    <t>4300135:</t>
  </si>
  <si>
    <t>4300158:</t>
  </si>
  <si>
    <t>4300180:</t>
  </si>
  <si>
    <t>4300202:</t>
  </si>
  <si>
    <t>4300225:</t>
  </si>
  <si>
    <t>4300248:</t>
  </si>
  <si>
    <t>4300270:</t>
  </si>
  <si>
    <t>4300292:</t>
  </si>
  <si>
    <t>4300315:</t>
  </si>
  <si>
    <t>4300338:</t>
  </si>
  <si>
    <t>4301000:</t>
  </si>
  <si>
    <t>4301022:</t>
  </si>
  <si>
    <t>4301045:</t>
  </si>
  <si>
    <t>4301068:</t>
  </si>
  <si>
    <t>4301090:</t>
  </si>
  <si>
    <t>4301112:</t>
  </si>
  <si>
    <t>4301135:</t>
  </si>
  <si>
    <t>4301158:</t>
  </si>
  <si>
    <t>4301180:</t>
  </si>
  <si>
    <t>4301202:</t>
  </si>
  <si>
    <t>4301225:</t>
  </si>
  <si>
    <t>4301248:</t>
  </si>
  <si>
    <t>4301270:</t>
  </si>
  <si>
    <t>4301292:</t>
  </si>
  <si>
    <t>4301315:</t>
  </si>
  <si>
    <t>4301338:</t>
  </si>
  <si>
    <t>4302000:</t>
  </si>
  <si>
    <t>4302022:</t>
  </si>
  <si>
    <t>4302045:</t>
  </si>
  <si>
    <t>4302068:</t>
  </si>
  <si>
    <t>4302090:</t>
  </si>
  <si>
    <t>4302112:</t>
  </si>
  <si>
    <t>4302135:</t>
  </si>
  <si>
    <t>4302158:</t>
  </si>
  <si>
    <t>4302180:</t>
  </si>
  <si>
    <t>4302202:</t>
  </si>
  <si>
    <t>4302225:</t>
  </si>
  <si>
    <t>4302248:</t>
  </si>
  <si>
    <t>4302270:</t>
  </si>
  <si>
    <t>4302292:</t>
  </si>
  <si>
    <t>4302315:</t>
  </si>
  <si>
    <t>4302338:</t>
  </si>
  <si>
    <t>4400000:</t>
  </si>
  <si>
    <t>4400022:</t>
  </si>
  <si>
    <t>4400045:</t>
  </si>
  <si>
    <t>4400068:</t>
  </si>
  <si>
    <t>4400090:</t>
  </si>
  <si>
    <t>4400112:</t>
  </si>
  <si>
    <t>4400135:</t>
  </si>
  <si>
    <t>4400158:</t>
  </si>
  <si>
    <t>4400180:</t>
  </si>
  <si>
    <t>4400202:</t>
  </si>
  <si>
    <t>4400225:</t>
  </si>
  <si>
    <t>4400248:</t>
  </si>
  <si>
    <t>4400270:</t>
  </si>
  <si>
    <t>4400292:</t>
  </si>
  <si>
    <t>4400315:</t>
  </si>
  <si>
    <t>4400338:</t>
  </si>
  <si>
    <t>4401000:</t>
  </si>
  <si>
    <t>4401022:</t>
  </si>
  <si>
    <t>4401045:</t>
  </si>
  <si>
    <t>4401068:</t>
  </si>
  <si>
    <t>4401090:</t>
  </si>
  <si>
    <t>4401112:</t>
  </si>
  <si>
    <t>4401135:</t>
  </si>
  <si>
    <t>4401158:</t>
  </si>
  <si>
    <t>4401180:</t>
  </si>
  <si>
    <t>4401202:</t>
  </si>
  <si>
    <t>4401225:</t>
  </si>
  <si>
    <t>4401248:</t>
  </si>
  <si>
    <t>4401270:</t>
  </si>
  <si>
    <t>4401292:</t>
  </si>
  <si>
    <t>4401315:</t>
  </si>
  <si>
    <t>4401338:</t>
  </si>
  <si>
    <t>4402000:</t>
  </si>
  <si>
    <t>4402022:</t>
  </si>
  <si>
    <t>4402045:</t>
  </si>
  <si>
    <t>4402068:</t>
  </si>
  <si>
    <t>4402090:</t>
  </si>
  <si>
    <t>4402112:</t>
  </si>
  <si>
    <t>4402135:</t>
  </si>
  <si>
    <t>4402158:</t>
  </si>
  <si>
    <t>4402180:</t>
  </si>
  <si>
    <t>4402202:</t>
  </si>
  <si>
    <t>4402225:</t>
  </si>
  <si>
    <t>4402248:</t>
  </si>
  <si>
    <t>4402270:</t>
  </si>
  <si>
    <t>4402292:</t>
  </si>
  <si>
    <t>4402315:</t>
  </si>
  <si>
    <t>4402338:</t>
  </si>
  <si>
    <t>4500000:</t>
  </si>
  <si>
    <t>4500022:</t>
  </si>
  <si>
    <t>4500045:</t>
  </si>
  <si>
    <t>4500068:</t>
  </si>
  <si>
    <t>4500090:</t>
  </si>
  <si>
    <t>4500112:</t>
  </si>
  <si>
    <t>4500135:</t>
  </si>
  <si>
    <t>4500158:</t>
  </si>
  <si>
    <t>4500180:</t>
  </si>
  <si>
    <t>4500202:</t>
  </si>
  <si>
    <t>4500225:</t>
  </si>
  <si>
    <t>4500248:</t>
  </si>
  <si>
    <t>4500270:</t>
  </si>
  <si>
    <t>4500292:</t>
  </si>
  <si>
    <t>4500315:</t>
  </si>
  <si>
    <t>4500338:</t>
  </si>
  <si>
    <t>4501000:</t>
  </si>
  <si>
    <t>4501022:</t>
  </si>
  <si>
    <t>4501045:</t>
  </si>
  <si>
    <t>4501068:</t>
  </si>
  <si>
    <t>4501090:</t>
  </si>
  <si>
    <t>4501112:</t>
  </si>
  <si>
    <t>4501135:</t>
  </si>
  <si>
    <t>4501158:</t>
  </si>
  <si>
    <t>4501180:</t>
  </si>
  <si>
    <t>4501202:</t>
  </si>
  <si>
    <t>4501225:</t>
  </si>
  <si>
    <t>4501248:</t>
  </si>
  <si>
    <t>4501270:</t>
  </si>
  <si>
    <t>4501292:</t>
  </si>
  <si>
    <t>4501315:</t>
  </si>
  <si>
    <t>4501338:</t>
  </si>
  <si>
    <t>4502000:</t>
  </si>
  <si>
    <t>4502022:</t>
  </si>
  <si>
    <t>4502045:</t>
  </si>
  <si>
    <t>4502068:</t>
  </si>
  <si>
    <t>4502090:</t>
  </si>
  <si>
    <t>4502112:</t>
  </si>
  <si>
    <t>4502135:</t>
  </si>
  <si>
    <t>4502158:</t>
  </si>
  <si>
    <t>4502180:</t>
  </si>
  <si>
    <t>4502202:</t>
  </si>
  <si>
    <t>4502225:</t>
  </si>
  <si>
    <t>4502248:</t>
  </si>
  <si>
    <t>4502270:</t>
  </si>
  <si>
    <t>4502292:</t>
  </si>
  <si>
    <t>4502315:</t>
  </si>
  <si>
    <t>4502338:</t>
  </si>
  <si>
    <t>5100000:</t>
  </si>
  <si>
    <t>5100022:</t>
  </si>
  <si>
    <t>5100045:</t>
  </si>
  <si>
    <t>5100068:</t>
  </si>
  <si>
    <t>5100090:</t>
  </si>
  <si>
    <t>5100112:</t>
  </si>
  <si>
    <t>5100135:</t>
  </si>
  <si>
    <t>5100158:</t>
  </si>
  <si>
    <t>5100180:</t>
  </si>
  <si>
    <t>5100202:</t>
  </si>
  <si>
    <t>5100225:</t>
  </si>
  <si>
    <t>5100248:</t>
  </si>
  <si>
    <t>5100270:</t>
  </si>
  <si>
    <t>5100292:</t>
  </si>
  <si>
    <t>5100315:</t>
  </si>
  <si>
    <t>5100338:</t>
  </si>
  <si>
    <t>5101000:</t>
  </si>
  <si>
    <t>5101022:</t>
  </si>
  <si>
    <t>5101045:</t>
  </si>
  <si>
    <t>5101068:</t>
  </si>
  <si>
    <t>5101090:</t>
  </si>
  <si>
    <t>5101112:</t>
  </si>
  <si>
    <t>5101135:</t>
  </si>
  <si>
    <t>5101158:</t>
  </si>
  <si>
    <t>5101180:</t>
  </si>
  <si>
    <t>5101202:</t>
  </si>
  <si>
    <t>5101225:</t>
  </si>
  <si>
    <t>5101248:</t>
  </si>
  <si>
    <t>5101270:</t>
  </si>
  <si>
    <t>5101292:</t>
  </si>
  <si>
    <t>5101315:</t>
  </si>
  <si>
    <t>5101338:</t>
  </si>
  <si>
    <t>5102000:</t>
  </si>
  <si>
    <t>5102022:</t>
  </si>
  <si>
    <t>5102045:</t>
  </si>
  <si>
    <t>5102068:</t>
  </si>
  <si>
    <t>5102090:</t>
  </si>
  <si>
    <t>5102112:</t>
  </si>
  <si>
    <t>5102135:</t>
  </si>
  <si>
    <t>5102158:</t>
  </si>
  <si>
    <t>5102180:</t>
  </si>
  <si>
    <t>5102202:</t>
  </si>
  <si>
    <t>5102225:</t>
  </si>
  <si>
    <t>5102248:</t>
  </si>
  <si>
    <t>5102270:</t>
  </si>
  <si>
    <t>5102292:</t>
  </si>
  <si>
    <t>5102315:</t>
  </si>
  <si>
    <t>5102338:</t>
  </si>
  <si>
    <t>5200000:</t>
  </si>
  <si>
    <t>5200022:</t>
  </si>
  <si>
    <t>5200045:</t>
  </si>
  <si>
    <t>5200068:</t>
  </si>
  <si>
    <t>5200090:</t>
  </si>
  <si>
    <t>5200112:</t>
  </si>
  <si>
    <t>5200135:</t>
  </si>
  <si>
    <t>5200158:</t>
  </si>
  <si>
    <t>5200180:</t>
  </si>
  <si>
    <t>5200202:</t>
  </si>
  <si>
    <t>5200225:</t>
  </si>
  <si>
    <t>5200248:</t>
  </si>
  <si>
    <t>5200270:</t>
  </si>
  <si>
    <t>5200292:</t>
  </si>
  <si>
    <t>5200315:</t>
  </si>
  <si>
    <t>5200338:</t>
  </si>
  <si>
    <t>5201000:</t>
  </si>
  <si>
    <t>5201022:</t>
  </si>
  <si>
    <t>5201045:</t>
  </si>
  <si>
    <t>5201068:</t>
  </si>
  <si>
    <t>5201090:</t>
  </si>
  <si>
    <t>5201112:</t>
  </si>
  <si>
    <t>5201135:</t>
  </si>
  <si>
    <t>5201158:</t>
  </si>
  <si>
    <t>5201180:</t>
  </si>
  <si>
    <t>5201202:</t>
  </si>
  <si>
    <t>5201225:</t>
  </si>
  <si>
    <t>5201248:</t>
  </si>
  <si>
    <t>5201270:</t>
  </si>
  <si>
    <t>5201292:</t>
  </si>
  <si>
    <t>5201315:</t>
  </si>
  <si>
    <t>5201338:</t>
  </si>
  <si>
    <t>5202000:</t>
  </si>
  <si>
    <t>5202022:</t>
  </si>
  <si>
    <t>5202045:</t>
  </si>
  <si>
    <t>5202068:</t>
  </si>
  <si>
    <t>5202090:</t>
  </si>
  <si>
    <t>5202112:</t>
  </si>
  <si>
    <t>5202135:</t>
  </si>
  <si>
    <t>5202158:</t>
  </si>
  <si>
    <t>5202180:</t>
  </si>
  <si>
    <t>5202202:</t>
  </si>
  <si>
    <t>5202225:</t>
  </si>
  <si>
    <t>5202248:</t>
  </si>
  <si>
    <t>5202270:</t>
  </si>
  <si>
    <t>5202292:</t>
  </si>
  <si>
    <t>5202315:</t>
  </si>
  <si>
    <t>5202338:</t>
  </si>
  <si>
    <t>5300000:</t>
  </si>
  <si>
    <t>5300022:</t>
  </si>
  <si>
    <t>5300045:</t>
  </si>
  <si>
    <t>5300068:</t>
  </si>
  <si>
    <t>5300090:</t>
  </si>
  <si>
    <t>5300112:</t>
  </si>
  <si>
    <t>5300135:</t>
  </si>
  <si>
    <t>5300158:</t>
  </si>
  <si>
    <t>5300180:</t>
  </si>
  <si>
    <t>5300202:</t>
  </si>
  <si>
    <t>5300225:</t>
  </si>
  <si>
    <t>5300248:</t>
  </si>
  <si>
    <t>5300270:</t>
  </si>
  <si>
    <t>5300292:</t>
  </si>
  <si>
    <t>5300315:</t>
  </si>
  <si>
    <t>5300338:</t>
  </si>
  <si>
    <t>5301000:</t>
  </si>
  <si>
    <t>5301022:</t>
  </si>
  <si>
    <t>5301045:</t>
  </si>
  <si>
    <t>5301068:</t>
  </si>
  <si>
    <t>5301090:</t>
  </si>
  <si>
    <t>5301112:</t>
  </si>
  <si>
    <t>5301135:</t>
  </si>
  <si>
    <t>5301158:</t>
  </si>
  <si>
    <t>5301180:</t>
  </si>
  <si>
    <t>5301202:</t>
  </si>
  <si>
    <t>5301225:</t>
  </si>
  <si>
    <t>5301248:</t>
  </si>
  <si>
    <t>5301270:</t>
  </si>
  <si>
    <t>5301292:</t>
  </si>
  <si>
    <t>5301315:</t>
  </si>
  <si>
    <t>5301338:</t>
  </si>
  <si>
    <t>5302000:</t>
  </si>
  <si>
    <t>5302022:</t>
  </si>
  <si>
    <t>5302045:</t>
  </si>
  <si>
    <t>5302068:</t>
  </si>
  <si>
    <t>5302090:</t>
  </si>
  <si>
    <t>5302112:</t>
  </si>
  <si>
    <t>5302135:</t>
  </si>
  <si>
    <t>5302158:</t>
  </si>
  <si>
    <t>5302180:</t>
  </si>
  <si>
    <t>5302202:</t>
  </si>
  <si>
    <t>5302225:</t>
  </si>
  <si>
    <t>5302248:</t>
  </si>
  <si>
    <t>5302270:</t>
  </si>
  <si>
    <t>5302292:</t>
  </si>
  <si>
    <t>5302315:</t>
  </si>
  <si>
    <t>5302338:</t>
  </si>
  <si>
    <t>5400000:</t>
  </si>
  <si>
    <t>5400022:</t>
  </si>
  <si>
    <t>5400045:</t>
  </si>
  <si>
    <t>5400068:</t>
  </si>
  <si>
    <t>5400090:</t>
  </si>
  <si>
    <t>5400112:</t>
  </si>
  <si>
    <t>5400135:</t>
  </si>
  <si>
    <t>5400158:</t>
  </si>
  <si>
    <t>5400180:</t>
  </si>
  <si>
    <t>5400202:</t>
  </si>
  <si>
    <t>5400225:</t>
  </si>
  <si>
    <t>5400248:</t>
  </si>
  <si>
    <t>5400270:</t>
  </si>
  <si>
    <t>5400292:</t>
  </si>
  <si>
    <t>5400315:</t>
  </si>
  <si>
    <t>5400338:</t>
  </si>
  <si>
    <t>5401000:</t>
  </si>
  <si>
    <t>5401022:</t>
  </si>
  <si>
    <t>5401045:</t>
  </si>
  <si>
    <t>5401068:</t>
  </si>
  <si>
    <t>5401090:</t>
  </si>
  <si>
    <t>5401112:</t>
  </si>
  <si>
    <t>5401135:</t>
  </si>
  <si>
    <t>5401158:</t>
  </si>
  <si>
    <t>5401180:</t>
  </si>
  <si>
    <t>5401202:</t>
  </si>
  <si>
    <t>5401225:</t>
  </si>
  <si>
    <t>5401248:</t>
  </si>
  <si>
    <t>5401270:</t>
  </si>
  <si>
    <t>5401292:</t>
  </si>
  <si>
    <t>5401315:</t>
  </si>
  <si>
    <t>5401338:</t>
  </si>
  <si>
    <t>5402000:</t>
  </si>
  <si>
    <t>5402022:</t>
  </si>
  <si>
    <t>5402045:</t>
  </si>
  <si>
    <t>5402068:</t>
  </si>
  <si>
    <t>5402090:</t>
  </si>
  <si>
    <t>5402112:</t>
  </si>
  <si>
    <t>5402135:</t>
  </si>
  <si>
    <t>5402158:</t>
  </si>
  <si>
    <t>5402180:</t>
  </si>
  <si>
    <t>5402202:</t>
  </si>
  <si>
    <t>5402225:</t>
  </si>
  <si>
    <t>5402248:</t>
  </si>
  <si>
    <t>5402270:</t>
  </si>
  <si>
    <t>5402292:</t>
  </si>
  <si>
    <t>5402315:</t>
  </si>
  <si>
    <t>5402338:</t>
  </si>
  <si>
    <t>5500000:</t>
  </si>
  <si>
    <t>5500022:</t>
  </si>
  <si>
    <t>5500045:</t>
  </si>
  <si>
    <t>5500068:</t>
  </si>
  <si>
    <t>5500090:</t>
  </si>
  <si>
    <t>5500112:</t>
  </si>
  <si>
    <t>5500135:</t>
  </si>
  <si>
    <t>5500158:</t>
  </si>
  <si>
    <t>5500180:</t>
  </si>
  <si>
    <t>5500202:</t>
  </si>
  <si>
    <t>5500225:</t>
  </si>
  <si>
    <t>5500248:</t>
  </si>
  <si>
    <t>5500270:</t>
  </si>
  <si>
    <t>5500292:</t>
  </si>
  <si>
    <t>5500315:</t>
  </si>
  <si>
    <t>5500338:</t>
  </si>
  <si>
    <t>5501000:</t>
  </si>
  <si>
    <t>5501022:</t>
  </si>
  <si>
    <t>5501045:</t>
  </si>
  <si>
    <t>5501068:</t>
  </si>
  <si>
    <t>5501090:</t>
  </si>
  <si>
    <t>5501112:</t>
  </si>
  <si>
    <t>5501135:</t>
  </si>
  <si>
    <t>5501158:</t>
  </si>
  <si>
    <t>5501180:</t>
  </si>
  <si>
    <t>5501202:</t>
  </si>
  <si>
    <t>5501225:</t>
  </si>
  <si>
    <t>5501248:</t>
  </si>
  <si>
    <t>5501270:</t>
  </si>
  <si>
    <t>5501292:</t>
  </si>
  <si>
    <t>5501315:</t>
  </si>
  <si>
    <t>5501338:</t>
  </si>
  <si>
    <t>5502000:</t>
  </si>
  <si>
    <t>5502022:</t>
  </si>
  <si>
    <t>5502045:</t>
  </si>
  <si>
    <t>5502068:</t>
  </si>
  <si>
    <t>5502090:</t>
  </si>
  <si>
    <t>5502112:</t>
  </si>
  <si>
    <t>5502135:</t>
  </si>
  <si>
    <t>5502158:</t>
  </si>
  <si>
    <t>5502180:</t>
  </si>
  <si>
    <t>5502202:</t>
  </si>
  <si>
    <t>5502225:</t>
  </si>
  <si>
    <t>5502248:</t>
  </si>
  <si>
    <t>5502270:</t>
  </si>
  <si>
    <t>5502292:</t>
  </si>
  <si>
    <t>5502315:</t>
  </si>
  <si>
    <t>5502338:</t>
  </si>
  <si>
    <t>6100000:</t>
  </si>
  <si>
    <t>6100022:</t>
  </si>
  <si>
    <t>6100045:</t>
  </si>
  <si>
    <t>6100068:</t>
  </si>
  <si>
    <t>6100090:</t>
  </si>
  <si>
    <t>6100112:</t>
  </si>
  <si>
    <t>6100135:</t>
  </si>
  <si>
    <t>6100158:</t>
  </si>
  <si>
    <t>6100180:</t>
  </si>
  <si>
    <t>6100202:</t>
  </si>
  <si>
    <t>6100225:</t>
  </si>
  <si>
    <t>6100248:</t>
  </si>
  <si>
    <t>6100270:</t>
  </si>
  <si>
    <t>6100292:</t>
  </si>
  <si>
    <t>6100315:</t>
  </si>
  <si>
    <t>6100338:</t>
  </si>
  <si>
    <t>6101000:</t>
  </si>
  <si>
    <t>6101022:</t>
  </si>
  <si>
    <t>6101045:</t>
  </si>
  <si>
    <t>6101068:</t>
  </si>
  <si>
    <t>6101090:</t>
  </si>
  <si>
    <t>6101112:</t>
  </si>
  <si>
    <t>6101135:</t>
  </si>
  <si>
    <t>6101158:</t>
  </si>
  <si>
    <t>6101180:</t>
  </si>
  <si>
    <t>6101202:</t>
  </si>
  <si>
    <t>6101225:</t>
  </si>
  <si>
    <t>6101248:</t>
  </si>
  <si>
    <t>6101270:</t>
  </si>
  <si>
    <t>6101292:</t>
  </si>
  <si>
    <t>6101315:</t>
  </si>
  <si>
    <t>6101338:</t>
  </si>
  <si>
    <t>6102000:</t>
  </si>
  <si>
    <t>6102022:</t>
  </si>
  <si>
    <t>6102045:</t>
  </si>
  <si>
    <t>6102068:</t>
  </si>
  <si>
    <t>6102090:</t>
  </si>
  <si>
    <t>6102112:</t>
  </si>
  <si>
    <t>6102135:</t>
  </si>
  <si>
    <t>6102158:</t>
  </si>
  <si>
    <t>6102180:</t>
  </si>
  <si>
    <t>6102202:</t>
  </si>
  <si>
    <t>6102225:</t>
  </si>
  <si>
    <t>6102248:</t>
  </si>
  <si>
    <t>6102270:</t>
  </si>
  <si>
    <t>6102292:</t>
  </si>
  <si>
    <t>6102315:</t>
  </si>
  <si>
    <t>6102338:</t>
  </si>
  <si>
    <t>6200000:</t>
  </si>
  <si>
    <t>6200022:</t>
  </si>
  <si>
    <t>6200045:</t>
  </si>
  <si>
    <t>6200068:</t>
  </si>
  <si>
    <t>6200090:</t>
  </si>
  <si>
    <t>6200112:</t>
  </si>
  <si>
    <t>6200135:</t>
  </si>
  <si>
    <t>6200158:</t>
  </si>
  <si>
    <t>6200180:</t>
  </si>
  <si>
    <t>6200202:</t>
  </si>
  <si>
    <t>6200225:</t>
  </si>
  <si>
    <t>6200248:</t>
  </si>
  <si>
    <t>6200270:</t>
  </si>
  <si>
    <t>6200292:</t>
  </si>
  <si>
    <t>6200315:</t>
  </si>
  <si>
    <t>6200338:</t>
  </si>
  <si>
    <t>6201000:</t>
  </si>
  <si>
    <t>6201022:</t>
  </si>
  <si>
    <t>6201045:</t>
  </si>
  <si>
    <t>6201068:</t>
  </si>
  <si>
    <t>6201090:</t>
  </si>
  <si>
    <t>6201112:</t>
  </si>
  <si>
    <t>6201135:</t>
  </si>
  <si>
    <t>6201158:</t>
  </si>
  <si>
    <t>6201180:</t>
  </si>
  <si>
    <t>6201202:</t>
  </si>
  <si>
    <t>6201225:</t>
  </si>
  <si>
    <t>6201248:</t>
  </si>
  <si>
    <t>6201270:</t>
  </si>
  <si>
    <t>6201292:</t>
  </si>
  <si>
    <t>6201315:</t>
  </si>
  <si>
    <t>6201338:</t>
  </si>
  <si>
    <t>6202000:</t>
  </si>
  <si>
    <t>6202022:</t>
  </si>
  <si>
    <t>6202045:</t>
  </si>
  <si>
    <t>6202068:</t>
  </si>
  <si>
    <t>6202090:</t>
  </si>
  <si>
    <t>6202112:</t>
  </si>
  <si>
    <t>6202135:</t>
  </si>
  <si>
    <t>6202158:</t>
  </si>
  <si>
    <t>6202180:</t>
  </si>
  <si>
    <t>6202202:</t>
  </si>
  <si>
    <t>6202225:</t>
  </si>
  <si>
    <t>6202248:</t>
  </si>
  <si>
    <t>6202270:</t>
  </si>
  <si>
    <t>6202292:</t>
  </si>
  <si>
    <t>6202315:</t>
  </si>
  <si>
    <t>6202338:</t>
  </si>
  <si>
    <t>6300000:</t>
  </si>
  <si>
    <t>6300022:</t>
  </si>
  <si>
    <t>6300045:</t>
  </si>
  <si>
    <t>6300068:</t>
  </si>
  <si>
    <t>6300090:</t>
  </si>
  <si>
    <t>6300112:</t>
  </si>
  <si>
    <t>6300135:</t>
  </si>
  <si>
    <t>6300158:</t>
  </si>
  <si>
    <t>6300180:</t>
  </si>
  <si>
    <t>6300202:</t>
  </si>
  <si>
    <t>6300225:</t>
  </si>
  <si>
    <t>6300248:</t>
  </si>
  <si>
    <t>6300270:</t>
  </si>
  <si>
    <t>6300292:</t>
  </si>
  <si>
    <t>6300315:</t>
  </si>
  <si>
    <t>6300338:</t>
  </si>
  <si>
    <t>6301000:</t>
  </si>
  <si>
    <t>6301022:</t>
  </si>
  <si>
    <t>6301045:</t>
  </si>
  <si>
    <t>6301068:</t>
  </si>
  <si>
    <t>6301090:</t>
  </si>
  <si>
    <t>6301112:</t>
  </si>
  <si>
    <t>6301135:</t>
  </si>
  <si>
    <t>6301158:</t>
  </si>
  <si>
    <t>6301180:</t>
  </si>
  <si>
    <t>6301202:</t>
  </si>
  <si>
    <t>6301225:</t>
  </si>
  <si>
    <t>6301248:</t>
  </si>
  <si>
    <t>6301270:</t>
  </si>
  <si>
    <t>6301292:</t>
  </si>
  <si>
    <t>6301315:</t>
  </si>
  <si>
    <t>6301338:</t>
  </si>
  <si>
    <t>6302000:</t>
  </si>
  <si>
    <t>6302022:</t>
  </si>
  <si>
    <t>6302045:</t>
  </si>
  <si>
    <t>6302068:</t>
  </si>
  <si>
    <t>6302090:</t>
  </si>
  <si>
    <t>6302112:</t>
  </si>
  <si>
    <t>6302135:</t>
  </si>
  <si>
    <t>6302158:</t>
  </si>
  <si>
    <t>6302180:</t>
  </si>
  <si>
    <t>6302202:</t>
  </si>
  <si>
    <t>6302225:</t>
  </si>
  <si>
    <t>6302248:</t>
  </si>
  <si>
    <t>6302270:</t>
  </si>
  <si>
    <t>6302292:</t>
  </si>
  <si>
    <t>6302315:</t>
  </si>
  <si>
    <t>6302338:</t>
  </si>
  <si>
    <t>6400000:</t>
  </si>
  <si>
    <t>6400022:</t>
  </si>
  <si>
    <t>6400045:</t>
  </si>
  <si>
    <t>6400068:</t>
  </si>
  <si>
    <t>6400090:</t>
  </si>
  <si>
    <t>6400112:</t>
  </si>
  <si>
    <t>6400135:</t>
  </si>
  <si>
    <t>6400158:</t>
  </si>
  <si>
    <t>6400180:</t>
  </si>
  <si>
    <t>6400202:</t>
  </si>
  <si>
    <t>6400225:</t>
  </si>
  <si>
    <t>6400248:</t>
  </si>
  <si>
    <t>6400270:</t>
  </si>
  <si>
    <t>6400292:</t>
  </si>
  <si>
    <t>6400315:</t>
  </si>
  <si>
    <t>6400338:</t>
  </si>
  <si>
    <t>6401000:</t>
  </si>
  <si>
    <t>6401022:</t>
  </si>
  <si>
    <t>6401045:</t>
  </si>
  <si>
    <t>6401068:</t>
  </si>
  <si>
    <t>6401090:</t>
  </si>
  <si>
    <t>6401112:</t>
  </si>
  <si>
    <t>6401135:</t>
  </si>
  <si>
    <t>6401158:</t>
  </si>
  <si>
    <t>6401180:</t>
  </si>
  <si>
    <t>6401202:</t>
  </si>
  <si>
    <t>6401225:</t>
  </si>
  <si>
    <t>6401248:</t>
  </si>
  <si>
    <t>6401270:</t>
  </si>
  <si>
    <t>6401292:</t>
  </si>
  <si>
    <t>6401315:</t>
  </si>
  <si>
    <t>6401338:</t>
  </si>
  <si>
    <t>6402000:</t>
  </si>
  <si>
    <t>6402022:</t>
  </si>
  <si>
    <t>6402045:</t>
  </si>
  <si>
    <t>6402068:</t>
  </si>
  <si>
    <t>6402090:</t>
  </si>
  <si>
    <t>6402112:</t>
  </si>
  <si>
    <t>6402135:</t>
  </si>
  <si>
    <t>6402158:</t>
  </si>
  <si>
    <t>6402180:</t>
  </si>
  <si>
    <t>6402202:</t>
  </si>
  <si>
    <t>6402225:</t>
  </si>
  <si>
    <t>6402248:</t>
  </si>
  <si>
    <t>6402270:</t>
  </si>
  <si>
    <t>6402292:</t>
  </si>
  <si>
    <t>6402315:</t>
  </si>
  <si>
    <t>6402338:</t>
  </si>
  <si>
    <t>6500000:</t>
  </si>
  <si>
    <t>6500022:</t>
  </si>
  <si>
    <t>6500045:</t>
  </si>
  <si>
    <t>6500068:</t>
  </si>
  <si>
    <t>6500090:</t>
  </si>
  <si>
    <t>6500112:</t>
  </si>
  <si>
    <t>6500135:</t>
  </si>
  <si>
    <t>6500158:</t>
  </si>
  <si>
    <t>6500180:</t>
  </si>
  <si>
    <t>6500202:</t>
  </si>
  <si>
    <t>6500225:</t>
  </si>
  <si>
    <t>6500248:</t>
  </si>
  <si>
    <t>6500270:</t>
  </si>
  <si>
    <t>6500292:</t>
  </si>
  <si>
    <t>6500315:</t>
  </si>
  <si>
    <t>6500338:</t>
  </si>
  <si>
    <t>6501000:</t>
  </si>
  <si>
    <t>6501022:</t>
  </si>
  <si>
    <t>6501045:</t>
  </si>
  <si>
    <t>6501068:</t>
  </si>
  <si>
    <t>6501090:</t>
  </si>
  <si>
    <t>6501112:</t>
  </si>
  <si>
    <t>6501135:</t>
  </si>
  <si>
    <t>6501158:</t>
  </si>
  <si>
    <t>6501180:</t>
  </si>
  <si>
    <t>6501202:</t>
  </si>
  <si>
    <t>6501225:</t>
  </si>
  <si>
    <t>6501248:</t>
  </si>
  <si>
    <t>6501270:</t>
  </si>
  <si>
    <t>6501292:</t>
  </si>
  <si>
    <t>6501315:</t>
  </si>
  <si>
    <t>6501338:</t>
  </si>
  <si>
    <t>6502000:</t>
  </si>
  <si>
    <t>6502022:</t>
  </si>
  <si>
    <t>6502045:</t>
  </si>
  <si>
    <t>6502068:</t>
  </si>
  <si>
    <t>6502090:</t>
  </si>
  <si>
    <t>6502112:</t>
  </si>
  <si>
    <t>6502135:</t>
  </si>
  <si>
    <t>6502158:</t>
  </si>
  <si>
    <t>6502180:</t>
  </si>
  <si>
    <t>6502202:</t>
  </si>
  <si>
    <t>6502225:</t>
  </si>
  <si>
    <t>6502248:</t>
  </si>
  <si>
    <t>6502270:</t>
  </si>
  <si>
    <t>6502292:</t>
  </si>
  <si>
    <t>6502315:</t>
  </si>
  <si>
    <t>6502338:</t>
  </si>
  <si>
    <t>Hswi=2.53</t>
  </si>
  <si>
    <t>Tpwi=7.50</t>
  </si>
  <si>
    <t>WvDwi=  0.</t>
  </si>
  <si>
    <t>Ws=14.025</t>
  </si>
  <si>
    <t>WiDir=  0.</t>
  </si>
  <si>
    <t>Cs=0.754</t>
  </si>
  <si>
    <t>CuDir=  0.</t>
  </si>
  <si>
    <t>Hswi=2.66</t>
  </si>
  <si>
    <t>Tpwi=7.57</t>
  </si>
  <si>
    <t>WvDwi= 22.</t>
  </si>
  <si>
    <t>Ws=14.110</t>
  </si>
  <si>
    <t>WiDir= 22.</t>
  </si>
  <si>
    <t>Cs=0.750</t>
  </si>
  <si>
    <t>CuDir= 22.</t>
  </si>
  <si>
    <t>Hswi=2.79</t>
  </si>
  <si>
    <t>Tpwi=7.64</t>
  </si>
  <si>
    <t>WvDwi= 45.</t>
  </si>
  <si>
    <t>Ws=14.195</t>
  </si>
  <si>
    <t>WiDir= 45.</t>
  </si>
  <si>
    <t>Cs=0.745</t>
  </si>
  <si>
    <t>CuDir= 45.</t>
  </si>
  <si>
    <t>Hswi=3.56</t>
  </si>
  <si>
    <t>Tpwi=8.04</t>
  </si>
  <si>
    <t>WvDwi= 68.</t>
  </si>
  <si>
    <t>Ws=16.022</t>
  </si>
  <si>
    <t>WiDir= 68.</t>
  </si>
  <si>
    <t>Cs=0.869</t>
  </si>
  <si>
    <t>CuDir= 68.</t>
  </si>
  <si>
    <t>Hswi=4.34</t>
  </si>
  <si>
    <t>Tpwi=8.42</t>
  </si>
  <si>
    <t>WvDwi= 90.</t>
  </si>
  <si>
    <t>Ws=17.850</t>
  </si>
  <si>
    <t>WiDir= 90.</t>
  </si>
  <si>
    <t>Cs=0.994</t>
  </si>
  <si>
    <t>CuDir= 90.</t>
  </si>
  <si>
    <t>Hswi=4.57</t>
  </si>
  <si>
    <t>Tpwi=8.49</t>
  </si>
  <si>
    <t>WvDwi=112.</t>
  </si>
  <si>
    <t>Ws=17.722</t>
  </si>
  <si>
    <t>WiDir=112.</t>
  </si>
  <si>
    <t>Cs=1.159</t>
  </si>
  <si>
    <t>CuDir=112.</t>
  </si>
  <si>
    <t>Hswi=4.80</t>
  </si>
  <si>
    <t>Tpwi=8.56</t>
  </si>
  <si>
    <t>WvDwi=135.</t>
  </si>
  <si>
    <t>Ws=17.595</t>
  </si>
  <si>
    <t>WiDir=135.</t>
  </si>
  <si>
    <t>Cs=1.325</t>
  </si>
  <si>
    <t>CuDir=135.</t>
  </si>
  <si>
    <t>WvDwi=158.</t>
  </si>
  <si>
    <t>Ws=17.425</t>
  </si>
  <si>
    <t>WiDir=158.</t>
  </si>
  <si>
    <t>CuDir=158.</t>
  </si>
  <si>
    <t>WvDwi=180.</t>
  </si>
  <si>
    <t>Ws=17.255</t>
  </si>
  <si>
    <t>WiDir=180.</t>
  </si>
  <si>
    <t>CuDir=180.</t>
  </si>
  <si>
    <t>WvDwi=202.</t>
  </si>
  <si>
    <t>Ws=16.108</t>
  </si>
  <si>
    <t>WiDir=202.</t>
  </si>
  <si>
    <t>Cs=1.182</t>
  </si>
  <si>
    <t>CuDir=202.</t>
  </si>
  <si>
    <t>WvDwi=225.</t>
  </si>
  <si>
    <t>Ws=14.960</t>
  </si>
  <si>
    <t>WiDir=225.</t>
  </si>
  <si>
    <t>Cs=1.040</t>
  </si>
  <si>
    <t>CuDir=225.</t>
  </si>
  <si>
    <t>WvDwi=248.</t>
  </si>
  <si>
    <t>Ws=16.235</t>
  </si>
  <si>
    <t>WiDir=248.</t>
  </si>
  <si>
    <t>Cs=0.791</t>
  </si>
  <si>
    <t>CuDir=248.</t>
  </si>
  <si>
    <t>WvDwi=270.</t>
  </si>
  <si>
    <t>Ws=17.510</t>
  </si>
  <si>
    <t>WiDir=270.</t>
  </si>
  <si>
    <t>Cs=0.543</t>
  </si>
  <si>
    <t>CuDir=270.</t>
  </si>
  <si>
    <t>WvDwi=292.</t>
  </si>
  <si>
    <t>Ws=17.340</t>
  </si>
  <si>
    <t>WiDir=292.</t>
  </si>
  <si>
    <t>Cs=0.547</t>
  </si>
  <si>
    <t>CuDir=292.</t>
  </si>
  <si>
    <t>WvDwi=315.</t>
  </si>
  <si>
    <t>Ws=17.170</t>
  </si>
  <si>
    <t>WiDir=315.</t>
  </si>
  <si>
    <t>Cs=0.552</t>
  </si>
  <si>
    <t>CuDir=315.</t>
  </si>
  <si>
    <t>WvDwi=338.</t>
  </si>
  <si>
    <t>Ws=15.598</t>
  </si>
  <si>
    <t>WiDir=338.</t>
  </si>
  <si>
    <t>Cs=0.653</t>
  </si>
  <si>
    <t>CuDir=338.</t>
  </si>
  <si>
    <t>Ws=16.122</t>
  </si>
  <si>
    <t>WiDir=330.</t>
  </si>
  <si>
    <t>Ws=14.549</t>
  </si>
  <si>
    <t>WiDir=352.</t>
  </si>
  <si>
    <t>Ws=14.082</t>
  </si>
  <si>
    <t>WiDir= 15.</t>
  </si>
  <si>
    <t>Ws=14.167</t>
  </si>
  <si>
    <t>WiDir= 38.</t>
  </si>
  <si>
    <t>Ws=15.413</t>
  </si>
  <si>
    <t>WiDir= 60.</t>
  </si>
  <si>
    <t>Ws=17.241</t>
  </si>
  <si>
    <t>WiDir= 82.</t>
  </si>
  <si>
    <t>Ws=17.765</t>
  </si>
  <si>
    <t>WiDir=105.</t>
  </si>
  <si>
    <t>Ws=17.637</t>
  </si>
  <si>
    <t>WiDir=128.</t>
  </si>
  <si>
    <t>Ws=17.482</t>
  </si>
  <si>
    <t>WiDir=150.</t>
  </si>
  <si>
    <t>Ws=17.312</t>
  </si>
  <si>
    <t>WiDir=172.</t>
  </si>
  <si>
    <t>Ws=16.490</t>
  </si>
  <si>
    <t>WiDir=195.</t>
  </si>
  <si>
    <t>Ws=15.343</t>
  </si>
  <si>
    <t>WiDir=218.</t>
  </si>
  <si>
    <t>Ws=15.810</t>
  </si>
  <si>
    <t>WiDir=240.</t>
  </si>
  <si>
    <t>Ws=17.085</t>
  </si>
  <si>
    <t>WiDir=262.</t>
  </si>
  <si>
    <t>Ws=17.397</t>
  </si>
  <si>
    <t>WiDir=285.</t>
  </si>
  <si>
    <t>Ws=17.227</t>
  </si>
  <si>
    <t>WiDir=308.</t>
  </si>
  <si>
    <t>Ws=14.138</t>
  </si>
  <si>
    <t>WiDir= 30.</t>
  </si>
  <si>
    <t>Ws=14.804</t>
  </si>
  <si>
    <t>WiDir= 52.</t>
  </si>
  <si>
    <t>Ws=16.632</t>
  </si>
  <si>
    <t>WiDir= 75.</t>
  </si>
  <si>
    <t>Ws=17.807</t>
  </si>
  <si>
    <t>WiDir= 98.</t>
  </si>
  <si>
    <t>Ws=17.680</t>
  </si>
  <si>
    <t>WiDir=120.</t>
  </si>
  <si>
    <t>Ws=17.538</t>
  </si>
  <si>
    <t>WiDir=142.</t>
  </si>
  <si>
    <t>Ws=17.368</t>
  </si>
  <si>
    <t>WiDir=165.</t>
  </si>
  <si>
    <t>Ws=16.872</t>
  </si>
  <si>
    <t>WiDir=188.</t>
  </si>
  <si>
    <t>Ws=15.725</t>
  </si>
  <si>
    <t>WiDir=210.</t>
  </si>
  <si>
    <t>Ws=15.385</t>
  </si>
  <si>
    <t>WiDir=232.</t>
  </si>
  <si>
    <t>Ws=16.660</t>
  </si>
  <si>
    <t>WiDir=255.</t>
  </si>
  <si>
    <t>Ws=17.453</t>
  </si>
  <si>
    <t>WiDir=278.</t>
  </si>
  <si>
    <t>Ws=17.283</t>
  </si>
  <si>
    <t>WiDir=300.</t>
  </si>
  <si>
    <t>Ws=16.646</t>
  </si>
  <si>
    <t>WiDir=322.</t>
  </si>
  <si>
    <t>Ws=15.073</t>
  </si>
  <si>
    <t>WiDir=345.</t>
  </si>
  <si>
    <t>Ws=14.053</t>
  </si>
  <si>
    <t>WiDir=  8.</t>
  </si>
  <si>
    <t>Hswi=2.70</t>
  </si>
  <si>
    <t>Tpwi=7.71</t>
  </si>
  <si>
    <t>Hswi=2.84</t>
  </si>
  <si>
    <t>Tpwi=7.78</t>
  </si>
  <si>
    <t>Hswi=2.97</t>
  </si>
  <si>
    <t>Tpwi=7.85</t>
  </si>
  <si>
    <t>Hswi=3.80</t>
  </si>
  <si>
    <t>Tpwi=8.26</t>
  </si>
  <si>
    <t>Hswi=4.62</t>
  </si>
  <si>
    <t>Tpwi=8.65</t>
  </si>
  <si>
    <t>Hswi=4.87</t>
  </si>
  <si>
    <t>Tpwi=8.73</t>
  </si>
  <si>
    <t>Hswi=5.12</t>
  </si>
  <si>
    <t>Tpwi=8.80</t>
  </si>
  <si>
    <t>Hswi=2.87</t>
  </si>
  <si>
    <t>Tpwi=7.92</t>
  </si>
  <si>
    <t>Hswi=3.01</t>
  </si>
  <si>
    <t>Tpwi=7.99</t>
  </si>
  <si>
    <t>Hswi=3.16</t>
  </si>
  <si>
    <t>Tpwi=8.07</t>
  </si>
  <si>
    <t>Hswi=4.04</t>
  </si>
  <si>
    <t>Hswi=4.91</t>
  </si>
  <si>
    <t>Tpwi=8.89</t>
  </si>
  <si>
    <t>Hswi=5.18</t>
  </si>
  <si>
    <t>Tpwi=8.97</t>
  </si>
  <si>
    <t>Hswi=5.44</t>
  </si>
  <si>
    <t>Tpwi=9.04</t>
  </si>
  <si>
    <t>Hswi=3.14</t>
  </si>
  <si>
    <t>Tpwi=8.48</t>
  </si>
  <si>
    <t>Hswi=3.30</t>
  </si>
  <si>
    <t>Hswi=3.46</t>
  </si>
  <si>
    <t>Tpwi=8.64</t>
  </si>
  <si>
    <t>Hswi=4.42</t>
  </si>
  <si>
    <t>Tpwi=9.09</t>
  </si>
  <si>
    <t>Hswi=5.38</t>
  </si>
  <si>
    <t>Tpwi=9.52</t>
  </si>
  <si>
    <t>Hswi=5.66</t>
  </si>
  <si>
    <t>Tpwi=9.60</t>
  </si>
  <si>
    <t>Hswi=5.95</t>
  </si>
  <si>
    <t>Tpwi=9.68</t>
  </si>
  <si>
    <t>Tpwi=8.82</t>
  </si>
  <si>
    <t>Tpwi=8.90</t>
  </si>
  <si>
    <t>Tpwi=9.36</t>
  </si>
  <si>
    <t>Tpwi=9.81</t>
  </si>
  <si>
    <t>Tpwi=9.89</t>
  </si>
  <si>
    <t>Tpwi=9.97</t>
  </si>
  <si>
    <t>Hswi=3.52</t>
  </si>
  <si>
    <t>Tpwi=8.84</t>
  </si>
  <si>
    <t>Ws=18.955</t>
  </si>
  <si>
    <t>Cs=0.918</t>
  </si>
  <si>
    <t>Hswi=3.70</t>
  </si>
  <si>
    <t>Tpwi=8.93</t>
  </si>
  <si>
    <t>Ws=19.040</t>
  </si>
  <si>
    <t>Cs=0.913</t>
  </si>
  <si>
    <t>Hswi=3.88</t>
  </si>
  <si>
    <t>Tpwi=9.01</t>
  </si>
  <si>
    <t>Ws=19.125</t>
  </si>
  <si>
    <t>Cs=0.907</t>
  </si>
  <si>
    <t>Hswi=4.95</t>
  </si>
  <si>
    <t>Tpwi=9.48</t>
  </si>
  <si>
    <t>Ws=21.590</t>
  </si>
  <si>
    <t>Cs=1.058</t>
  </si>
  <si>
    <t>Hswi=6.03</t>
  </si>
  <si>
    <t>Tpwi=9.93</t>
  </si>
  <si>
    <t>Ws=24.055</t>
  </si>
  <si>
    <t>Cs=1.210</t>
  </si>
  <si>
    <t>Hswi=6.35</t>
  </si>
  <si>
    <t>Tpwi=10.01</t>
  </si>
  <si>
    <t>Ws=23.885</t>
  </si>
  <si>
    <t>Cs=1.411</t>
  </si>
  <si>
    <t>Hswi=6.67</t>
  </si>
  <si>
    <t>Tpwi=10.09</t>
  </si>
  <si>
    <t>Ws=23.715</t>
  </si>
  <si>
    <t>Cs=1.613</t>
  </si>
  <si>
    <t>Ws=23.460</t>
  </si>
  <si>
    <t>Ws=23.205</t>
  </si>
  <si>
    <t>Ws=21.675</t>
  </si>
  <si>
    <t>Cs=1.439</t>
  </si>
  <si>
    <t>Ws=20.145</t>
  </si>
  <si>
    <t>Cs=1.266</t>
  </si>
  <si>
    <t>Ws=21.845</t>
  </si>
  <si>
    <t>Cs=0.963</t>
  </si>
  <si>
    <t>Ws=23.545</t>
  </si>
  <si>
    <t>Cs=0.661</t>
  </si>
  <si>
    <t>Ws=23.332</t>
  </si>
  <si>
    <t>Cs=0.666</t>
  </si>
  <si>
    <t>Ws=23.120</t>
  </si>
  <si>
    <t>Cs=0.672</t>
  </si>
  <si>
    <t>Ws=21.038</t>
  </si>
  <si>
    <t>Cs=0.795</t>
  </si>
  <si>
    <t>Ws=21.732</t>
  </si>
  <si>
    <t>Ws=19.649</t>
  </si>
  <si>
    <t>Ws=19.012</t>
  </si>
  <si>
    <t>Ws=19.097</t>
  </si>
  <si>
    <t>Ws=20.768</t>
  </si>
  <si>
    <t>Ws=23.233</t>
  </si>
  <si>
    <t>Ws=23.942</t>
  </si>
  <si>
    <t>Ws=23.772</t>
  </si>
  <si>
    <t>Ws=23.290</t>
  </si>
  <si>
    <t>Ws=22.185</t>
  </si>
  <si>
    <t>Ws=20.655</t>
  </si>
  <si>
    <t>Ws=21.278</t>
  </si>
  <si>
    <t>Ws=22.978</t>
  </si>
  <si>
    <t>Ws=23.403</t>
  </si>
  <si>
    <t>Ws=23.191</t>
  </si>
  <si>
    <t>Ws=19.068</t>
  </si>
  <si>
    <t>Ws=19.947</t>
  </si>
  <si>
    <t>Ws=22.412</t>
  </si>
  <si>
    <t>Ws=23.998</t>
  </si>
  <si>
    <t>Ws=23.828</t>
  </si>
  <si>
    <t>Ws=23.630</t>
  </si>
  <si>
    <t>Ws=23.375</t>
  </si>
  <si>
    <t>Ws=22.695</t>
  </si>
  <si>
    <t>Ws=21.165</t>
  </si>
  <si>
    <t>Ws=20.712</t>
  </si>
  <si>
    <t>Ws=23.474</t>
  </si>
  <si>
    <t>Ws=23.262</t>
  </si>
  <si>
    <t>Ws=22.426</t>
  </si>
  <si>
    <t>Ws=20.343</t>
  </si>
  <si>
    <t>Ws=18.983</t>
  </si>
  <si>
    <t>Hswi=3.75</t>
  </si>
  <si>
    <t>Hswi=3.94</t>
  </si>
  <si>
    <t>Tpwi=9.18</t>
  </si>
  <si>
    <t>Hswi=4.13</t>
  </si>
  <si>
    <t>Tpwi=9.26</t>
  </si>
  <si>
    <t>Hswi=5.28</t>
  </si>
  <si>
    <t>Tpwi=9.75</t>
  </si>
  <si>
    <t>Hswi=6.43</t>
  </si>
  <si>
    <t>Tpwi=10.21</t>
  </si>
  <si>
    <t>Hswi=6.78</t>
  </si>
  <si>
    <t>Tpwi=10.29</t>
  </si>
  <si>
    <t>Hswi=7.12</t>
  </si>
  <si>
    <t>Tpwi=10.38</t>
  </si>
  <si>
    <t>Hswi=3.99</t>
  </si>
  <si>
    <t>Tpwi=9.34</t>
  </si>
  <si>
    <t>Hswi=4.19</t>
  </si>
  <si>
    <t>Tpwi=9.43</t>
  </si>
  <si>
    <t>Hswi=4.39</t>
  </si>
  <si>
    <t>Hswi=5.61</t>
  </si>
  <si>
    <t>Hswi=6.83</t>
  </si>
  <si>
    <t>Tpwi=10.48</t>
  </si>
  <si>
    <t>Hswi=7.20</t>
  </si>
  <si>
    <t>Tpwi=10.57</t>
  </si>
  <si>
    <t>Hswi=7.57</t>
  </si>
  <si>
    <t>Tpwi=10.66</t>
  </si>
  <si>
    <t>Hswi=4.36</t>
  </si>
  <si>
    <t>Tpwi=10.00</t>
  </si>
  <si>
    <t>Hswi=4.58</t>
  </si>
  <si>
    <t>Hswi=4.81</t>
  </si>
  <si>
    <t>Tpwi=10.19</t>
  </si>
  <si>
    <t>Hswi=6.14</t>
  </si>
  <si>
    <t>Tpwi=10.72</t>
  </si>
  <si>
    <t>Hswi=7.48</t>
  </si>
  <si>
    <t>Tpwi=11.23</t>
  </si>
  <si>
    <t>Hswi=7.88</t>
  </si>
  <si>
    <t>Tpwi=11.32</t>
  </si>
  <si>
    <t>Hswi=8.28</t>
  </si>
  <si>
    <t>Tpwi=11.42</t>
  </si>
  <si>
    <t>Tpwi=10.30</t>
  </si>
  <si>
    <t>Tpwi=10.40</t>
  </si>
  <si>
    <t>Tpwi=10.49</t>
  </si>
  <si>
    <t>Tpwi=11.04</t>
  </si>
  <si>
    <t>Tpwi=11.56</t>
  </si>
  <si>
    <t>Tpwi=11.66</t>
  </si>
  <si>
    <t>Tpwi=11.76</t>
  </si>
  <si>
    <t>Hswi=1.81</t>
  </si>
  <si>
    <t>Tpwi=7.00</t>
  </si>
  <si>
    <t>Ws=8.008</t>
  </si>
  <si>
    <t>Cs=1.557</t>
  </si>
  <si>
    <t>Hswi=1.91</t>
  </si>
  <si>
    <t>Tpwi=7.07</t>
  </si>
  <si>
    <t>Ws=8.052</t>
  </si>
  <si>
    <t>Cs=1.551</t>
  </si>
  <si>
    <t>Hswi=2.01</t>
  </si>
  <si>
    <t>Tpwi=7.15</t>
  </si>
  <si>
    <t>Ws=8.096</t>
  </si>
  <si>
    <t>Cs=1.546</t>
  </si>
  <si>
    <t>Hswi=2.55</t>
  </si>
  <si>
    <t>Tpwi=7.51</t>
  </si>
  <si>
    <t>Ws=9.152</t>
  </si>
  <si>
    <t>Cs=1.809</t>
  </si>
  <si>
    <t>Hswi=3.10</t>
  </si>
  <si>
    <t>Ws=10.208</t>
  </si>
  <si>
    <t>Cs=2.072</t>
  </si>
  <si>
    <t>Hswi=3.28</t>
  </si>
  <si>
    <t>Ws=10.120</t>
  </si>
  <si>
    <t>Cs=2.414</t>
  </si>
  <si>
    <t>Ws=10.032</t>
  </si>
  <si>
    <t>Cs=2.755</t>
  </si>
  <si>
    <t>Ws=9.944</t>
  </si>
  <si>
    <t>Ws=9.856</t>
  </si>
  <si>
    <t>Ws=9.196</t>
  </si>
  <si>
    <t>Cs=2.464</t>
  </si>
  <si>
    <t>Ws=8.536</t>
  </si>
  <si>
    <t>Cs=2.173</t>
  </si>
  <si>
    <t>Ws=9.284</t>
  </si>
  <si>
    <t>Cs=1.646</t>
  </si>
  <si>
    <t>Cs=1.120</t>
  </si>
  <si>
    <t>Cs=1.137</t>
  </si>
  <si>
    <t>Cs=1.154</t>
  </si>
  <si>
    <t>Ws=8.932</t>
  </si>
  <si>
    <t>Cs=1.355</t>
  </si>
  <si>
    <t>Ws=9.240</t>
  </si>
  <si>
    <t>Ws=8.316</t>
  </si>
  <si>
    <t>Ws=8.037</t>
  </si>
  <si>
    <t>Ws=8.081</t>
  </si>
  <si>
    <t>Ws=8.800</t>
  </si>
  <si>
    <t>Ws=10.149</t>
  </si>
  <si>
    <t>Ws=10.061</t>
  </si>
  <si>
    <t>Ws=9.973</t>
  </si>
  <si>
    <t>Ws=9.885</t>
  </si>
  <si>
    <t>Ws=9.416</t>
  </si>
  <si>
    <t>Ws=8.756</t>
  </si>
  <si>
    <t>Ws=9.035</t>
  </si>
  <si>
    <t>Ws=9.783</t>
  </si>
  <si>
    <t>Ws=8.067</t>
  </si>
  <si>
    <t>Ws=8.448</t>
  </si>
  <si>
    <t>Ws=9.504</t>
  </si>
  <si>
    <t>Ws=10.179</t>
  </si>
  <si>
    <t>Ws=10.091</t>
  </si>
  <si>
    <t>Ws=10.003</t>
  </si>
  <si>
    <t>Ws=9.915</t>
  </si>
  <si>
    <t>Ws=9.636</t>
  </si>
  <si>
    <t>Ws=8.976</t>
  </si>
  <si>
    <t>Ws=8.785</t>
  </si>
  <si>
    <t>Ws=9.533</t>
  </si>
  <si>
    <t>Ws=9.548</t>
  </si>
  <si>
    <t>Ws=8.624</t>
  </si>
  <si>
    <t>Ws=8.023</t>
  </si>
  <si>
    <t>Hswi=1.93</t>
  </si>
  <si>
    <t>Tpwi=7.20</t>
  </si>
  <si>
    <t>Hswi=2.04</t>
  </si>
  <si>
    <t>Tpwi=7.27</t>
  </si>
  <si>
    <t>Hswi=2.15</t>
  </si>
  <si>
    <t>Tpwi=7.35</t>
  </si>
  <si>
    <t>Hswi=2.73</t>
  </si>
  <si>
    <t>Tpwi=7.72</t>
  </si>
  <si>
    <t>Hswi=3.50</t>
  </si>
  <si>
    <t>Tpwi=8.15</t>
  </si>
  <si>
    <t>Hswi=3.69</t>
  </si>
  <si>
    <t>Tpwi=8.22</t>
  </si>
  <si>
    <t>Hswi=2.05</t>
  </si>
  <si>
    <t>Tpwi=7.40</t>
  </si>
  <si>
    <t>Hswi=2.16</t>
  </si>
  <si>
    <t>Tpwi=7.47</t>
  </si>
  <si>
    <t>Hswi=2.28</t>
  </si>
  <si>
    <t>Tpwi=7.55</t>
  </si>
  <si>
    <t>Hswi=2.90</t>
  </si>
  <si>
    <t>Tpwi=7.93</t>
  </si>
  <si>
    <t>Hswi=3.51</t>
  </si>
  <si>
    <t>Tpwi=8.29</t>
  </si>
  <si>
    <t>Hswi=3.71</t>
  </si>
  <si>
    <t>Tpwi=8.37</t>
  </si>
  <si>
    <t>Hswi=3.92</t>
  </si>
  <si>
    <t>Tpwi=8.44</t>
  </si>
  <si>
    <t>Hswi=2.24</t>
  </si>
  <si>
    <t>Hswi=2.37</t>
  </si>
  <si>
    <t>Tpwi=8.00</t>
  </si>
  <si>
    <t>Hswi=2.50</t>
  </si>
  <si>
    <t>Tpwi=8.08</t>
  </si>
  <si>
    <t>Hswi=3.17</t>
  </si>
  <si>
    <t>Hswi=3.84</t>
  </si>
  <si>
    <t>Tpwi=8.88</t>
  </si>
  <si>
    <t>Hswi=4.06</t>
  </si>
  <si>
    <t>Tpwi=8.96</t>
  </si>
  <si>
    <t>Hswi=4.29</t>
  </si>
  <si>
    <t>Tpwi=8.16</t>
  </si>
  <si>
    <t>Tpwi=8.24</t>
  </si>
  <si>
    <t>Tpwi=8.32</t>
  </si>
  <si>
    <t>Tpwi=8.74</t>
  </si>
  <si>
    <t>Tpwi=9.15</t>
  </si>
  <si>
    <t>Tpwi=9.23</t>
  </si>
  <si>
    <t>Tpwi=9.31</t>
  </si>
  <si>
    <t>Hswi=2.02</t>
  </si>
  <si>
    <t>Tpwi=6.30</t>
  </si>
  <si>
    <t>Ws=10.197</t>
  </si>
  <si>
    <t>Cs=1.001</t>
  </si>
  <si>
    <t>Hswi=1.68</t>
  </si>
  <si>
    <t>Tpwi=5.87</t>
  </si>
  <si>
    <t>Ws=10.094</t>
  </si>
  <si>
    <t>Hswi=1.34</t>
  </si>
  <si>
    <t>Tpwi=5.41</t>
  </si>
  <si>
    <t>Ws=9.991</t>
  </si>
  <si>
    <t>Hswi=1.88</t>
  </si>
  <si>
    <t>Tpwi=6.13</t>
  </si>
  <si>
    <t>Ws=11.588</t>
  </si>
  <si>
    <t>Cs=1.169</t>
  </si>
  <si>
    <t>Hswi=2.42</t>
  </si>
  <si>
    <t>Tpwi=6.78</t>
  </si>
  <si>
    <t>Ws=13.184</t>
  </si>
  <si>
    <t>Cs=1.338</t>
  </si>
  <si>
    <t>Hswi=4.23</t>
  </si>
  <si>
    <t>Tpwi=9.08</t>
  </si>
  <si>
    <t>Cs=1.556</t>
  </si>
  <si>
    <t>Hswi=6.04</t>
  </si>
  <si>
    <t>Tpwi=10.90</t>
  </si>
  <si>
    <t>Ws=18.437</t>
  </si>
  <si>
    <t>Cs=1.774</t>
  </si>
  <si>
    <t>Ws=15.913</t>
  </si>
  <si>
    <t>Cs=1.588</t>
  </si>
  <si>
    <t>Tpwi=7.26</t>
  </si>
  <si>
    <t>Ws=13.390</t>
  </si>
  <si>
    <t>Cs=1.401</t>
  </si>
  <si>
    <t>Hswi=5.63</t>
  </si>
  <si>
    <t>Ws=14.987</t>
  </si>
  <si>
    <t>Cs=1.065</t>
  </si>
  <si>
    <t>Hswi=5.49</t>
  </si>
  <si>
    <t>Tpwi=10.20</t>
  </si>
  <si>
    <t>Ws=16.583</t>
  </si>
  <si>
    <t>Cs=0.728</t>
  </si>
  <si>
    <t>Hswi=5.35</t>
  </si>
  <si>
    <t>Tpwi=10.02</t>
  </si>
  <si>
    <t>Ws=16.223</t>
  </si>
  <si>
    <t>Cs=0.733</t>
  </si>
  <si>
    <t>Hswi=5.22</t>
  </si>
  <si>
    <t>Tpwi=9.84</t>
  </si>
  <si>
    <t>Ws=15.862</t>
  </si>
  <si>
    <t>Cs=0.737</t>
  </si>
  <si>
    <t>Hswi=5.08</t>
  </si>
  <si>
    <t>Tpwi=9.65</t>
  </si>
  <si>
    <t>Ws=13.030</t>
  </si>
  <si>
    <t>Ws=13.974</t>
  </si>
  <si>
    <t>Ws=11.141</t>
  </si>
  <si>
    <t>Ws=10.128</t>
  </si>
  <si>
    <t>Ws=10.025</t>
  </si>
  <si>
    <t>Ws=11.055</t>
  </si>
  <si>
    <t>Ws=12.652</t>
  </si>
  <si>
    <t>Ws=14.935</t>
  </si>
  <si>
    <t>Ws=17.561</t>
  </si>
  <si>
    <t>Ws=16.755</t>
  </si>
  <si>
    <t>Ws=14.231</t>
  </si>
  <si>
    <t>Ws=14.454</t>
  </si>
  <si>
    <t>Ws=16.051</t>
  </si>
  <si>
    <t>Ws=16.343</t>
  </si>
  <si>
    <t>Ws=15.982</t>
  </si>
  <si>
    <t>Ws=10.060</t>
  </si>
  <si>
    <t>Ws=10.523</t>
  </si>
  <si>
    <t>Ws=12.120</t>
  </si>
  <si>
    <t>Ws=14.059</t>
  </si>
  <si>
    <t>Ws=16.686</t>
  </si>
  <si>
    <t>Ws=17.596</t>
  </si>
  <si>
    <t>Ws=15.072</t>
  </si>
  <si>
    <t>Ws=13.922</t>
  </si>
  <si>
    <t>Ws=15.519</t>
  </si>
  <si>
    <t>Ws=16.463</t>
  </si>
  <si>
    <t>Ws=16.102</t>
  </si>
  <si>
    <t>Ws=14.918</t>
  </si>
  <si>
    <t>Ws=12.085</t>
  </si>
  <si>
    <t>Ws=10.163</t>
  </si>
  <si>
    <t>Hswi=2.33</t>
  </si>
  <si>
    <t>Tpwi=6.69</t>
  </si>
  <si>
    <t>Hswi=1.94</t>
  </si>
  <si>
    <t>Tpwi=6.23</t>
  </si>
  <si>
    <t>Hswi=1.55</t>
  </si>
  <si>
    <t>Tpwi=5.74</t>
  </si>
  <si>
    <t>Hswi=2.17</t>
  </si>
  <si>
    <t>Tpwi=6.51</t>
  </si>
  <si>
    <t>Hswi=4.88</t>
  </si>
  <si>
    <t>Tpwi=9.64</t>
  </si>
  <si>
    <t>Hswi=6.98</t>
  </si>
  <si>
    <t>Tpwi=11.57</t>
  </si>
  <si>
    <t>Hswi=5.54</t>
  </si>
  <si>
    <t>Tpwi=9.83</t>
  </si>
  <si>
    <t>Hswi=4.11</t>
  </si>
  <si>
    <t>Hswi=6.50</t>
  </si>
  <si>
    <t>Tpwi=11.02</t>
  </si>
  <si>
    <t>Hswi=6.34</t>
  </si>
  <si>
    <t>Tpwi=10.83</t>
  </si>
  <si>
    <t>Hswi=6.18</t>
  </si>
  <si>
    <t>Tpwi=10.64</t>
  </si>
  <si>
    <t>Hswi=6.02</t>
  </si>
  <si>
    <t>Tpwi=10.45</t>
  </si>
  <si>
    <t>Hswi=5.86</t>
  </si>
  <si>
    <t>Tpwi=10.25</t>
  </si>
  <si>
    <t>Hswi=2.64</t>
  </si>
  <si>
    <t>Tpwi=7.02</t>
  </si>
  <si>
    <t>Hswi=2.20</t>
  </si>
  <si>
    <t>Tpwi=6.54</t>
  </si>
  <si>
    <t>Hswi=1.76</t>
  </si>
  <si>
    <t>Tpwi=6.03</t>
  </si>
  <si>
    <t>Hswi=2.46</t>
  </si>
  <si>
    <t>Tpwi=6.84</t>
  </si>
  <si>
    <t>Tpwi=7.56</t>
  </si>
  <si>
    <t>Hswi=5.53</t>
  </si>
  <si>
    <t>Tpwi=10.12</t>
  </si>
  <si>
    <t>Hswi=7.91</t>
  </si>
  <si>
    <t>Tpwi=12.15</t>
  </si>
  <si>
    <t>Hswi=6.28</t>
  </si>
  <si>
    <t>Tpwi=10.33</t>
  </si>
  <si>
    <t>Hswi=4.66</t>
  </si>
  <si>
    <t>Tpwi=8.10</t>
  </si>
  <si>
    <t>Hswi=7.36</t>
  </si>
  <si>
    <t>Hswi=7.18</t>
  </si>
  <si>
    <t>Tpwi=11.38</t>
  </si>
  <si>
    <t>Hswi=7.00</t>
  </si>
  <si>
    <t>Tpwi=11.17</t>
  </si>
  <si>
    <t>Hswi=6.82</t>
  </si>
  <si>
    <t>Tpwi=10.97</t>
  </si>
  <si>
    <t>Hswi=6.64</t>
  </si>
  <si>
    <t>Tpwi=10.76</t>
  </si>
  <si>
    <t>Tpwi=7.52</t>
  </si>
  <si>
    <t>Tpwi=7.01</t>
  </si>
  <si>
    <t>Hswi=1.86</t>
  </si>
  <si>
    <t>Tpwi=6.46</t>
  </si>
  <si>
    <t>Hswi=2.60</t>
  </si>
  <si>
    <t>Tpwi=7.33</t>
  </si>
  <si>
    <t>Hswi=3.35</t>
  </si>
  <si>
    <t>Tpwi=10.84</t>
  </si>
  <si>
    <t>Hswi=8.37</t>
  </si>
  <si>
    <t>Tpwi=13.02</t>
  </si>
  <si>
    <t>Hswi=6.65</t>
  </si>
  <si>
    <t>Tpwi=11.06</t>
  </si>
  <si>
    <t>Hswi=4.93</t>
  </si>
  <si>
    <t>Tpwi=8.68</t>
  </si>
  <si>
    <t>Hswi=7.80</t>
  </si>
  <si>
    <t>Tpwi=12.40</t>
  </si>
  <si>
    <t>Hswi=7.61</t>
  </si>
  <si>
    <t>Tpwi=12.19</t>
  </si>
  <si>
    <t>Hswi=7.41</t>
  </si>
  <si>
    <t>Tpwi=11.97</t>
  </si>
  <si>
    <t>Hswi=7.22</t>
  </si>
  <si>
    <t>Tpwi=11.75</t>
  </si>
  <si>
    <t>Hswi=7.03</t>
  </si>
  <si>
    <t>Tpwi=11.53</t>
  </si>
  <si>
    <t>Tpwi=7.75</t>
  </si>
  <si>
    <t>Tpwi=7.22</t>
  </si>
  <si>
    <t>Tpwi=6.66</t>
  </si>
  <si>
    <t>Tpwi=8.34</t>
  </si>
  <si>
    <t>Tpwi=13.41</t>
  </si>
  <si>
    <t>Tpwi=11.40</t>
  </si>
  <si>
    <t>Tpwi=8.94</t>
  </si>
  <si>
    <t>Tpwi=12.77</t>
  </si>
  <si>
    <t>Tpwi=12.55</t>
  </si>
  <si>
    <t>Tpwi=12.33</t>
  </si>
  <si>
    <t>Tpwi=12.10</t>
  </si>
  <si>
    <t>Tpwi=11.87</t>
  </si>
  <si>
    <t>Tpwi=6.17</t>
  </si>
  <si>
    <t>Ws=11.330</t>
  </si>
  <si>
    <t>Cs=0.779</t>
  </si>
  <si>
    <t>Hswi=1.59</t>
  </si>
  <si>
    <t>Tpwi=5.76</t>
  </si>
  <si>
    <t>Ws=11.227</t>
  </si>
  <si>
    <t>Cs=0.774</t>
  </si>
  <si>
    <t>Hswi=1.27</t>
  </si>
  <si>
    <t>Tpwi=5.31</t>
  </si>
  <si>
    <t>Ws=11.124</t>
  </si>
  <si>
    <t>Cs=0.770</t>
  </si>
  <si>
    <t>Hswi=1.79</t>
  </si>
  <si>
    <t>Tpwi=5.99</t>
  </si>
  <si>
    <t>Ws=12.875</t>
  </si>
  <si>
    <t>Cs=0.898</t>
  </si>
  <si>
    <t>Hswi=2.30</t>
  </si>
  <si>
    <t>Tpwi=6.60</t>
  </si>
  <si>
    <t>Ws=14.626</t>
  </si>
  <si>
    <t>Cs=1.026</t>
  </si>
  <si>
    <t>Hswi=4.01</t>
  </si>
  <si>
    <t>Cs=1.197</t>
  </si>
  <si>
    <t>Hswi=5.72</t>
  </si>
  <si>
    <t>Tpwi=10.71</t>
  </si>
  <si>
    <t>Ws=20.497</t>
  </si>
  <si>
    <t>Cs=1.368</t>
  </si>
  <si>
    <t>Tpwi=9.12</t>
  </si>
  <si>
    <t>Ws=17.665</t>
  </si>
  <si>
    <t>Cs=1.221</t>
  </si>
  <si>
    <t>Hswi=3.42</t>
  </si>
  <si>
    <t>Ws=14.832</t>
  </si>
  <si>
    <t>Cs=1.073</t>
  </si>
  <si>
    <t>Hswi=5.34</t>
  </si>
  <si>
    <t>Ws=16.634</t>
  </si>
  <si>
    <t>Cs=0.817</t>
  </si>
  <si>
    <t>Hswi=5.21</t>
  </si>
  <si>
    <t>Tpwi=10.03</t>
  </si>
  <si>
    <t>Cs=0.560</t>
  </si>
  <si>
    <t>Tpwi=9.86</t>
  </si>
  <si>
    <t>Ws=17.973</t>
  </si>
  <si>
    <t>Cs=0.565</t>
  </si>
  <si>
    <t>Cs=0.570</t>
  </si>
  <si>
    <t>Hswi=4.82</t>
  </si>
  <si>
    <t>Tpwi=9.50</t>
  </si>
  <si>
    <t>Ws=14.420</t>
  </si>
  <si>
    <t>Cs=0.674</t>
  </si>
  <si>
    <t>Ws=15.450</t>
  </si>
  <si>
    <t>Ws=12.360</t>
  </si>
  <si>
    <t>Ws=11.261</t>
  </si>
  <si>
    <t>Ws=11.158</t>
  </si>
  <si>
    <t>Ws=12.291</t>
  </si>
  <si>
    <t>Ws=14.042</t>
  </si>
  <si>
    <t>Ws=19.518</t>
  </si>
  <si>
    <t>Ws=18.609</t>
  </si>
  <si>
    <t>Ws=15.776</t>
  </si>
  <si>
    <t>Ws=16.034</t>
  </si>
  <si>
    <t>Ws=17.836</t>
  </si>
  <si>
    <t>Ws=18.128</t>
  </si>
  <si>
    <t>Ws=11.193</t>
  </si>
  <si>
    <t>Ws=11.708</t>
  </si>
  <si>
    <t>Ws=13.459</t>
  </si>
  <si>
    <t>Ws=15.604</t>
  </si>
  <si>
    <t>Ws=18.540</t>
  </si>
  <si>
    <t>Ws=19.553</t>
  </si>
  <si>
    <t>Ws=16.720</t>
  </si>
  <si>
    <t>Ws=15.433</t>
  </si>
  <si>
    <t>Ws=17.235</t>
  </si>
  <si>
    <t>Ws=18.282</t>
  </si>
  <si>
    <t>Ws=17.819</t>
  </si>
  <si>
    <t>Ws=16.480</t>
  </si>
  <si>
    <t>Ws=11.296</t>
  </si>
  <si>
    <t>Hswi=2.08</t>
  </si>
  <si>
    <t>Hswi=1.73</t>
  </si>
  <si>
    <t>Hswi=1.39</t>
  </si>
  <si>
    <t>Tpwi=5.56</t>
  </si>
  <si>
    <t>Hswi=1.95</t>
  </si>
  <si>
    <t>Tpwi=6.27</t>
  </si>
  <si>
    <t>Hswi=2.51</t>
  </si>
  <si>
    <t>Tpwi=6.91</t>
  </si>
  <si>
    <t>Hswi=4.38</t>
  </si>
  <si>
    <t>Tpwi=9.32</t>
  </si>
  <si>
    <t>Hswi=6.24</t>
  </si>
  <si>
    <t>Tpwi=11.22</t>
  </si>
  <si>
    <t>Hswi=4.98</t>
  </si>
  <si>
    <t>Tpwi=9.56</t>
  </si>
  <si>
    <t>Hswi=3.73</t>
  </si>
  <si>
    <t>Tpwi=7.54</t>
  </si>
  <si>
    <t>Hswi=5.82</t>
  </si>
  <si>
    <t>Tpwi=10.69</t>
  </si>
  <si>
    <t>Hswi=5.68</t>
  </si>
  <si>
    <t>Tpwi=10.51</t>
  </si>
  <si>
    <t>Hswi=5.40</t>
  </si>
  <si>
    <t>Tpwi=10.14</t>
  </si>
  <si>
    <t>Hswi=5.26</t>
  </si>
  <si>
    <t>Tpwi=9.95</t>
  </si>
  <si>
    <t>Hswi=2.25</t>
  </si>
  <si>
    <t>Tpwi=6.70</t>
  </si>
  <si>
    <t>Tpwi=6.25</t>
  </si>
  <si>
    <t>Hswi=1.50</t>
  </si>
  <si>
    <t>Tpwi=5.77</t>
  </si>
  <si>
    <t>Hswi=2.11</t>
  </si>
  <si>
    <t>Tpwi=6.50</t>
  </si>
  <si>
    <t>Hswi=2.72</t>
  </si>
  <si>
    <t>Tpwi=7.16</t>
  </si>
  <si>
    <t>Hswi=4.74</t>
  </si>
  <si>
    <t>Tpwi=9.66</t>
  </si>
  <si>
    <t>Hswi=6.76</t>
  </si>
  <si>
    <t>Tpwi=11.63</t>
  </si>
  <si>
    <t>Tpwi=9.90</t>
  </si>
  <si>
    <t>Tpwi=7.81</t>
  </si>
  <si>
    <t>Hswi=6.31</t>
  </si>
  <si>
    <t>Tpwi=11.08</t>
  </si>
  <si>
    <t>Hswi=6.15</t>
  </si>
  <si>
    <t>Tpwi=10.89</t>
  </si>
  <si>
    <t>Hswi=6.00</t>
  </si>
  <si>
    <t>Tpwi=10.70</t>
  </si>
  <si>
    <t>Hswi=5.85</t>
  </si>
  <si>
    <t>Hswi=5.70</t>
  </si>
  <si>
    <t>Tpwi=10.31</t>
  </si>
  <si>
    <t>Tpwi=7.34</t>
  </si>
  <si>
    <t>Tpwi=6.85</t>
  </si>
  <si>
    <t>Hswi=1.66</t>
  </si>
  <si>
    <t>Tpwi=6.32</t>
  </si>
  <si>
    <t>Hswi=2.34</t>
  </si>
  <si>
    <t>Tpwi=7.13</t>
  </si>
  <si>
    <t>Hswi=3.02</t>
  </si>
  <si>
    <t>Hswi=5.25</t>
  </si>
  <si>
    <t>Tpwi=10.59</t>
  </si>
  <si>
    <t>Hswi=7.49</t>
  </si>
  <si>
    <t>Tpwi=12.75</t>
  </si>
  <si>
    <t>Hswi=5.98</t>
  </si>
  <si>
    <t>Tpwi=10.86</t>
  </si>
  <si>
    <t>Hswi=4.47</t>
  </si>
  <si>
    <t>Tpwi=8.57</t>
  </si>
  <si>
    <t>Hswi=6.99</t>
  </si>
  <si>
    <t>Tpwi=11.95</t>
  </si>
  <si>
    <t>Tpwi=11.74</t>
  </si>
  <si>
    <t>Hswi=6.48</t>
  </si>
  <si>
    <t>Tpwi=11.52</t>
  </si>
  <si>
    <t>Hswi=6.32</t>
  </si>
  <si>
    <t>Tpwi=11.31</t>
  </si>
  <si>
    <t>Tpwi=7.06</t>
  </si>
  <si>
    <t>Tpwi=8.09</t>
  </si>
  <si>
    <t>Tpwi=13.13</t>
  </si>
  <si>
    <t>Tpwi=11.19</t>
  </si>
  <si>
    <t>Tpwi=12.52</t>
  </si>
  <si>
    <t>Tpwi=12.30</t>
  </si>
  <si>
    <t>Tpwi=12.09</t>
  </si>
  <si>
    <t>Tpwi=11.65</t>
  </si>
  <si>
    <t>Hswi=1.71</t>
  </si>
  <si>
    <t>Tpwi=5.83</t>
  </si>
  <si>
    <t>Ws=7.656</t>
  </si>
  <si>
    <t>Cs=1.321</t>
  </si>
  <si>
    <t>Hswi=1.42</t>
  </si>
  <si>
    <t>Tpwi=5.44</t>
  </si>
  <si>
    <t>Ws=7.612</t>
  </si>
  <si>
    <t>Cs=1.316</t>
  </si>
  <si>
    <t>Hswi=1.14</t>
  </si>
  <si>
    <t>Tpwi=5.02</t>
  </si>
  <si>
    <t>Ws=7.568</t>
  </si>
  <si>
    <t>Cs=1.311</t>
  </si>
  <si>
    <t>Hswi=1.60</t>
  </si>
  <si>
    <t>Tpwi=5.66</t>
  </si>
  <si>
    <t>Ws=8.712</t>
  </si>
  <si>
    <t>Cs=1.534</t>
  </si>
  <si>
    <t>Hswi=2.06</t>
  </si>
  <si>
    <t>Tpwi=6.24</t>
  </si>
  <si>
    <t>Cs=1.758</t>
  </si>
  <si>
    <t>Hswi=3.59</t>
  </si>
  <si>
    <t>Tpwi=8.41</t>
  </si>
  <si>
    <t>Ws=11.836</t>
  </si>
  <si>
    <t>Cs=2.047</t>
  </si>
  <si>
    <t>Tpwi=10.13</t>
  </si>
  <si>
    <t>Ws=13.816</t>
  </si>
  <si>
    <t>Cs=2.337</t>
  </si>
  <si>
    <t>Hswi=4.08</t>
  </si>
  <si>
    <t>Tpwi=8.63</t>
  </si>
  <si>
    <t>Ws=11.924</t>
  </si>
  <si>
    <t>Cs=2.090</t>
  </si>
  <si>
    <t>Hswi=3.05</t>
  </si>
  <si>
    <t>Tpwi=6.80</t>
  </si>
  <si>
    <t>Cs=1.843</t>
  </si>
  <si>
    <t>Hswi=4.77</t>
  </si>
  <si>
    <t>Ws=11.264</t>
  </si>
  <si>
    <t>Cs=1.397</t>
  </si>
  <si>
    <t>Tpwi=9.49</t>
  </si>
  <si>
    <t>Ws=12.496</t>
  </si>
  <si>
    <t>Cs=0.950</t>
  </si>
  <si>
    <t>Hswi=4.54</t>
  </si>
  <si>
    <t>Ws=12.188</t>
  </si>
  <si>
    <t>Cs=0.964</t>
  </si>
  <si>
    <t>Hswi=4.43</t>
  </si>
  <si>
    <t>Ws=11.880</t>
  </si>
  <si>
    <t>Cs=0.979</t>
  </si>
  <si>
    <t>Hswi=4.31</t>
  </si>
  <si>
    <t>Tpwi=8.98</t>
  </si>
  <si>
    <t>Ws=9.768</t>
  </si>
  <si>
    <t>Cs=1.150</t>
  </si>
  <si>
    <t>Ws=10.472</t>
  </si>
  <si>
    <t>Ws=8.360</t>
  </si>
  <si>
    <t>Ws=7.627</t>
  </si>
  <si>
    <t>Ws=7.583</t>
  </si>
  <si>
    <t>Ws=8.331</t>
  </si>
  <si>
    <t>Ws=9.475</t>
  </si>
  <si>
    <t>Ws=11.176</t>
  </si>
  <si>
    <t>Ws=13.156</t>
  </si>
  <si>
    <t>Ws=12.555</t>
  </si>
  <si>
    <t>Ws=10.663</t>
  </si>
  <si>
    <t>Ws=10.853</t>
  </si>
  <si>
    <t>Ws=11.983</t>
  </si>
  <si>
    <t>Ws=7.597</t>
  </si>
  <si>
    <t>Ws=7.949</t>
  </si>
  <si>
    <t>Ws=9.093</t>
  </si>
  <si>
    <t>Ws=10.516</t>
  </si>
  <si>
    <t>Ws=13.185</t>
  </si>
  <si>
    <t>Ws=11.293</t>
  </si>
  <si>
    <t>Ws=10.443</t>
  </si>
  <si>
    <t>Ws=11.675</t>
  </si>
  <si>
    <t>Ws=12.393</t>
  </si>
  <si>
    <t>Ws=9.064</t>
  </si>
  <si>
    <t>Ws=7.641</t>
  </si>
  <si>
    <t>Tpwi=6.11</t>
  </si>
  <si>
    <t>Tpwi=5.70</t>
  </si>
  <si>
    <t>Hswi=1.24</t>
  </si>
  <si>
    <t>Tpwi=5.26</t>
  </si>
  <si>
    <t>Hswi=1.74</t>
  </si>
  <si>
    <t>Tpwi=5.93</t>
  </si>
  <si>
    <t>Tpwi=6.53</t>
  </si>
  <si>
    <t>Hswi=3.91</t>
  </si>
  <si>
    <t>Tpwi=8.81</t>
  </si>
  <si>
    <t>Hswi=5.58</t>
  </si>
  <si>
    <t>Tpwi=10.61</t>
  </si>
  <si>
    <t>Hswi=4.46</t>
  </si>
  <si>
    <t>Hswi=3.33</t>
  </si>
  <si>
    <t>Tpwi=10.11</t>
  </si>
  <si>
    <t>Tpwi=9.94</t>
  </si>
  <si>
    <t>Hswi=4.96</t>
  </si>
  <si>
    <t>Tpwi=9.77</t>
  </si>
  <si>
    <t>Hswi=4.83</t>
  </si>
  <si>
    <t>Tpwi=9.59</t>
  </si>
  <si>
    <t>Hswi=4.71</t>
  </si>
  <si>
    <t>Tpwi=9.41</t>
  </si>
  <si>
    <t>Tpwi=6.33</t>
  </si>
  <si>
    <t>Tpwi=5.91</t>
  </si>
  <si>
    <t>Tpwi=5.45</t>
  </si>
  <si>
    <t>Hswi=1.89</t>
  </si>
  <si>
    <t>Tpwi=6.15</t>
  </si>
  <si>
    <t>Hswi=2.43</t>
  </si>
  <si>
    <t>Tpwi=6.77</t>
  </si>
  <si>
    <t>Hswi=4.24</t>
  </si>
  <si>
    <t>Tpwi=9.13</t>
  </si>
  <si>
    <t>Tpwi=10.99</t>
  </si>
  <si>
    <t>Tpwi=9.37</t>
  </si>
  <si>
    <t>Hswi=3.61</t>
  </si>
  <si>
    <t>Tpwi=7.39</t>
  </si>
  <si>
    <t>Hswi=5.64</t>
  </si>
  <si>
    <t>Hswi=5.50</t>
  </si>
  <si>
    <t>Hswi=5.37</t>
  </si>
  <si>
    <t>Hswi=5.23</t>
  </si>
  <si>
    <t>Hswi=5.10</t>
  </si>
  <si>
    <t>Hswi=2.23</t>
  </si>
  <si>
    <t>Tpwi=6.94</t>
  </si>
  <si>
    <t>Tpwi=6.48</t>
  </si>
  <si>
    <t>Hswi=1.49</t>
  </si>
  <si>
    <t>Tpwi=5.98</t>
  </si>
  <si>
    <t>Hswi=2.09</t>
  </si>
  <si>
    <t>Tpwi=6.74</t>
  </si>
  <si>
    <t>Tpwi=7.43</t>
  </si>
  <si>
    <t>Hswi=4.70</t>
  </si>
  <si>
    <t>Hswi=6.70</t>
  </si>
  <si>
    <t>Tpwi=12.05</t>
  </si>
  <si>
    <t>Tpwi=10.27</t>
  </si>
  <si>
    <t>Hswi=4.00</t>
  </si>
  <si>
    <t>Hswi=6.25</t>
  </si>
  <si>
    <t>Tpwi=11.49</t>
  </si>
  <si>
    <t>Hswi=6.10</t>
  </si>
  <si>
    <t>Tpwi=11.30</t>
  </si>
  <si>
    <t>Tpwi=11.10</t>
  </si>
  <si>
    <t>Hswi=5.80</t>
  </si>
  <si>
    <t>Hswi=5.65</t>
  </si>
  <si>
    <t>Tpwi=6.67</t>
  </si>
  <si>
    <t>Tpwi=6.16</t>
  </si>
  <si>
    <t>Tpwi=7.65</t>
  </si>
  <si>
    <t>Tpwi=12.42</t>
  </si>
  <si>
    <t>Tpwi=10.58</t>
  </si>
  <si>
    <t>Tpwi=11.84</t>
  </si>
  <si>
    <t>Tpwi=11.64</t>
  </si>
  <si>
    <t>Tpwi=11.43</t>
  </si>
  <si>
    <t>Tpwi=11.01</t>
  </si>
  <si>
    <t>"MetOcean.dat" Contents</t>
  </si>
  <si>
    <t>TestNo.</t>
  </si>
  <si>
    <t>Currnt</t>
  </si>
  <si>
    <t>X:\analysis\projects\2110_CaRongDo\SimoInp\VT0\sys-moo.A0350B0</t>
  </si>
  <si>
    <t>.A0350L0</t>
  </si>
  <si>
    <t>.A0350B0</t>
  </si>
  <si>
    <t>X:\analysis\projects\2110_CaRongDo\SimoInp\VT0\sys-moo.A0350L0</t>
  </si>
  <si>
    <t>Month</t>
  </si>
  <si>
    <t>Weibull-parameters</t>
  </si>
  <si>
    <t>RP[years]</t>
  </si>
  <si>
    <t>Shape</t>
  </si>
  <si>
    <t>Scale</t>
  </si>
  <si>
    <t>Location</t>
  </si>
  <si>
    <t>[%]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</si>
  <si>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</si>
  <si>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</si>
  <si>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</si>
  <si>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</si>
  <si>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</si>
  <si>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</si>
  <si>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</si>
  <si>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</si>
  <si>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</si>
  <si>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</si>
  <si>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</si>
  <si>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</si>
  <si>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</si>
  <si>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Table 3.4 Monthly and annual Weibull parameters and corresponding extreme values for significant wave height at the Wisting Field. Duration of event is 3 hours.</t>
  </si>
  <si>
    <t>Annual</t>
  </si>
  <si>
    <t>Prob</t>
  </si>
  <si>
    <t>WaDir</t>
  </si>
  <si>
    <t>WiDir</t>
  </si>
  <si>
    <t>Uwi</t>
  </si>
  <si>
    <t>CuDir</t>
  </si>
  <si>
    <t>Ucu</t>
  </si>
  <si>
    <t>B11lin</t>
  </si>
  <si>
    <t>B22lin</t>
  </si>
  <si>
    <t>B11qdr</t>
  </si>
  <si>
    <t>B22qdr</t>
  </si>
  <si>
    <t>Seed</t>
  </si>
  <si>
    <t>ndt</t>
  </si>
  <si>
    <t>LC</t>
  </si>
  <si>
    <r>
      <t>Wind speed, 1h, 10 m </t>
    </r>
    <r>
      <rPr>
        <b/>
        <sz val="14"/>
        <color theme="1"/>
        <rFont val="Arial"/>
        <family val="2"/>
      </rPr>
      <t>Ws</t>
    </r>
  </si>
  <si>
    <t>Wind speed, 10min, 10 m</t>
  </si>
  <si>
    <t>Wind speed, p50, 3s, 10 m</t>
  </si>
  <si>
    <r>
      <t>Significant wave height </t>
    </r>
    <r>
      <rPr>
        <b/>
        <sz val="14"/>
        <color theme="1"/>
        <rFont val="Arial"/>
        <family val="2"/>
      </rPr>
      <t>Hs</t>
    </r>
  </si>
  <si>
    <r>
      <t>Spectral peak period </t>
    </r>
    <r>
      <rPr>
        <b/>
        <sz val="14"/>
        <color theme="1"/>
        <rFont val="Arial"/>
        <family val="2"/>
      </rPr>
      <t>Tp</t>
    </r>
  </si>
  <si>
    <t>Individual wave height</t>
  </si>
  <si>
    <t>Crest height</t>
  </si>
  <si>
    <t>Current speed, -45 m depth</t>
  </si>
  <si>
    <t>Current speed, -55 m depth</t>
  </si>
  <si>
    <t>Current speed, -103 m</t>
  </si>
  <si>
    <t>Current speed, -199 m</t>
  </si>
  <si>
    <t>Current speed, -295 m</t>
  </si>
  <si>
    <t>Current speed, 3 m ab bed</t>
  </si>
  <si>
    <t>Min. 3h air temp., 30 m</t>
  </si>
  <si>
    <t>[°C]</t>
  </si>
  <si>
    <t>LMDAT, 30 m</t>
  </si>
  <si>
    <t>H</t>
  </si>
  <si>
    <t>V</t>
  </si>
  <si>
    <t>C</t>
  </si>
  <si>
    <t>Current speed, Surface Cs</t>
  </si>
  <si>
    <t>[cm/s]</t>
  </si>
  <si>
    <t>Current speed @z=0</t>
  </si>
  <si>
    <t>Table 5‑6: Combined return periods of waves, wind and current</t>
  </si>
  <si>
    <t>Combined RP</t>
  </si>
  <si>
    <t>Current</t>
  </si>
  <si>
    <t>10-year</t>
  </si>
  <si>
    <t>1-year</t>
  </si>
  <si>
    <t>100-year</t>
  </si>
  <si>
    <t>10 000-year</t>
  </si>
  <si>
    <t>10 000-year</t>
  </si>
  <si>
    <t>2114-APL-W-RA-0002, Rev.3</t>
  </si>
  <si>
    <t>Fx</t>
  </si>
  <si>
    <t>Fy</t>
  </si>
  <si>
    <t>Mx</t>
  </si>
  <si>
    <t>Mz</t>
  </si>
  <si>
    <t>My</t>
  </si>
  <si>
    <t>Wind Coefficients</t>
  </si>
  <si>
    <t>Current Coefficients</t>
  </si>
  <si>
    <r>
      <rPr>
        <sz val="11"/>
        <color rgb="FF0000FF"/>
        <rFont val="Calibri"/>
        <family val="2"/>
        <scheme val="minor"/>
      </rPr>
      <t>2114-EQU-Y-SA-0002_5_001</t>
    </r>
    <r>
      <rPr>
        <sz val="11"/>
        <color theme="1"/>
        <rFont val="Calibri"/>
        <family val="2"/>
        <scheme val="minor"/>
      </rPr>
      <t>.PDF</t>
    </r>
  </si>
  <si>
    <t>PlotDigit</t>
  </si>
  <si>
    <t>CP#</t>
  </si>
  <si>
    <t>LimitState</t>
  </si>
  <si>
    <t>SimLen</t>
  </si>
  <si>
    <t>ReqLen</t>
  </si>
  <si>
    <t>CP6</t>
  </si>
  <si>
    <t>L</t>
  </si>
  <si>
    <t>#1</t>
  </si>
  <si>
    <t>#2</t>
  </si>
  <si>
    <t>#3</t>
  </si>
  <si>
    <r>
      <rPr>
        <b/>
        <sz val="11"/>
        <color rgb="FFFF0000"/>
        <rFont val="Calibri"/>
        <family val="2"/>
        <scheme val="minor"/>
      </rPr>
      <t>BROKEN</t>
    </r>
    <r>
      <rPr>
        <b/>
        <sz val="11"/>
        <color theme="1"/>
        <rFont val="Calibri"/>
        <family val="2"/>
        <scheme val="minor"/>
      </rPr>
      <t xml:space="preserve"> LINE#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</si>
</sst>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0.000"/>
    <numFmt numFmtId="166" formatCode="0.0"/>
    <numFmt numFmtId="167" formatCode="0.0000"/>
    <numFmt numFmtId="168" formatCode="00.0"/>
    <numFmt numFmtId="169" formatCode="0.0\ %"/>
    <numFmt numFmtId="171" formatCode="0.00000E+00"/>
  </numFmts>
  <fonts count="7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vertAlign val="subscript"/>
      <sz val="11"/>
      <color indexed="17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vertAlign val="subscript"/>
      <sz val="9"/>
      <color indexed="8"/>
      <name val="Arial"/>
      <family val="2"/>
    </font>
    <font>
      <sz val="9"/>
      <color indexed="81"/>
      <name val="Tahoma"/>
      <family val="2"/>
    </font>
    <font>
      <b/>
      <sz val="7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MS Sans Serif"/>
    </font>
    <font>
      <sz val="10"/>
      <name val="MS Sans Serif"/>
      <family val="2"/>
    </font>
    <font>
      <b/>
      <sz val="8"/>
      <name val="Arial"/>
      <family val="2"/>
    </font>
    <font>
      <b/>
      <vertAlign val="subscript"/>
      <sz val="9"/>
      <color indexed="8"/>
      <name val="Times New Roman"/>
      <family val="1"/>
    </font>
    <font>
      <sz val="9"/>
      <color indexed="8"/>
      <name val="Times New Roman"/>
      <family val="1"/>
    </font>
    <font>
      <vertAlign val="superscript"/>
      <sz val="9"/>
      <color indexed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0000CC"/>
      <name val="Calibri"/>
      <family val="2"/>
      <scheme val="minor"/>
    </font>
    <font>
      <sz val="10"/>
      <color rgb="FF000000"/>
      <name val="Calibri"/>
      <family val="2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theme="0" tint="-0.499984740745262"/>
      <name val="Times New Roman"/>
      <family val="1"/>
    </font>
    <font>
      <b/>
      <sz val="9"/>
      <color rgb="FF0000FF"/>
      <name val="Times New Roman"/>
      <family val="1"/>
    </font>
    <font>
      <sz val="8"/>
      <color rgb="FF0000FF"/>
      <name val="Arial"/>
      <family val="2"/>
    </font>
    <font>
      <sz val="12"/>
      <color theme="1"/>
      <name val="Times New Roman"/>
      <family val="1"/>
    </font>
    <font>
      <b/>
      <sz val="10"/>
      <color rgb="FF0000FF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theme="0" tint="-0.14999847407452621"/>
      <name val="Times New Roman"/>
      <family val="1"/>
    </font>
    <font>
      <b/>
      <sz val="12"/>
      <color theme="1"/>
      <name val="Times New Roman"/>
      <family val="1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rgb="FF0000FF"/>
      <name val="Calibri"/>
      <family val="2"/>
      <scheme val="minor"/>
    </font>
    <font>
      <sz val="12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FF"/>
      <name val="Arial"/>
      <family val="2"/>
    </font>
    <font>
      <sz val="12"/>
      <name val="Arial"/>
    </font>
    <font>
      <b/>
      <sz val="12"/>
      <name val="Arial"/>
      <family val="2"/>
    </font>
    <font>
      <sz val="12"/>
      <color theme="1"/>
      <name val="Agency FB"/>
      <family val="2"/>
    </font>
    <font>
      <b/>
      <sz val="11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DashDotDot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DashDotDot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Dot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 style="mediumDashDotDot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DashDotDot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double">
        <color indexed="64"/>
      </top>
      <bottom/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double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double">
        <color indexed="64"/>
      </left>
      <right style="medium">
        <color rgb="FF000000"/>
      </right>
      <top/>
      <bottom style="double">
        <color indexed="64"/>
      </bottom>
      <diagonal/>
    </border>
    <border>
      <left style="double">
        <color indexed="64"/>
      </left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 style="medium">
        <color rgb="FF000000"/>
      </right>
      <top style="double">
        <color indexed="64"/>
      </top>
      <bottom/>
      <diagonal/>
    </border>
    <border>
      <left style="double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DCDCDC"/>
      </right>
      <top/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/>
      <right/>
      <top style="medium">
        <color rgb="FFDCDCDC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</borders>
  <cellStyleXfs count="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4" fillId="27" borderId="104" applyNumberFormat="0" applyAlignment="0" applyProtection="0"/>
    <xf numFmtId="0" fontId="25" fillId="28" borderId="10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8" fillId="0" borderId="106" applyNumberFormat="0" applyFill="0" applyAlignment="0" applyProtection="0"/>
    <xf numFmtId="0" fontId="29" fillId="0" borderId="107" applyNumberFormat="0" applyFill="0" applyAlignment="0" applyProtection="0"/>
    <xf numFmtId="0" fontId="30" fillId="0" borderId="108" applyNumberFormat="0" applyFill="0" applyAlignment="0" applyProtection="0"/>
    <xf numFmtId="0" fontId="30" fillId="0" borderId="0" applyNumberFormat="0" applyFill="0" applyBorder="0" applyAlignment="0" applyProtection="0"/>
    <xf numFmtId="0" fontId="31" fillId="30" borderId="104" applyNumberFormat="0" applyAlignment="0" applyProtection="0"/>
    <xf numFmtId="0" fontId="32" fillId="0" borderId="109" applyNumberFormat="0" applyFill="0" applyAlignment="0" applyProtection="0"/>
    <xf numFmtId="0" fontId="33" fillId="31" borderId="0" applyNumberFormat="0" applyBorder="0" applyAlignment="0" applyProtection="0"/>
    <xf numFmtId="0" fontId="34" fillId="0" borderId="0"/>
    <xf numFmtId="0" fontId="11" fillId="0" borderId="0"/>
    <xf numFmtId="0" fontId="34" fillId="0" borderId="0"/>
    <xf numFmtId="0" fontId="34" fillId="0" borderId="0"/>
    <xf numFmtId="0" fontId="12" fillId="0" borderId="0" applyBorder="0"/>
    <xf numFmtId="0" fontId="12" fillId="0" borderId="0" applyBorder="0"/>
    <xf numFmtId="0" fontId="12" fillId="0" borderId="0" applyBorder="0"/>
    <xf numFmtId="0" fontId="11" fillId="0" borderId="0"/>
    <xf numFmtId="0" fontId="13" fillId="0" borderId="0"/>
    <xf numFmtId="0" fontId="21" fillId="32" borderId="110" applyNumberFormat="0" applyFont="0" applyAlignment="0" applyProtection="0"/>
    <xf numFmtId="0" fontId="21" fillId="32" borderId="110" applyNumberFormat="0" applyFont="0" applyAlignment="0" applyProtection="0"/>
    <xf numFmtId="0" fontId="34" fillId="32" borderId="110" applyNumberFormat="0" applyFont="0" applyAlignment="0" applyProtection="0"/>
    <xf numFmtId="0" fontId="35" fillId="27" borderId="111" applyNumberFormat="0" applyAlignment="0" applyProtection="0"/>
    <xf numFmtId="9" fontId="2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2" applyNumberFormat="0" applyFill="0" applyAlignment="0" applyProtection="0"/>
    <xf numFmtId="0" fontId="38" fillId="0" borderId="0" applyNumberFormat="0" applyFill="0" applyBorder="0" applyAlignment="0" applyProtection="0"/>
    <xf numFmtId="0" fontId="70" fillId="0" borderId="0"/>
  </cellStyleXfs>
  <cellXfs count="4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9" fillId="0" borderId="0" xfId="0" applyFont="1" applyAlignment="1">
      <alignment horizontal="justify" vertical="center"/>
    </xf>
    <xf numFmtId="0" fontId="27" fillId="29" borderId="3" xfId="33" applyBorder="1"/>
    <xf numFmtId="0" fontId="3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3" borderId="3" xfId="0" applyFill="1" applyBorder="1"/>
    <xf numFmtId="0" fontId="38" fillId="34" borderId="3" xfId="19" applyFont="1" applyFill="1" applyBorder="1"/>
    <xf numFmtId="0" fontId="37" fillId="0" borderId="0" xfId="0" applyFont="1"/>
    <xf numFmtId="0" fontId="40" fillId="0" borderId="113" xfId="0" applyFont="1" applyBorder="1" applyAlignment="1">
      <alignment horizontal="center" vertical="center"/>
    </xf>
    <xf numFmtId="0" fontId="40" fillId="0" borderId="114" xfId="0" applyFont="1" applyBorder="1" applyAlignment="1">
      <alignment horizontal="center" vertical="center"/>
    </xf>
    <xf numFmtId="0" fontId="40" fillId="0" borderId="115" xfId="0" applyFont="1" applyBorder="1" applyAlignment="1">
      <alignment horizontal="center" vertical="center"/>
    </xf>
    <xf numFmtId="0" fontId="40" fillId="0" borderId="116" xfId="0" applyFont="1" applyBorder="1" applyAlignment="1">
      <alignment horizontal="left" vertical="center"/>
    </xf>
    <xf numFmtId="0" fontId="40" fillId="0" borderId="116" xfId="0" applyFont="1" applyBorder="1" applyAlignment="1">
      <alignment horizontal="center" vertical="center"/>
    </xf>
    <xf numFmtId="0" fontId="40" fillId="0" borderId="117" xfId="0" applyFont="1" applyBorder="1" applyAlignment="1">
      <alignment horizontal="center" vertical="center"/>
    </xf>
    <xf numFmtId="0" fontId="40" fillId="0" borderId="114" xfId="0" applyFont="1" applyBorder="1" applyAlignment="1">
      <alignment horizontal="left" vertical="center"/>
    </xf>
    <xf numFmtId="0" fontId="40" fillId="0" borderId="118" xfId="0" applyFont="1" applyBorder="1" applyAlignment="1">
      <alignment vertical="center"/>
    </xf>
    <xf numFmtId="0" fontId="40" fillId="0" borderId="119" xfId="0" applyFont="1" applyBorder="1" applyAlignment="1">
      <alignment vertical="center"/>
    </xf>
    <xf numFmtId="0" fontId="41" fillId="0" borderId="11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justify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justify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center" vertical="center" wrapText="1"/>
    </xf>
    <xf numFmtId="3" fontId="41" fillId="0" borderId="15" xfId="0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justify" vertical="center" wrapText="1"/>
    </xf>
    <xf numFmtId="0" fontId="41" fillId="0" borderId="16" xfId="0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1" fontId="42" fillId="0" borderId="15" xfId="0" applyNumberFormat="1" applyFont="1" applyBorder="1" applyAlignment="1">
      <alignment horizontal="center" vertical="center" wrapText="1"/>
    </xf>
    <xf numFmtId="165" fontId="6" fillId="0" borderId="18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top" indent="1"/>
    </xf>
    <xf numFmtId="165" fontId="40" fillId="0" borderId="116" xfId="0" applyNumberFormat="1" applyFont="1" applyBorder="1" applyAlignment="1">
      <alignment horizontal="center" vertical="center"/>
    </xf>
    <xf numFmtId="167" fontId="40" fillId="0" borderId="116" xfId="0" applyNumberFormat="1" applyFont="1" applyBorder="1" applyAlignment="1">
      <alignment horizontal="center" vertical="center"/>
    </xf>
    <xf numFmtId="167" fontId="41" fillId="0" borderId="15" xfId="0" applyNumberFormat="1" applyFont="1" applyBorder="1" applyAlignment="1">
      <alignment horizontal="center" vertical="center" wrapText="1"/>
    </xf>
    <xf numFmtId="165" fontId="41" fillId="0" borderId="15" xfId="0" applyNumberFormat="1" applyFont="1" applyBorder="1" applyAlignment="1">
      <alignment horizontal="center" vertical="center" wrapText="1"/>
    </xf>
    <xf numFmtId="166" fontId="41" fillId="0" borderId="15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Font="1"/>
    <xf numFmtId="0" fontId="7" fillId="0" borderId="0" xfId="0" applyFont="1" applyBorder="1" applyAlignment="1">
      <alignment vertical="top"/>
    </xf>
    <xf numFmtId="0" fontId="0" fillId="0" borderId="0" xfId="0" quotePrefix="1"/>
    <xf numFmtId="0" fontId="0" fillId="0" borderId="19" xfId="0" applyBorder="1"/>
    <xf numFmtId="0" fontId="0" fillId="0" borderId="0" xfId="0" applyBorder="1"/>
    <xf numFmtId="0" fontId="0" fillId="0" borderId="0" xfId="0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43" fillId="0" borderId="36" xfId="0" applyFont="1" applyBorder="1"/>
    <xf numFmtId="0" fontId="43" fillId="0" borderId="18" xfId="0" applyFont="1" applyBorder="1"/>
    <xf numFmtId="0" fontId="43" fillId="0" borderId="37" xfId="0" applyFont="1" applyBorder="1"/>
    <xf numFmtId="0" fontId="0" fillId="0" borderId="38" xfId="0" applyBorder="1"/>
    <xf numFmtId="0" fontId="0" fillId="0" borderId="39" xfId="0" applyBorder="1"/>
    <xf numFmtId="11" fontId="0" fillId="0" borderId="0" xfId="0" applyNumberFormat="1"/>
    <xf numFmtId="0" fontId="43" fillId="0" borderId="40" xfId="0" applyFont="1" applyBorder="1"/>
    <xf numFmtId="0" fontId="43" fillId="0" borderId="41" xfId="0" applyFont="1" applyBorder="1"/>
    <xf numFmtId="0" fontId="43" fillId="0" borderId="42" xfId="0" applyFont="1" applyBorder="1"/>
    <xf numFmtId="0" fontId="0" fillId="0" borderId="43" xfId="0" applyBorder="1"/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18" xfId="0" applyBorder="1"/>
    <xf numFmtId="0" fontId="0" fillId="0" borderId="0" xfId="0" applyNumberFormat="1"/>
    <xf numFmtId="0" fontId="0" fillId="0" borderId="0" xfId="0"/>
    <xf numFmtId="0" fontId="40" fillId="0" borderId="0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1" fontId="40" fillId="0" borderId="0" xfId="0" applyNumberFormat="1" applyFont="1" applyBorder="1" applyAlignment="1">
      <alignment horizontal="center" vertical="center"/>
    </xf>
    <xf numFmtId="0" fontId="40" fillId="0" borderId="0" xfId="0" applyFont="1" applyBorder="1" applyAlignment="1">
      <alignment horizontal="left" vertical="center"/>
    </xf>
    <xf numFmtId="165" fontId="40" fillId="0" borderId="0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 wrapText="1"/>
    </xf>
    <xf numFmtId="0" fontId="44" fillId="0" borderId="47" xfId="0" applyFont="1" applyBorder="1" applyAlignment="1">
      <alignment horizontal="center" vertical="center"/>
    </xf>
    <xf numFmtId="0" fontId="39" fillId="0" borderId="48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39" fillId="0" borderId="41" xfId="0" applyFont="1" applyBorder="1" applyAlignment="1">
      <alignment horizontal="center" vertical="center" wrapText="1"/>
    </xf>
    <xf numFmtId="0" fontId="40" fillId="0" borderId="120" xfId="0" applyFont="1" applyBorder="1" applyAlignment="1">
      <alignment vertical="center"/>
    </xf>
    <xf numFmtId="0" fontId="40" fillId="0" borderId="121" xfId="0" applyFont="1" applyBorder="1" applyAlignment="1">
      <alignment vertical="center"/>
    </xf>
    <xf numFmtId="0" fontId="40" fillId="0" borderId="122" xfId="0" applyFont="1" applyBorder="1" applyAlignment="1">
      <alignment horizontal="center" vertical="center"/>
    </xf>
    <xf numFmtId="0" fontId="40" fillId="0" borderId="49" xfId="0" applyFont="1" applyBorder="1" applyAlignment="1">
      <alignment horizontal="center" vertical="center"/>
    </xf>
    <xf numFmtId="0" fontId="39" fillId="0" borderId="20" xfId="0" applyFont="1" applyFill="1" applyBorder="1" applyAlignment="1">
      <alignment horizontal="center" vertical="center" wrapText="1"/>
    </xf>
    <xf numFmtId="0" fontId="39" fillId="0" borderId="50" xfId="0" applyFont="1" applyFill="1" applyBorder="1" applyAlignment="1">
      <alignment horizontal="center" vertical="center" wrapText="1"/>
    </xf>
    <xf numFmtId="0" fontId="40" fillId="0" borderId="51" xfId="0" applyFont="1" applyBorder="1" applyAlignment="1">
      <alignment horizontal="center" vertical="center"/>
    </xf>
    <xf numFmtId="165" fontId="6" fillId="0" borderId="23" xfId="0" applyNumberFormat="1" applyFont="1" applyBorder="1" applyAlignment="1">
      <alignment horizontal="right" vertical="center" wrapText="1"/>
    </xf>
    <xf numFmtId="0" fontId="11" fillId="0" borderId="0" xfId="42" applyNumberFormat="1"/>
    <xf numFmtId="0" fontId="0" fillId="0" borderId="52" xfId="0" applyBorder="1"/>
    <xf numFmtId="0" fontId="15" fillId="0" borderId="0" xfId="41" applyFont="1" applyBorder="1" applyAlignment="1">
      <alignment horizontal="left" vertical="top"/>
    </xf>
    <xf numFmtId="0" fontId="0" fillId="0" borderId="0" xfId="0"/>
    <xf numFmtId="0" fontId="45" fillId="0" borderId="0" xfId="0" applyFont="1"/>
    <xf numFmtId="0" fontId="34" fillId="0" borderId="0" xfId="41"/>
    <xf numFmtId="0" fontId="0" fillId="0" borderId="0" xfId="0" applyNumberFormat="1" applyBorder="1"/>
    <xf numFmtId="0" fontId="7" fillId="0" borderId="3" xfId="0" applyNumberFormat="1" applyFont="1" applyBorder="1" applyAlignment="1">
      <alignment horizontal="center" vertical="top" wrapText="1"/>
    </xf>
    <xf numFmtId="0" fontId="7" fillId="0" borderId="44" xfId="0" applyNumberFormat="1" applyFont="1" applyBorder="1" applyAlignment="1">
      <alignment horizontal="center" vertical="top" wrapText="1"/>
    </xf>
    <xf numFmtId="0" fontId="6" fillId="0" borderId="44" xfId="0" applyNumberFormat="1" applyFont="1" applyBorder="1" applyAlignment="1">
      <alignment horizontal="right" vertical="center" wrapText="1"/>
    </xf>
    <xf numFmtId="0" fontId="6" fillId="0" borderId="0" xfId="0" applyNumberFormat="1" applyFont="1" applyBorder="1" applyAlignment="1">
      <alignment horizontal="right" vertical="center" wrapText="1"/>
    </xf>
    <xf numFmtId="0" fontId="6" fillId="0" borderId="18" xfId="0" applyNumberFormat="1" applyFont="1" applyBorder="1" applyAlignment="1">
      <alignment horizontal="right" vertical="center" wrapText="1"/>
    </xf>
    <xf numFmtId="0" fontId="6" fillId="0" borderId="23" xfId="0" applyNumberFormat="1" applyFont="1" applyBorder="1" applyAlignment="1">
      <alignment horizontal="right" vertical="center" wrapText="1"/>
    </xf>
    <xf numFmtId="0" fontId="0" fillId="0" borderId="0" xfId="0" applyNumberFormat="1" applyAlignment="1">
      <alignment horizontal="left" vertical="center"/>
    </xf>
    <xf numFmtId="0" fontId="37" fillId="0" borderId="53" xfId="0" applyNumberFormat="1" applyFont="1" applyBorder="1" applyAlignment="1">
      <alignment horizontal="left" vertical="center"/>
    </xf>
    <xf numFmtId="0" fontId="0" fillId="0" borderId="54" xfId="0" applyNumberFormat="1" applyBorder="1" applyAlignment="1">
      <alignment horizontal="left" vertical="center"/>
    </xf>
    <xf numFmtId="0" fontId="0" fillId="0" borderId="53" xfId="0" applyNumberFormat="1" applyFont="1" applyBorder="1" applyAlignment="1">
      <alignment horizontal="left" vertical="center"/>
    </xf>
    <xf numFmtId="0" fontId="37" fillId="0" borderId="55" xfId="0" applyNumberFormat="1" applyFont="1" applyBorder="1" applyAlignment="1">
      <alignment horizontal="left" vertical="center"/>
    </xf>
    <xf numFmtId="0" fontId="0" fillId="0" borderId="54" xfId="0" applyNumberFormat="1" applyFont="1" applyBorder="1" applyAlignment="1">
      <alignment horizontal="left" vertical="center"/>
    </xf>
    <xf numFmtId="0" fontId="0" fillId="0" borderId="23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23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46" fillId="0" borderId="3" xfId="0" applyFont="1" applyBorder="1" applyAlignment="1"/>
    <xf numFmtId="0" fontId="0" fillId="0" borderId="0" xfId="0"/>
    <xf numFmtId="0" fontId="0" fillId="0" borderId="0" xfId="0"/>
    <xf numFmtId="0" fontId="47" fillId="0" borderId="56" xfId="0" applyFont="1" applyBorder="1" applyAlignment="1">
      <alignment horizontal="center" vertical="center"/>
    </xf>
    <xf numFmtId="0" fontId="47" fillId="0" borderId="14" xfId="0" applyFont="1" applyBorder="1" applyAlignment="1">
      <alignment horizontal="center" vertical="center"/>
    </xf>
    <xf numFmtId="0" fontId="47" fillId="0" borderId="15" xfId="0" applyFont="1" applyBorder="1" applyAlignment="1">
      <alignment horizontal="center" vertical="center"/>
    </xf>
    <xf numFmtId="0" fontId="47" fillId="0" borderId="57" xfId="0" applyFont="1" applyBorder="1" applyAlignment="1">
      <alignment horizontal="center" vertical="center"/>
    </xf>
    <xf numFmtId="0" fontId="48" fillId="0" borderId="57" xfId="0" applyFont="1" applyBorder="1" applyAlignment="1">
      <alignment horizontal="center" vertical="center"/>
    </xf>
    <xf numFmtId="0" fontId="47" fillId="0" borderId="48" xfId="0" applyFont="1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49" fillId="0" borderId="58" xfId="0" applyFont="1" applyBorder="1" applyAlignment="1">
      <alignment horizontal="center" vertical="center"/>
    </xf>
    <xf numFmtId="0" fontId="50" fillId="0" borderId="16" xfId="0" applyFont="1" applyBorder="1" applyAlignment="1">
      <alignment horizontal="center" vertical="center"/>
    </xf>
    <xf numFmtId="0" fontId="50" fillId="0" borderId="17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16" xfId="0" applyFont="1" applyBorder="1" applyAlignment="1">
      <alignment horizontal="center" vertical="center"/>
    </xf>
    <xf numFmtId="0" fontId="49" fillId="0" borderId="17" xfId="0" applyFont="1" applyBorder="1" applyAlignment="1">
      <alignment horizontal="left" vertical="center"/>
    </xf>
    <xf numFmtId="0" fontId="51" fillId="0" borderId="58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51" fillId="0" borderId="17" xfId="0" applyFont="1" applyBorder="1" applyAlignment="1">
      <alignment horizontal="center" vertical="center"/>
    </xf>
    <xf numFmtId="0" fontId="51" fillId="0" borderId="17" xfId="0" applyFont="1" applyBorder="1" applyAlignment="1">
      <alignment horizontal="left" vertical="center"/>
    </xf>
    <xf numFmtId="0" fontId="52" fillId="0" borderId="0" xfId="0" applyFont="1" applyFill="1" applyBorder="1" applyAlignment="1">
      <alignment horizontal="center" vertical="center"/>
    </xf>
    <xf numFmtId="0" fontId="53" fillId="0" borderId="0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 applyAlignment="1"/>
    <xf numFmtId="0" fontId="48" fillId="0" borderId="51" xfId="0" applyFont="1" applyBorder="1" applyAlignment="1">
      <alignment horizontal="center" vertical="center"/>
    </xf>
    <xf numFmtId="0" fontId="48" fillId="0" borderId="56" xfId="0" applyFont="1" applyBorder="1" applyAlignment="1">
      <alignment horizontal="center" vertical="center"/>
    </xf>
    <xf numFmtId="0" fontId="49" fillId="0" borderId="59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50" fillId="0" borderId="60" xfId="0" applyFont="1" applyBorder="1" applyAlignment="1">
      <alignment horizontal="center" vertical="center"/>
    </xf>
    <xf numFmtId="0" fontId="50" fillId="0" borderId="47" xfId="0" applyFont="1" applyBorder="1" applyAlignment="1">
      <alignment horizontal="center" vertical="center"/>
    </xf>
    <xf numFmtId="0" fontId="54" fillId="0" borderId="0" xfId="0" applyFont="1" applyAlignment="1">
      <alignment horizontal="justify" vertical="center"/>
    </xf>
    <xf numFmtId="0" fontId="48" fillId="0" borderId="61" xfId="0" applyFont="1" applyBorder="1" applyAlignment="1">
      <alignment horizontal="center" vertical="center" wrapText="1"/>
    </xf>
    <xf numFmtId="0" fontId="48" fillId="0" borderId="51" xfId="0" applyFont="1" applyBorder="1" applyAlignment="1">
      <alignment horizontal="center" vertical="center" wrapText="1"/>
    </xf>
    <xf numFmtId="0" fontId="49" fillId="0" borderId="59" xfId="0" applyFont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49" fillId="0" borderId="47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 wrapText="1"/>
    </xf>
    <xf numFmtId="0" fontId="49" fillId="0" borderId="48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 wrapText="1"/>
    </xf>
    <xf numFmtId="0" fontId="49" fillId="0" borderId="24" xfId="0" applyFont="1" applyBorder="1" applyAlignment="1">
      <alignment horizontal="center" vertical="center" wrapText="1"/>
    </xf>
    <xf numFmtId="0" fontId="49" fillId="0" borderId="23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 wrapText="1"/>
    </xf>
    <xf numFmtId="0" fontId="48" fillId="0" borderId="49" xfId="0" applyFont="1" applyBorder="1" applyAlignment="1">
      <alignment horizontal="center" vertical="center" wrapText="1"/>
    </xf>
    <xf numFmtId="0" fontId="48" fillId="0" borderId="25" xfId="0" applyFont="1" applyBorder="1" applyAlignment="1">
      <alignment horizontal="center" vertical="center" wrapText="1"/>
    </xf>
    <xf numFmtId="0" fontId="48" fillId="0" borderId="49" xfId="0" applyFont="1" applyBorder="1" applyAlignment="1">
      <alignment horizontal="center" vertical="center"/>
    </xf>
    <xf numFmtId="0" fontId="48" fillId="0" borderId="62" xfId="0" applyFont="1" applyBorder="1" applyAlignment="1">
      <alignment horizontal="center" vertical="center" wrapText="1"/>
    </xf>
    <xf numFmtId="0" fontId="48" fillId="0" borderId="63" xfId="0" applyFont="1" applyBorder="1" applyAlignment="1">
      <alignment horizontal="center" vertical="center" wrapText="1"/>
    </xf>
    <xf numFmtId="0" fontId="48" fillId="0" borderId="64" xfId="0" applyFont="1" applyBorder="1" applyAlignment="1">
      <alignment horizontal="center" vertical="center" wrapText="1"/>
    </xf>
    <xf numFmtId="0" fontId="48" fillId="0" borderId="50" xfId="0" applyFont="1" applyBorder="1" applyAlignment="1">
      <alignment horizontal="center" vertical="center"/>
    </xf>
    <xf numFmtId="0" fontId="50" fillId="0" borderId="65" xfId="0" applyFont="1" applyBorder="1" applyAlignment="1">
      <alignment horizontal="center" vertical="center"/>
    </xf>
    <xf numFmtId="0" fontId="50" fillId="0" borderId="66" xfId="0" applyFont="1" applyBorder="1" applyAlignment="1">
      <alignment horizontal="center" vertical="center"/>
    </xf>
    <xf numFmtId="10" fontId="21" fillId="0" borderId="0" xfId="54" applyNumberFormat="1" applyFont="1"/>
    <xf numFmtId="0" fontId="37" fillId="0" borderId="0" xfId="0" applyFont="1"/>
    <xf numFmtId="0" fontId="0" fillId="0" borderId="0" xfId="0" applyFont="1"/>
    <xf numFmtId="0" fontId="0" fillId="0" borderId="0" xfId="0" applyFont="1" applyAlignment="1"/>
    <xf numFmtId="0" fontId="31" fillId="30" borderId="104" xfId="38" applyFont="1"/>
    <xf numFmtId="0" fontId="0" fillId="0" borderId="22" xfId="0" applyFont="1" applyBorder="1"/>
    <xf numFmtId="0" fontId="0" fillId="0" borderId="29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23" xfId="0" applyFont="1" applyBorder="1"/>
    <xf numFmtId="0" fontId="0" fillId="0" borderId="30" xfId="0" applyFont="1" applyBorder="1"/>
    <xf numFmtId="0" fontId="0" fillId="0" borderId="7" xfId="0" applyFont="1" applyBorder="1"/>
    <xf numFmtId="0" fontId="0" fillId="0" borderId="8" xfId="0" applyFont="1" applyBorder="1"/>
    <xf numFmtId="11" fontId="0" fillId="0" borderId="0" xfId="0" applyNumberFormat="1" applyFont="1"/>
    <xf numFmtId="0" fontId="0" fillId="0" borderId="52" xfId="0" applyFont="1" applyBorder="1"/>
    <xf numFmtId="0" fontId="0" fillId="0" borderId="31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32" xfId="0" applyFont="1" applyBorder="1"/>
    <xf numFmtId="0" fontId="0" fillId="0" borderId="21" xfId="0" applyFont="1" applyBorder="1"/>
    <xf numFmtId="0" fontId="0" fillId="0" borderId="19" xfId="0" applyFont="1" applyBorder="1"/>
    <xf numFmtId="0" fontId="0" fillId="0" borderId="33" xfId="0" applyFont="1" applyBorder="1"/>
    <xf numFmtId="0" fontId="0" fillId="0" borderId="26" xfId="0" applyFont="1" applyBorder="1"/>
    <xf numFmtId="0" fontId="0" fillId="0" borderId="1" xfId="0" applyFont="1" applyBorder="1"/>
    <xf numFmtId="0" fontId="0" fillId="0" borderId="34" xfId="0" applyFont="1" applyBorder="1"/>
    <xf numFmtId="0" fontId="0" fillId="0" borderId="27" xfId="0" applyFont="1" applyBorder="1"/>
    <xf numFmtId="0" fontId="0" fillId="0" borderId="24" xfId="0" applyFont="1" applyBorder="1"/>
    <xf numFmtId="0" fontId="0" fillId="0" borderId="2" xfId="0" applyFont="1" applyBorder="1"/>
    <xf numFmtId="0" fontId="0" fillId="0" borderId="35" xfId="0" applyFont="1" applyBorder="1"/>
    <xf numFmtId="0" fontId="0" fillId="0" borderId="28" xfId="0" applyFont="1" applyBorder="1"/>
    <xf numFmtId="0" fontId="0" fillId="0" borderId="25" xfId="0" applyFont="1" applyBorder="1"/>
    <xf numFmtId="0" fontId="0" fillId="0" borderId="0" xfId="0" quotePrefix="1" applyFont="1"/>
    <xf numFmtId="0" fontId="0" fillId="0" borderId="20" xfId="0" applyFont="1" applyBorder="1"/>
    <xf numFmtId="169" fontId="21" fillId="0" borderId="0" xfId="54" applyNumberFormat="1" applyFont="1"/>
    <xf numFmtId="0" fontId="19" fillId="0" borderId="0" xfId="42" applyNumberFormat="1" applyFont="1"/>
    <xf numFmtId="1" fontId="55" fillId="0" borderId="3" xfId="0" applyNumberFormat="1" applyFont="1" applyBorder="1" applyAlignment="1">
      <alignment horizontal="center" vertical="center" wrapText="1"/>
    </xf>
    <xf numFmtId="10" fontId="21" fillId="0" borderId="0" xfId="54" applyNumberFormat="1" applyFont="1"/>
    <xf numFmtId="0" fontId="0" fillId="0" borderId="0" xfId="0"/>
    <xf numFmtId="0" fontId="0" fillId="0" borderId="0" xfId="0" applyFont="1"/>
    <xf numFmtId="0" fontId="0" fillId="0" borderId="0" xfId="0"/>
    <xf numFmtId="0" fontId="37" fillId="0" borderId="0" xfId="0" applyFont="1" applyAlignment="1"/>
    <xf numFmtId="2" fontId="6" fillId="0" borderId="44" xfId="0" applyNumberFormat="1" applyFont="1" applyBorder="1" applyAlignment="1">
      <alignment horizontal="right" vertical="center" wrapText="1"/>
    </xf>
    <xf numFmtId="2" fontId="6" fillId="0" borderId="18" xfId="0" applyNumberFormat="1" applyFont="1" applyBorder="1" applyAlignment="1">
      <alignment horizontal="right" vertical="center" wrapText="1"/>
    </xf>
    <xf numFmtId="0" fontId="0" fillId="35" borderId="0" xfId="0" applyFill="1"/>
    <xf numFmtId="0" fontId="0" fillId="0" borderId="44" xfId="0" applyBorder="1"/>
    <xf numFmtId="0" fontId="37" fillId="0" borderId="44" xfId="0" applyFont="1" applyBorder="1"/>
    <xf numFmtId="0" fontId="37" fillId="0" borderId="0" xfId="0" applyFont="1" applyBorder="1"/>
    <xf numFmtId="0" fontId="0" fillId="0" borderId="0" xfId="0" applyFont="1" applyBorder="1"/>
    <xf numFmtId="0" fontId="37" fillId="0" borderId="0" xfId="0" applyNumberFormat="1" applyFont="1" applyAlignment="1">
      <alignment horizontal="left" vertical="center"/>
    </xf>
    <xf numFmtId="0" fontId="0" fillId="0" borderId="61" xfId="0" applyBorder="1" applyAlignment="1"/>
    <xf numFmtId="0" fontId="0" fillId="0" borderId="59" xfId="0" applyBorder="1" applyAlignment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36" borderId="3" xfId="0" applyFill="1" applyBorder="1" applyAlignment="1">
      <alignment horizontal="center"/>
    </xf>
    <xf numFmtId="0" fontId="0" fillId="36" borderId="3" xfId="0" applyFill="1" applyBorder="1" applyAlignment="1"/>
    <xf numFmtId="0" fontId="7" fillId="0" borderId="3" xfId="0" applyFont="1" applyBorder="1" applyAlignment="1">
      <alignment horizontal="center" vertical="top" wrapText="1"/>
    </xf>
    <xf numFmtId="0" fontId="31" fillId="30" borderId="104" xfId="38"/>
    <xf numFmtId="0" fontId="0" fillId="0" borderId="0" xfId="0"/>
    <xf numFmtId="0" fontId="37" fillId="0" borderId="0" xfId="0" applyFont="1" applyAlignment="1"/>
    <xf numFmtId="2" fontId="0" fillId="0" borderId="23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37" fillId="0" borderId="0" xfId="0" applyNumberFormat="1" applyFont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2" fontId="0" fillId="0" borderId="24" xfId="0" applyNumberFormat="1" applyBorder="1" applyAlignment="1">
      <alignment horizontal="left" vertical="center"/>
    </xf>
    <xf numFmtId="2" fontId="37" fillId="0" borderId="0" xfId="0" applyNumberFormat="1" applyFont="1" applyBorder="1" applyAlignment="1">
      <alignment horizontal="left" vertical="center"/>
    </xf>
    <xf numFmtId="2" fontId="37" fillId="0" borderId="23" xfId="0" applyNumberFormat="1" applyFont="1" applyBorder="1" applyAlignment="1">
      <alignment horizontal="left" vertical="center"/>
    </xf>
    <xf numFmtId="2" fontId="37" fillId="0" borderId="24" xfId="0" applyNumberFormat="1" applyFont="1" applyBorder="1" applyAlignment="1">
      <alignment horizontal="left" vertical="center"/>
    </xf>
    <xf numFmtId="166" fontId="6" fillId="0" borderId="67" xfId="0" applyNumberFormat="1" applyFont="1" applyBorder="1" applyAlignment="1">
      <alignment horizontal="right" vertical="center" wrapText="1"/>
    </xf>
    <xf numFmtId="0" fontId="0" fillId="0" borderId="68" xfId="0" applyBorder="1"/>
    <xf numFmtId="2" fontId="6" fillId="0" borderId="67" xfId="0" applyNumberFormat="1" applyFont="1" applyBorder="1" applyAlignment="1">
      <alignment horizontal="right" vertical="center" wrapText="1"/>
    </xf>
    <xf numFmtId="166" fontId="6" fillId="0" borderId="69" xfId="0" applyNumberFormat="1" applyFont="1" applyBorder="1" applyAlignment="1">
      <alignment horizontal="right" vertical="center" wrapText="1"/>
    </xf>
    <xf numFmtId="0" fontId="0" fillId="0" borderId="70" xfId="0" applyBorder="1"/>
    <xf numFmtId="2" fontId="6" fillId="0" borderId="69" xfId="0" applyNumberFormat="1" applyFont="1" applyBorder="1" applyAlignment="1">
      <alignment horizontal="right" vertical="center" wrapText="1"/>
    </xf>
    <xf numFmtId="168" fontId="6" fillId="0" borderId="69" xfId="0" applyNumberFormat="1" applyFont="1" applyBorder="1" applyAlignment="1">
      <alignment horizontal="right" vertical="center" wrapText="1"/>
    </xf>
    <xf numFmtId="166" fontId="6" fillId="0" borderId="71" xfId="0" applyNumberFormat="1" applyFont="1" applyBorder="1" applyAlignment="1">
      <alignment horizontal="right" vertical="center" wrapText="1"/>
    </xf>
    <xf numFmtId="0" fontId="0" fillId="0" borderId="72" xfId="0" applyBorder="1"/>
    <xf numFmtId="2" fontId="6" fillId="0" borderId="71" xfId="0" applyNumberFormat="1" applyFont="1" applyBorder="1" applyAlignment="1">
      <alignment horizontal="right" vertical="center" wrapText="1"/>
    </xf>
    <xf numFmtId="0" fontId="0" fillId="0" borderId="73" xfId="0" applyBorder="1"/>
    <xf numFmtId="0" fontId="0" fillId="0" borderId="74" xfId="0" applyBorder="1"/>
    <xf numFmtId="0" fontId="0" fillId="0" borderId="75" xfId="0" applyBorder="1"/>
    <xf numFmtId="2" fontId="43" fillId="0" borderId="3" xfId="0" applyNumberFormat="1" applyFont="1" applyBorder="1" applyAlignment="1">
      <alignment horizontal="center"/>
    </xf>
    <xf numFmtId="0" fontId="0" fillId="0" borderId="0" xfId="0"/>
    <xf numFmtId="2" fontId="0" fillId="0" borderId="0" xfId="0" applyNumberFormat="1" applyBorder="1" applyAlignment="1"/>
    <xf numFmtId="2" fontId="37" fillId="0" borderId="53" xfId="0" applyNumberFormat="1" applyFont="1" applyBorder="1" applyAlignment="1">
      <alignment horizontal="left" vertical="center"/>
    </xf>
    <xf numFmtId="2" fontId="0" fillId="0" borderId="54" xfId="0" applyNumberFormat="1" applyBorder="1" applyAlignment="1">
      <alignment horizontal="left" vertical="center"/>
    </xf>
    <xf numFmtId="2" fontId="0" fillId="0" borderId="53" xfId="0" applyNumberFormat="1" applyFont="1" applyBorder="1" applyAlignment="1">
      <alignment horizontal="left" vertical="center"/>
    </xf>
    <xf numFmtId="2" fontId="37" fillId="0" borderId="55" xfId="0" applyNumberFormat="1" applyFont="1" applyBorder="1" applyAlignment="1">
      <alignment horizontal="left" vertical="center"/>
    </xf>
    <xf numFmtId="2" fontId="0" fillId="0" borderId="54" xfId="0" applyNumberFormat="1" applyFont="1" applyBorder="1" applyAlignment="1">
      <alignment horizontal="left" vertical="center"/>
    </xf>
    <xf numFmtId="2" fontId="0" fillId="0" borderId="23" xfId="0" applyNumberFormat="1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0" fontId="43" fillId="0" borderId="3" xfId="0" applyNumberFormat="1" applyFont="1" applyBorder="1" applyAlignment="1">
      <alignment horizontal="center"/>
    </xf>
    <xf numFmtId="0" fontId="37" fillId="0" borderId="76" xfId="0" applyNumberFormat="1" applyFont="1" applyBorder="1"/>
    <xf numFmtId="165" fontId="0" fillId="0" borderId="4" xfId="0" applyNumberFormat="1" applyBorder="1" applyAlignment="1">
      <alignment shrinkToFit="1"/>
    </xf>
    <xf numFmtId="2" fontId="56" fillId="0" borderId="0" xfId="0" applyNumberFormat="1" applyFont="1"/>
    <xf numFmtId="0" fontId="37" fillId="0" borderId="23" xfId="0" applyFont="1" applyBorder="1"/>
    <xf numFmtId="0" fontId="37" fillId="0" borderId="4" xfId="0" applyFont="1" applyBorder="1"/>
    <xf numFmtId="0" fontId="37" fillId="0" borderId="77" xfId="0" applyFont="1" applyBorder="1"/>
    <xf numFmtId="0" fontId="37" fillId="0" borderId="78" xfId="0" applyFont="1" applyBorder="1"/>
    <xf numFmtId="0" fontId="37" fillId="0" borderId="22" xfId="0" applyFont="1" applyBorder="1"/>
    <xf numFmtId="0" fontId="37" fillId="0" borderId="2" xfId="0" applyFont="1" applyBorder="1"/>
    <xf numFmtId="0" fontId="37" fillId="0" borderId="20" xfId="0" applyFont="1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77" xfId="0" applyBorder="1"/>
    <xf numFmtId="0" fontId="0" fillId="0" borderId="86" xfId="0" applyBorder="1"/>
    <xf numFmtId="0" fontId="57" fillId="0" borderId="82" xfId="0" applyFont="1" applyBorder="1"/>
    <xf numFmtId="0" fontId="57" fillId="0" borderId="83" xfId="0" applyFont="1" applyBorder="1"/>
    <xf numFmtId="0" fontId="57" fillId="0" borderId="84" xfId="0" applyFont="1" applyBorder="1"/>
    <xf numFmtId="0" fontId="58" fillId="0" borderId="59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8" fillId="0" borderId="23" xfId="0" applyFont="1" applyBorder="1" applyAlignment="1">
      <alignment horizontal="center" vertical="center" wrapText="1"/>
    </xf>
    <xf numFmtId="0" fontId="58" fillId="0" borderId="2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/>
    </xf>
    <xf numFmtId="0" fontId="58" fillId="0" borderId="15" xfId="0" applyFont="1" applyBorder="1" applyAlignment="1">
      <alignment horizontal="center" vertical="center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11" fontId="54" fillId="0" borderId="0" xfId="0" applyNumberFormat="1" applyFont="1"/>
    <xf numFmtId="9" fontId="0" fillId="0" borderId="0" xfId="54" applyFont="1"/>
    <xf numFmtId="0" fontId="0" fillId="0" borderId="0" xfId="0"/>
    <xf numFmtId="171" fontId="0" fillId="0" borderId="0" xfId="0" applyNumberFormat="1"/>
    <xf numFmtId="0" fontId="0" fillId="0" borderId="0" xfId="0" applyFont="1"/>
    <xf numFmtId="0" fontId="0" fillId="0" borderId="0" xfId="0"/>
    <xf numFmtId="0" fontId="63" fillId="38" borderId="123" xfId="0" applyFont="1" applyFill="1" applyBorder="1" applyAlignment="1">
      <alignment horizontal="center" vertical="center"/>
    </xf>
    <xf numFmtId="3" fontId="63" fillId="38" borderId="0" xfId="0" applyNumberFormat="1" applyFont="1" applyFill="1" applyAlignment="1">
      <alignment horizontal="center" vertical="center"/>
    </xf>
    <xf numFmtId="0" fontId="64" fillId="38" borderId="124" xfId="0" applyFont="1" applyFill="1" applyBorder="1" applyAlignment="1">
      <alignment horizontal="left" vertical="center"/>
    </xf>
    <xf numFmtId="0" fontId="64" fillId="38" borderId="125" xfId="0" applyFont="1" applyFill="1" applyBorder="1" applyAlignment="1">
      <alignment horizontal="left" vertical="center"/>
    </xf>
    <xf numFmtId="0" fontId="63" fillId="38" borderId="124" xfId="0" applyFont="1" applyFill="1" applyBorder="1" applyAlignment="1">
      <alignment horizontal="left" vertical="center"/>
    </xf>
    <xf numFmtId="0" fontId="65" fillId="39" borderId="0" xfId="33" applyFont="1" applyFill="1"/>
    <xf numFmtId="0" fontId="0" fillId="40" borderId="23" xfId="0" applyNumberFormat="1" applyFill="1" applyBorder="1"/>
    <xf numFmtId="0" fontId="0" fillId="40" borderId="24" xfId="0" applyNumberFormat="1" applyFill="1" applyBorder="1"/>
    <xf numFmtId="0" fontId="0" fillId="0" borderId="126" xfId="0" applyBorder="1"/>
    <xf numFmtId="0" fontId="0" fillId="0" borderId="49" xfId="0" applyBorder="1"/>
    <xf numFmtId="169" fontId="0" fillId="0" borderId="0" xfId="54" applyNumberFormat="1" applyFont="1"/>
    <xf numFmtId="0" fontId="66" fillId="38" borderId="124" xfId="0" applyFont="1" applyFill="1" applyBorder="1" applyAlignment="1">
      <alignment horizontal="left" vertical="center"/>
    </xf>
    <xf numFmtId="0" fontId="66" fillId="38" borderId="125" xfId="0" applyFont="1" applyFill="1" applyBorder="1" applyAlignment="1">
      <alignment horizontal="left" vertical="center"/>
    </xf>
    <xf numFmtId="0" fontId="68" fillId="41" borderId="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70" fillId="0" borderId="0" xfId="64" applyNumberFormat="1"/>
    <xf numFmtId="0" fontId="71" fillId="37" borderId="0" xfId="64" applyFont="1" applyFill="1"/>
    <xf numFmtId="0" fontId="71" fillId="37" borderId="0" xfId="64" applyFont="1" applyFill="1"/>
    <xf numFmtId="2" fontId="70" fillId="0" borderId="0" xfId="64" applyNumberFormat="1"/>
    <xf numFmtId="2" fontId="70" fillId="0" borderId="0" xfId="64" applyNumberFormat="1" applyAlignment="1">
      <alignment horizontal="right"/>
    </xf>
    <xf numFmtId="0" fontId="70" fillId="0" borderId="23" xfId="64" applyNumberFormat="1" applyBorder="1"/>
    <xf numFmtId="2" fontId="0" fillId="0" borderId="23" xfId="0" applyNumberFormat="1" applyBorder="1"/>
    <xf numFmtId="0" fontId="69" fillId="0" borderId="127" xfId="0" applyFont="1" applyBorder="1" applyAlignment="1">
      <alignment horizontal="justify" vertical="center"/>
    </xf>
    <xf numFmtId="0" fontId="67" fillId="41" borderId="45" xfId="0" applyFont="1" applyFill="1" applyBorder="1" applyAlignment="1">
      <alignment horizontal="center" vertical="center"/>
    </xf>
    <xf numFmtId="0" fontId="67" fillId="41" borderId="127" xfId="0" applyFont="1" applyFill="1" applyBorder="1" applyAlignment="1">
      <alignment horizontal="center" vertical="center"/>
    </xf>
    <xf numFmtId="0" fontId="68" fillId="41" borderId="46" xfId="0" applyFont="1" applyFill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23" fillId="26" borderId="0" xfId="25" applyFont="1"/>
    <xf numFmtId="0" fontId="0" fillId="0" borderId="0" xfId="0" applyAlignment="1">
      <alignment horizontal="left" vertical="center"/>
    </xf>
    <xf numFmtId="0" fontId="0" fillId="0" borderId="0" xfId="0"/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27" fillId="29" borderId="23" xfId="33" applyBorder="1" applyAlignment="1">
      <alignment horizontal="justify" vertical="center"/>
    </xf>
    <xf numFmtId="0" fontId="27" fillId="29" borderId="24" xfId="33" applyBorder="1" applyAlignment="1">
      <alignment horizontal="justify" vertical="center"/>
    </xf>
    <xf numFmtId="0" fontId="10" fillId="0" borderId="2" xfId="41" applyFont="1" applyBorder="1" applyAlignment="1">
      <alignment horizontal="left" vertical="center" wrapText="1"/>
    </xf>
    <xf numFmtId="0" fontId="10" fillId="0" borderId="49" xfId="41" applyFont="1" applyBorder="1" applyAlignment="1">
      <alignment horizontal="left" vertical="center" wrapText="1"/>
    </xf>
    <xf numFmtId="0" fontId="10" fillId="0" borderId="25" xfId="41" applyFont="1" applyBorder="1" applyAlignment="1">
      <alignment horizontal="left" vertical="center" wrapText="1"/>
    </xf>
    <xf numFmtId="0" fontId="37" fillId="0" borderId="0" xfId="0" applyFont="1" applyAlignment="1"/>
    <xf numFmtId="0" fontId="0" fillId="36" borderId="90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27" fillId="29" borderId="0" xfId="33" applyAlignment="1">
      <alignment horizontal="center"/>
    </xf>
    <xf numFmtId="0" fontId="37" fillId="0" borderId="49" xfId="0" applyFont="1" applyBorder="1" applyAlignment="1"/>
    <xf numFmtId="0" fontId="37" fillId="0" borderId="25" xfId="0" applyFont="1" applyBorder="1" applyAlignment="1"/>
    <xf numFmtId="0" fontId="0" fillId="0" borderId="0" xfId="0" applyAlignment="1">
      <alignment horizontal="center"/>
    </xf>
    <xf numFmtId="0" fontId="47" fillId="0" borderId="91" xfId="0" applyFont="1" applyBorder="1" applyAlignment="1">
      <alignment horizontal="center" vertical="center" wrapText="1"/>
    </xf>
    <xf numFmtId="0" fontId="47" fillId="0" borderId="92" xfId="0" applyFont="1" applyBorder="1" applyAlignment="1">
      <alignment horizontal="center" vertical="center" wrapText="1"/>
    </xf>
    <xf numFmtId="0" fontId="47" fillId="0" borderId="93" xfId="0" applyFont="1" applyBorder="1" applyAlignment="1">
      <alignment horizontal="center" vertical="center" wrapText="1"/>
    </xf>
    <xf numFmtId="0" fontId="47" fillId="0" borderId="91" xfId="0" applyFont="1" applyBorder="1" applyAlignment="1">
      <alignment horizontal="center" vertical="center"/>
    </xf>
    <xf numFmtId="0" fontId="47" fillId="0" borderId="92" xfId="0" applyFont="1" applyBorder="1" applyAlignment="1">
      <alignment horizontal="center" vertical="center"/>
    </xf>
    <xf numFmtId="0" fontId="47" fillId="0" borderId="93" xfId="0" applyFont="1" applyBorder="1" applyAlignment="1">
      <alignment horizontal="center" vertical="center"/>
    </xf>
    <xf numFmtId="0" fontId="47" fillId="0" borderId="59" xfId="0" applyFont="1" applyBorder="1" applyAlignment="1">
      <alignment horizontal="center" vertical="center"/>
    </xf>
    <xf numFmtId="0" fontId="47" fillId="0" borderId="60" xfId="0" applyFont="1" applyBorder="1" applyAlignment="1">
      <alignment horizontal="center" vertical="center"/>
    </xf>
    <xf numFmtId="0" fontId="47" fillId="0" borderId="94" xfId="0" applyFont="1" applyBorder="1" applyAlignment="1">
      <alignment horizontal="center" vertical="center"/>
    </xf>
    <xf numFmtId="0" fontId="47" fillId="0" borderId="95" xfId="0" applyFont="1" applyBorder="1" applyAlignment="1">
      <alignment horizontal="center" vertical="center"/>
    </xf>
    <xf numFmtId="0" fontId="47" fillId="0" borderId="96" xfId="0" applyFont="1" applyBorder="1" applyAlignment="1">
      <alignment horizontal="center" vertical="center"/>
    </xf>
    <xf numFmtId="0" fontId="47" fillId="0" borderId="97" xfId="0" applyFont="1" applyBorder="1" applyAlignment="1">
      <alignment horizontal="center" vertical="center"/>
    </xf>
    <xf numFmtId="0" fontId="47" fillId="0" borderId="98" xfId="0" applyFont="1" applyBorder="1" applyAlignment="1">
      <alignment horizontal="center" vertical="center"/>
    </xf>
    <xf numFmtId="0" fontId="20" fillId="0" borderId="59" xfId="0" applyFont="1" applyBorder="1" applyAlignment="1">
      <alignment horizontal="left" vertical="center" indent="1"/>
    </xf>
    <xf numFmtId="0" fontId="20" fillId="0" borderId="0" xfId="0" applyFont="1" applyBorder="1" applyAlignment="1">
      <alignment horizontal="left" vertical="center" indent="1"/>
    </xf>
    <xf numFmtId="0" fontId="59" fillId="0" borderId="0" xfId="0" applyFont="1" applyBorder="1" applyAlignment="1">
      <alignment horizontal="center" vertical="center"/>
    </xf>
    <xf numFmtId="0" fontId="60" fillId="0" borderId="97" xfId="0" applyFont="1" applyBorder="1" applyAlignment="1">
      <alignment horizontal="center" vertical="center"/>
    </xf>
    <xf numFmtId="0" fontId="40" fillId="0" borderId="53" xfId="0" applyFont="1" applyBorder="1" applyAlignment="1">
      <alignment horizontal="center" vertical="center"/>
    </xf>
    <xf numFmtId="0" fontId="40" fillId="0" borderId="55" xfId="0" applyFont="1" applyBorder="1" applyAlignment="1">
      <alignment horizontal="center" vertical="center"/>
    </xf>
    <xf numFmtId="0" fontId="40" fillId="0" borderId="99" xfId="0" applyFont="1" applyBorder="1" applyAlignment="1">
      <alignment horizontal="center" vertical="center"/>
    </xf>
    <xf numFmtId="0" fontId="41" fillId="0" borderId="100" xfId="0" applyFont="1" applyBorder="1" applyAlignment="1">
      <alignment horizontal="center" vertical="center" wrapText="1"/>
    </xf>
    <xf numFmtId="0" fontId="41" fillId="0" borderId="101" xfId="0" applyFont="1" applyBorder="1" applyAlignment="1">
      <alignment horizontal="center" vertical="center" wrapText="1"/>
    </xf>
    <xf numFmtId="0" fontId="41" fillId="0" borderId="102" xfId="0" applyFont="1" applyBorder="1" applyAlignment="1">
      <alignment horizontal="center" vertical="center" wrapText="1"/>
    </xf>
    <xf numFmtId="0" fontId="41" fillId="0" borderId="103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41" fillId="0" borderId="128" xfId="0" applyFont="1" applyBorder="1" applyAlignment="1">
      <alignment horizontal="center" vertical="center"/>
    </xf>
    <xf numFmtId="2" fontId="71" fillId="0" borderId="0" xfId="64" applyNumberFormat="1" applyFont="1"/>
    <xf numFmtId="0" fontId="71" fillId="0" borderId="0" xfId="64" applyNumberFormat="1" applyFont="1"/>
    <xf numFmtId="0" fontId="0" fillId="0" borderId="49" xfId="0" applyFont="1" applyBorder="1"/>
    <xf numFmtId="0" fontId="0" fillId="40" borderId="2" xfId="0" applyNumberFormat="1" applyFill="1" applyBorder="1"/>
    <xf numFmtId="0" fontId="0" fillId="40" borderId="25" xfId="0" applyNumberFormat="1" applyFill="1" applyBorder="1"/>
    <xf numFmtId="2" fontId="0" fillId="37" borderId="61" xfId="0" applyNumberFormat="1" applyFill="1" applyBorder="1"/>
    <xf numFmtId="2" fontId="0" fillId="37" borderId="51" xfId="0" applyNumberFormat="1" applyFill="1" applyBorder="1"/>
    <xf numFmtId="2" fontId="0" fillId="37" borderId="56" xfId="0" applyNumberFormat="1" applyFill="1" applyBorder="1"/>
    <xf numFmtId="2" fontId="0" fillId="37" borderId="59" xfId="0" applyNumberFormat="1" applyFill="1" applyBorder="1"/>
    <xf numFmtId="2" fontId="0" fillId="37" borderId="0" xfId="0" applyNumberFormat="1" applyFill="1" applyBorder="1"/>
    <xf numFmtId="2" fontId="0" fillId="37" borderId="15" xfId="0" applyNumberFormat="1" applyFill="1" applyBorder="1"/>
    <xf numFmtId="2" fontId="0" fillId="37" borderId="60" xfId="0" applyNumberFormat="1" applyFill="1" applyBorder="1"/>
    <xf numFmtId="2" fontId="0" fillId="37" borderId="47" xfId="0" applyNumberFormat="1" applyFill="1" applyBorder="1"/>
    <xf numFmtId="2" fontId="0" fillId="37" borderId="48" xfId="0" applyNumberFormat="1" applyFill="1" applyBorder="1"/>
    <xf numFmtId="166" fontId="0" fillId="40" borderId="0" xfId="0" applyNumberFormat="1" applyFill="1" applyBorder="1"/>
    <xf numFmtId="166" fontId="0" fillId="40" borderId="49" xfId="0" applyNumberFormat="1" applyFill="1" applyBorder="1"/>
    <xf numFmtId="0" fontId="0" fillId="40" borderId="22" xfId="0" applyNumberFormat="1" applyFill="1" applyBorder="1"/>
    <xf numFmtId="166" fontId="0" fillId="40" borderId="126" xfId="0" applyNumberFormat="1" applyFill="1" applyBorder="1"/>
    <xf numFmtId="0" fontId="0" fillId="40" borderId="1" xfId="0" applyNumberFormat="1" applyFill="1" applyBorder="1"/>
    <xf numFmtId="0" fontId="65" fillId="39" borderId="1" xfId="33" applyFont="1" applyFill="1" applyBorder="1"/>
    <xf numFmtId="0" fontId="65" fillId="39" borderId="24" xfId="33" applyFont="1" applyFill="1" applyBorder="1"/>
    <xf numFmtId="0" fontId="65" fillId="39" borderId="25" xfId="33" applyFont="1" applyFill="1" applyBorder="1"/>
    <xf numFmtId="2" fontId="0" fillId="40" borderId="1" xfId="0" applyNumberFormat="1" applyFill="1" applyBorder="1"/>
    <xf numFmtId="2" fontId="0" fillId="40" borderId="24" xfId="0" applyNumberFormat="1" applyFill="1" applyBorder="1"/>
    <xf numFmtId="2" fontId="0" fillId="40" borderId="25" xfId="0" applyNumberFormat="1" applyFill="1" applyBorder="1"/>
    <xf numFmtId="0" fontId="39" fillId="0" borderId="24" xfId="0" applyFont="1" applyFill="1" applyBorder="1" applyAlignment="1">
      <alignment horizontal="center" vertical="center" wrapText="1"/>
    </xf>
    <xf numFmtId="2" fontId="0" fillId="0" borderId="0" xfId="0" applyNumberFormat="1" applyBorder="1"/>
    <xf numFmtId="2" fontId="0" fillId="0" borderId="24" xfId="0" applyNumberFormat="1" applyBorder="1"/>
    <xf numFmtId="2" fontId="0" fillId="37" borderId="63" xfId="0" applyNumberFormat="1" applyFill="1" applyBorder="1"/>
    <xf numFmtId="2" fontId="0" fillId="37" borderId="24" xfId="0" applyNumberFormat="1" applyFill="1" applyBorder="1"/>
    <xf numFmtId="2" fontId="0" fillId="37" borderId="66" xfId="0" applyNumberFormat="1" applyFill="1" applyBorder="1"/>
    <xf numFmtId="0" fontId="68" fillId="41" borderId="23" xfId="0" applyFont="1" applyFill="1" applyBorder="1" applyAlignment="1">
      <alignment horizontal="center" vertical="center" wrapText="1"/>
    </xf>
    <xf numFmtId="2" fontId="0" fillId="37" borderId="62" xfId="0" applyNumberFormat="1" applyFill="1" applyBorder="1"/>
    <xf numFmtId="2" fontId="0" fillId="37" borderId="23" xfId="0" applyNumberFormat="1" applyFill="1" applyBorder="1"/>
    <xf numFmtId="2" fontId="0" fillId="37" borderId="65" xfId="0" applyNumberFormat="1" applyFill="1" applyBorder="1"/>
    <xf numFmtId="2" fontId="0" fillId="0" borderId="65" xfId="0" applyNumberFormat="1" applyBorder="1"/>
    <xf numFmtId="2" fontId="0" fillId="0" borderId="66" xfId="0" applyNumberFormat="1" applyBorder="1"/>
    <xf numFmtId="2" fontId="0" fillId="0" borderId="47" xfId="0" applyNumberFormat="1" applyBorder="1"/>
    <xf numFmtId="2" fontId="37" fillId="37" borderId="59" xfId="0" applyNumberFormat="1" applyFont="1" applyFill="1" applyBorder="1"/>
    <xf numFmtId="2" fontId="37" fillId="37" borderId="24" xfId="0" applyNumberFormat="1" applyFont="1" applyFill="1" applyBorder="1"/>
    <xf numFmtId="2" fontId="37" fillId="37" borderId="0" xfId="0" applyNumberFormat="1" applyFont="1" applyFill="1" applyBorder="1"/>
    <xf numFmtId="2" fontId="37" fillId="37" borderId="23" xfId="0" applyNumberFormat="1" applyFont="1" applyFill="1" applyBorder="1"/>
    <xf numFmtId="2" fontId="37" fillId="37" borderId="15" xfId="0" applyNumberFormat="1" applyFont="1" applyFill="1" applyBorder="1"/>
    <xf numFmtId="0" fontId="72" fillId="38" borderId="124" xfId="0" applyFont="1" applyFill="1" applyBorder="1" applyAlignment="1">
      <alignment horizontal="left" vertical="center"/>
    </xf>
    <xf numFmtId="0" fontId="72" fillId="38" borderId="125" xfId="0" applyFont="1" applyFill="1" applyBorder="1" applyAlignment="1">
      <alignment horizontal="left" vertical="center"/>
    </xf>
    <xf numFmtId="0" fontId="72" fillId="38" borderId="0" xfId="0" applyFont="1" applyFill="1" applyAlignment="1"/>
    <xf numFmtId="0" fontId="0" fillId="0" borderId="47" xfId="0" applyBorder="1"/>
    <xf numFmtId="0" fontId="0" fillId="0" borderId="65" xfId="0" applyBorder="1"/>
    <xf numFmtId="0" fontId="0" fillId="0" borderId="41" xfId="0" applyBorder="1"/>
    <xf numFmtId="0" fontId="0" fillId="0" borderId="66" xfId="0" applyBorder="1"/>
    <xf numFmtId="0" fontId="0" fillId="0" borderId="47" xfId="0" applyFont="1" applyBorder="1"/>
    <xf numFmtId="0" fontId="0" fillId="40" borderId="65" xfId="0" applyNumberFormat="1" applyFill="1" applyBorder="1"/>
    <xf numFmtId="166" fontId="0" fillId="40" borderId="47" xfId="0" applyNumberFormat="1" applyFill="1" applyBorder="1"/>
    <xf numFmtId="2" fontId="0" fillId="40" borderId="66" xfId="0" applyNumberFormat="1" applyFill="1" applyBorder="1"/>
    <xf numFmtId="0" fontId="0" fillId="40" borderId="66" xfId="0" applyNumberFormat="1" applyFill="1" applyBorder="1"/>
    <xf numFmtId="0" fontId="65" fillId="39" borderId="66" xfId="33" applyFont="1" applyFill="1" applyBorder="1"/>
    <xf numFmtId="166" fontId="0" fillId="0" borderId="0" xfId="0" applyNumberFormat="1"/>
    <xf numFmtId="0" fontId="0" fillId="42" borderId="0" xfId="0" applyFill="1"/>
    <xf numFmtId="166" fontId="0" fillId="42" borderId="0" xfId="0" applyNumberFormat="1" applyFill="1"/>
    <xf numFmtId="0" fontId="0" fillId="0" borderId="23" xfId="0" applyNumberFormat="1" applyBorder="1"/>
    <xf numFmtId="2" fontId="0" fillId="42" borderId="0" xfId="0" applyNumberFormat="1" applyFill="1"/>
    <xf numFmtId="0" fontId="0" fillId="42" borderId="49" xfId="0" applyFill="1" applyBorder="1"/>
    <xf numFmtId="166" fontId="0" fillId="42" borderId="49" xfId="0" applyNumberFormat="1" applyFill="1" applyBorder="1"/>
    <xf numFmtId="2" fontId="0" fillId="42" borderId="49" xfId="0" applyNumberFormat="1" applyFill="1" applyBorder="1"/>
    <xf numFmtId="0" fontId="65" fillId="0" borderId="23" xfId="0" applyNumberFormat="1" applyFont="1" applyFill="1" applyBorder="1"/>
    <xf numFmtId="0" fontId="73" fillId="0" borderId="0" xfId="0" applyFont="1"/>
    <xf numFmtId="0" fontId="74" fillId="0" borderId="23" xfId="0" applyNumberFormat="1" applyFont="1" applyFill="1" applyBorder="1"/>
    <xf numFmtId="0" fontId="74" fillId="0" borderId="2" xfId="0" applyNumberFormat="1" applyFont="1" applyFill="1" applyBorder="1"/>
    <xf numFmtId="0" fontId="0" fillId="42" borderId="0" xfId="0" applyFill="1" applyBorder="1"/>
    <xf numFmtId="166" fontId="0" fillId="42" borderId="0" xfId="0" applyNumberFormat="1" applyFill="1" applyBorder="1"/>
    <xf numFmtId="2" fontId="0" fillId="42" borderId="0" xfId="0" applyNumberFormat="1" applyFill="1" applyBorder="1"/>
    <xf numFmtId="0" fontId="0" fillId="0" borderId="129" xfId="0" applyBorder="1"/>
    <xf numFmtId="0" fontId="0" fillId="42" borderId="129" xfId="0" applyFill="1" applyBorder="1"/>
    <xf numFmtId="166" fontId="0" fillId="42" borderId="129" xfId="0" applyNumberFormat="1" applyFill="1" applyBorder="1"/>
    <xf numFmtId="2" fontId="0" fillId="42" borderId="129" xfId="0" applyNumberFormat="1" applyFill="1" applyBorder="1"/>
    <xf numFmtId="0" fontId="74" fillId="0" borderId="130" xfId="0" applyNumberFormat="1" applyFont="1" applyFill="1" applyBorder="1"/>
    <xf numFmtId="0" fontId="56" fillId="0" borderId="0" xfId="0" applyFont="1" applyFill="1" applyBorder="1"/>
    <xf numFmtId="166" fontId="0" fillId="35" borderId="0" xfId="0" applyNumberFormat="1" applyFill="1"/>
    <xf numFmtId="2" fontId="0" fillId="35" borderId="0" xfId="0" applyNumberFormat="1" applyFill="1"/>
    <xf numFmtId="0" fontId="0" fillId="35" borderId="49" xfId="0" applyFill="1" applyBorder="1"/>
    <xf numFmtId="166" fontId="0" fillId="35" borderId="49" xfId="0" applyNumberFormat="1" applyFill="1" applyBorder="1"/>
    <xf numFmtId="2" fontId="0" fillId="35" borderId="49" xfId="0" applyNumberFormat="1" applyFill="1" applyBorder="1"/>
    <xf numFmtId="0" fontId="0" fillId="35" borderId="0" xfId="0" applyFill="1" applyBorder="1"/>
    <xf numFmtId="166" fontId="0" fillId="35" borderId="0" xfId="0" applyNumberFormat="1" applyFill="1" applyBorder="1"/>
    <xf numFmtId="2" fontId="0" fillId="35" borderId="0" xfId="0" applyNumberFormat="1" applyFill="1" applyBorder="1"/>
    <xf numFmtId="0" fontId="0" fillId="35" borderId="129" xfId="0" applyFill="1" applyBorder="1"/>
    <xf numFmtId="166" fontId="0" fillId="35" borderId="129" xfId="0" applyNumberFormat="1" applyFill="1" applyBorder="1"/>
    <xf numFmtId="2" fontId="0" fillId="35" borderId="129" xfId="0" applyNumberFormat="1" applyFill="1" applyBorder="1"/>
    <xf numFmtId="0" fontId="0" fillId="43" borderId="0" xfId="0" applyFill="1"/>
    <xf numFmtId="166" fontId="0" fillId="43" borderId="0" xfId="0" applyNumberFormat="1" applyFill="1"/>
    <xf numFmtId="2" fontId="0" fillId="43" borderId="0" xfId="0" applyNumberFormat="1" applyFill="1"/>
    <xf numFmtId="0" fontId="65" fillId="0" borderId="130" xfId="0" applyNumberFormat="1" applyFont="1" applyFill="1" applyBorder="1"/>
    <xf numFmtId="0" fontId="0" fillId="43" borderId="129" xfId="0" applyFill="1" applyBorder="1"/>
    <xf numFmtId="166" fontId="0" fillId="43" borderId="129" xfId="0" applyNumberFormat="1" applyFill="1" applyBorder="1"/>
    <xf numFmtId="2" fontId="0" fillId="43" borderId="129" xfId="0" applyNumberFormat="1" applyFill="1" applyBorder="1"/>
    <xf numFmtId="0" fontId="56" fillId="0" borderId="0" xfId="0" applyFont="1"/>
    <xf numFmtId="0" fontId="56" fillId="0" borderId="2" xfId="0" applyFont="1" applyBorder="1"/>
    <xf numFmtId="0" fontId="56" fillId="0" borderId="0" xfId="0" applyFont="1" applyBorder="1"/>
    <xf numFmtId="0" fontId="56" fillId="0" borderId="130" xfId="0" applyFont="1" applyBorder="1"/>
    <xf numFmtId="0" fontId="56" fillId="0" borderId="129" xfId="0" applyFont="1" applyBorder="1"/>
    <xf numFmtId="0" fontId="56" fillId="40" borderId="0" xfId="0" applyNumberFormat="1" applyFont="1" applyFill="1" applyBorder="1"/>
    <xf numFmtId="0" fontId="56" fillId="40" borderId="0" xfId="0" applyNumberFormat="1" applyFont="1" applyFill="1" applyBorder="1" applyAlignment="1"/>
    <xf numFmtId="0" fontId="56" fillId="0" borderId="0" xfId="0" applyFont="1" applyAlignment="1"/>
    <xf numFmtId="0" fontId="56" fillId="40" borderId="129" xfId="0" applyNumberFormat="1" applyFont="1" applyFill="1" applyBorder="1" applyAlignment="1"/>
    <xf numFmtId="0" fontId="56" fillId="40" borderId="129" xfId="0" applyNumberFormat="1" applyFont="1" applyFill="1" applyBorder="1"/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2 2" xfId="30" xr:uid="{00000000-0005-0000-0000-00001D000000}"/>
    <cellStyle name="Comma 2 3" xfId="31" xr:uid="{00000000-0005-0000-0000-00001E000000}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 xr:uid="{00000000-0005-0000-0000-000029000000}"/>
    <cellStyle name="Normal 2 2" xfId="42" xr:uid="{00000000-0005-0000-0000-00002A000000}"/>
    <cellStyle name="Normal 3" xfId="43" xr:uid="{00000000-0005-0000-0000-00002B000000}"/>
    <cellStyle name="Normal 3 2" xfId="44" xr:uid="{00000000-0005-0000-0000-00002C000000}"/>
    <cellStyle name="Normal 3 3" xfId="45" xr:uid="{00000000-0005-0000-0000-00002D000000}"/>
    <cellStyle name="Normal 4" xfId="46" xr:uid="{00000000-0005-0000-0000-00002E000000}"/>
    <cellStyle name="Normal 4 2" xfId="47" xr:uid="{00000000-0005-0000-0000-00002F000000}"/>
    <cellStyle name="Normal 5" xfId="48" xr:uid="{00000000-0005-0000-0000-000030000000}"/>
    <cellStyle name="Normal 6" xfId="49" xr:uid="{00000000-0005-0000-0000-000031000000}"/>
    <cellStyle name="Normal 7" xfId="64" xr:uid="{1645A235-8442-4266-9445-B427CA360F7E}"/>
    <cellStyle name="Note" xfId="50" builtinId="10" customBuiltin="1"/>
    <cellStyle name="Note 2" xfId="51" xr:uid="{00000000-0005-0000-0000-000033000000}"/>
    <cellStyle name="Note 3" xfId="52" xr:uid="{00000000-0005-0000-0000-000034000000}"/>
    <cellStyle name="Output" xfId="53" builtinId="21" customBuiltin="1"/>
    <cellStyle name="Percent" xfId="54" builtinId="5"/>
    <cellStyle name="Percent 2" xfId="55" xr:uid="{00000000-0005-0000-0000-000037000000}"/>
    <cellStyle name="Percent 2 2" xfId="56" xr:uid="{00000000-0005-0000-0000-000038000000}"/>
    <cellStyle name="Percent 2 3" xfId="57" xr:uid="{00000000-0005-0000-0000-000039000000}"/>
    <cellStyle name="Percent 3" xfId="58" xr:uid="{00000000-0005-0000-0000-00003A000000}"/>
    <cellStyle name="Percent 4" xfId="59" xr:uid="{00000000-0005-0000-0000-00003B000000}"/>
    <cellStyle name="Percent 5" xfId="60" xr:uid="{00000000-0005-0000-0000-00003C000000}"/>
    <cellStyle name="Title" xfId="61" builtinId="15" customBuiltin="1"/>
    <cellStyle name="Total" xfId="62" builtinId="25" customBuiltin="1"/>
    <cellStyle name="Warning Text" xfId="63" builtinId="11" customBuiltin="1"/>
  </cellStyles>
  <dxfs count="128">
    <dxf>
      <font>
        <b val="0"/>
        <i/>
        <strike/>
        <color theme="0" tint="-0.34998626667073579"/>
        <name val="Cambria"/>
        <scheme val="none"/>
      </font>
    </dxf>
    <dxf>
      <font>
        <b val="0"/>
        <i/>
        <strike/>
        <color theme="0" tint="-0.34998626667073579"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 val="0"/>
        <i/>
        <strike/>
        <color theme="0" tint="-0.34998626667073579"/>
        <name val="Cambria"/>
        <scheme val="none"/>
      </font>
    </dxf>
    <dxf>
      <font>
        <b val="0"/>
        <i/>
        <strike/>
        <color theme="0" tint="-0.34998626667073579"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ExtremeTRS!$A$135</c:f>
          <c:strCache>
            <c:ptCount val="1"/>
            <c:pt idx="0">
              <c:v>Table 3.2.4: Extreme (FROM) Directional All-year TRS Wave Criteria</c:v>
            </c:pt>
          </c:strCache>
        </c:strRef>
      </c:tx>
      <c:layout>
        <c:manualLayout>
          <c:xMode val="edge"/>
          <c:yMode val="edge"/>
          <c:x val="0.16020639152389418"/>
          <c:y val="0.86220160836059878"/>
        </c:manualLayout>
      </c:layout>
      <c:overlay val="0"/>
      <c:txPr>
        <a:bodyPr/>
        <a:lstStyle/>
        <a:p>
          <a:pPr>
            <a:defRPr sz="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30595133149357856"/>
          <c:y val="0.10156943445813602"/>
          <c:w val="0.4862936340274539"/>
          <c:h val="0.78628886177960144"/>
        </c:manualLayout>
      </c:layout>
      <c:radarChart>
        <c:radarStyle val="marker"/>
        <c:varyColors val="0"/>
        <c:ser>
          <c:idx val="1"/>
          <c:order val="0"/>
          <c:tx>
            <c:strRef>
              <c:f>ExtremeTRS!$H$136</c:f>
              <c:strCache>
                <c:ptCount val="1"/>
                <c:pt idx="0">
                  <c:v>1000 yr</c:v>
                </c:pt>
              </c:strCache>
            </c:strRef>
          </c:tx>
          <c:spPr>
            <a:ln w="25400">
              <a:solidFill>
                <a:srgbClr val="00B0F0"/>
              </a:solidFill>
            </a:ln>
          </c:spPr>
          <c:marker>
            <c:symbol val="none"/>
          </c:marker>
          <c:cat>
            <c:strRef>
              <c:f>ExtremeTRS!$L$139:$L$146</c:f>
              <c:strCache>
                <c:ptCount val="8"/>
                <c:pt idx="0">
                  <c:v>N</c:v>
                </c:pt>
                <c:pt idx="1">
                  <c:v>NE</c:v>
                </c:pt>
                <c:pt idx="2">
                  <c:v>E</c:v>
                </c:pt>
                <c:pt idx="3">
                  <c:v>SE</c:v>
                </c:pt>
                <c:pt idx="4">
                  <c:v>S</c:v>
                </c:pt>
                <c:pt idx="5">
                  <c:v>SW</c:v>
                </c:pt>
                <c:pt idx="6">
                  <c:v>W</c:v>
                </c:pt>
                <c:pt idx="7">
                  <c:v>NW</c:v>
                </c:pt>
              </c:strCache>
            </c:strRef>
          </c:cat>
          <c:val>
            <c:numRef>
              <c:f>ExtremeTRS!$H$139:$H$146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10.8</c:v>
                </c:pt>
                <c:pt idx="3">
                  <c:v>6.9</c:v>
                </c:pt>
                <c:pt idx="4">
                  <c:v>6.3</c:v>
                </c:pt>
                <c:pt idx="5">
                  <c:v>6.4</c:v>
                </c:pt>
                <c:pt idx="6">
                  <c:v>6.5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F-4EC4-98E9-796EF840740E}"/>
            </c:ext>
          </c:extLst>
        </c:ser>
        <c:ser>
          <c:idx val="0"/>
          <c:order val="1"/>
          <c:tx>
            <c:strRef>
              <c:f>ExtremeTRS!$F$136</c:f>
              <c:strCache>
                <c:ptCount val="1"/>
                <c:pt idx="0">
                  <c:v>100 yr</c:v>
                </c:pt>
              </c:strCache>
            </c:strRef>
          </c:tx>
          <c:spPr>
            <a:ln w="25400">
              <a:solidFill>
                <a:srgbClr val="0C0CC0"/>
              </a:solidFill>
              <a:prstDash val="lgDashDot"/>
            </a:ln>
          </c:spPr>
          <c:marker>
            <c:symbol val="none"/>
          </c:marker>
          <c:cat>
            <c:strRef>
              <c:f>ExtremeTRS!$L$139:$L$146</c:f>
              <c:strCache>
                <c:ptCount val="8"/>
                <c:pt idx="0">
                  <c:v>N</c:v>
                </c:pt>
                <c:pt idx="1">
                  <c:v>NE</c:v>
                </c:pt>
                <c:pt idx="2">
                  <c:v>E</c:v>
                </c:pt>
                <c:pt idx="3">
                  <c:v>SE</c:v>
                </c:pt>
                <c:pt idx="4">
                  <c:v>S</c:v>
                </c:pt>
                <c:pt idx="5">
                  <c:v>SW</c:v>
                </c:pt>
                <c:pt idx="6">
                  <c:v>W</c:v>
                </c:pt>
                <c:pt idx="7">
                  <c:v>NW</c:v>
                </c:pt>
              </c:strCache>
            </c:strRef>
          </c:cat>
          <c:val>
            <c:numRef>
              <c:f>ExtremeTRS!$F$139:$F$146</c:f>
              <c:numCache>
                <c:formatCode>General</c:formatCode>
                <c:ptCount val="8"/>
                <c:pt idx="0">
                  <c:v>9.3000000000000007</c:v>
                </c:pt>
                <c:pt idx="1">
                  <c:v>9.3000000000000007</c:v>
                </c:pt>
                <c:pt idx="2">
                  <c:v>8.4</c:v>
                </c:pt>
                <c:pt idx="3">
                  <c:v>5.4</c:v>
                </c:pt>
                <c:pt idx="4">
                  <c:v>4.9000000000000004</c:v>
                </c:pt>
                <c:pt idx="5">
                  <c:v>5</c:v>
                </c:pt>
                <c:pt idx="6">
                  <c:v>5.0999999999999996</c:v>
                </c:pt>
                <c:pt idx="7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EF-4EC4-98E9-796EF840740E}"/>
            </c:ext>
          </c:extLst>
        </c:ser>
        <c:ser>
          <c:idx val="3"/>
          <c:order val="2"/>
          <c:tx>
            <c:strRef>
              <c:f>ExtremeTRS!$D$136</c:f>
              <c:strCache>
                <c:ptCount val="1"/>
                <c:pt idx="0">
                  <c:v>10 yr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strRef>
              <c:f>ExtremeTRS!$L$139:$L$146</c:f>
              <c:strCache>
                <c:ptCount val="8"/>
                <c:pt idx="0">
                  <c:v>N</c:v>
                </c:pt>
                <c:pt idx="1">
                  <c:v>NE</c:v>
                </c:pt>
                <c:pt idx="2">
                  <c:v>E</c:v>
                </c:pt>
                <c:pt idx="3">
                  <c:v>SE</c:v>
                </c:pt>
                <c:pt idx="4">
                  <c:v>S</c:v>
                </c:pt>
                <c:pt idx="5">
                  <c:v>SW</c:v>
                </c:pt>
                <c:pt idx="6">
                  <c:v>W</c:v>
                </c:pt>
                <c:pt idx="7">
                  <c:v>NW</c:v>
                </c:pt>
              </c:strCache>
            </c:strRef>
          </c:cat>
          <c:val>
            <c:numRef>
              <c:f>ExtremeTRS!$D$139:$D$146</c:f>
              <c:numCache>
                <c:formatCode>General</c:formatCode>
                <c:ptCount val="8"/>
                <c:pt idx="0">
                  <c:v>6.7</c:v>
                </c:pt>
                <c:pt idx="1">
                  <c:v>6.7</c:v>
                </c:pt>
                <c:pt idx="2">
                  <c:v>6</c:v>
                </c:pt>
                <c:pt idx="3">
                  <c:v>3.9</c:v>
                </c:pt>
                <c:pt idx="4">
                  <c:v>3.5</c:v>
                </c:pt>
                <c:pt idx="5">
                  <c:v>3.6</c:v>
                </c:pt>
                <c:pt idx="6">
                  <c:v>3.6</c:v>
                </c:pt>
                <c:pt idx="7">
                  <c:v>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EF-4EC4-98E9-796EF840740E}"/>
            </c:ext>
          </c:extLst>
        </c:ser>
        <c:ser>
          <c:idx val="2"/>
          <c:order val="3"/>
          <c:tx>
            <c:strRef>
              <c:f>ExtremeTRS!$B$136</c:f>
              <c:strCache>
                <c:ptCount val="1"/>
                <c:pt idx="0">
                  <c:v>1 yr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strRef>
              <c:f>ExtremeTRS!$L$139:$L$146</c:f>
              <c:strCache>
                <c:ptCount val="8"/>
                <c:pt idx="0">
                  <c:v>N</c:v>
                </c:pt>
                <c:pt idx="1">
                  <c:v>NE</c:v>
                </c:pt>
                <c:pt idx="2">
                  <c:v>E</c:v>
                </c:pt>
                <c:pt idx="3">
                  <c:v>SE</c:v>
                </c:pt>
                <c:pt idx="4">
                  <c:v>S</c:v>
                </c:pt>
                <c:pt idx="5">
                  <c:v>SW</c:v>
                </c:pt>
                <c:pt idx="6">
                  <c:v>W</c:v>
                </c:pt>
                <c:pt idx="7">
                  <c:v>NW</c:v>
                </c:pt>
              </c:strCache>
            </c:strRef>
          </c:cat>
          <c:val>
            <c:numRef>
              <c:f>ExtremeTRS!$B$139:$B$146</c:f>
              <c:numCache>
                <c:formatCode>General</c:formatCode>
                <c:ptCount val="8"/>
                <c:pt idx="0">
                  <c:v>3.8</c:v>
                </c:pt>
                <c:pt idx="1">
                  <c:v>3.8</c:v>
                </c:pt>
                <c:pt idx="2">
                  <c:v>3.4</c:v>
                </c:pt>
                <c:pt idx="3">
                  <c:v>2.2000000000000002</c:v>
                </c:pt>
                <c:pt idx="4">
                  <c:v>2</c:v>
                </c:pt>
                <c:pt idx="5">
                  <c:v>2</c:v>
                </c:pt>
                <c:pt idx="6">
                  <c:v>2.1</c:v>
                </c:pt>
                <c:pt idx="7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EF-4EC4-98E9-796EF8407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622176"/>
        <c:axId val="1"/>
      </c:radarChart>
      <c:catAx>
        <c:axId val="20976221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2097622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3810252064948571E-2"/>
          <c:y val="9.1746545380457581E-2"/>
          <c:w val="0.25662237102251984"/>
          <c:h val="0.38992221862678123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b-NO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ExtremeTRS!$A$10</c:f>
          <c:strCache>
            <c:ptCount val="1"/>
            <c:pt idx="0">
              <c:v>Table 2 Extreme (FROM) Directional TRS Wind Criteria for Return Periods 1,10,100,1000 &amp; 10000</c:v>
            </c:pt>
          </c:strCache>
        </c:strRef>
      </c:tx>
      <c:layout>
        <c:manualLayout>
          <c:xMode val="edge"/>
          <c:yMode val="edge"/>
          <c:x val="0.20086573070983574"/>
          <c:y val="0.91000428517863841"/>
        </c:manualLayout>
      </c:layout>
      <c:overlay val="0"/>
      <c:txPr>
        <a:bodyPr/>
        <a:lstStyle/>
        <a:p>
          <a:pPr>
            <a:defRPr sz="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2724125443246998"/>
          <c:y val="6.2547216537407108E-2"/>
          <c:w val="0.59972738469202769"/>
          <c:h val="0.81442692575122622"/>
        </c:manualLayout>
      </c:layout>
      <c:radarChart>
        <c:radarStyle val="marker"/>
        <c:varyColors val="0"/>
        <c:ser>
          <c:idx val="1"/>
          <c:order val="0"/>
          <c:tx>
            <c:strRef>
              <c:f>ExtremeTRS!$A$12</c:f>
              <c:strCache>
                <c:ptCount val="1"/>
                <c:pt idx="0">
                  <c:v>1yr</c:v>
                </c:pt>
              </c:strCache>
            </c:strRef>
          </c:tx>
          <c:spPr>
            <a:ln w="25400">
              <a:solidFill>
                <a:srgbClr val="00B0F0"/>
              </a:solidFill>
            </a:ln>
          </c:spPr>
          <c:marker>
            <c:symbol val="none"/>
          </c:marker>
          <c:cat>
            <c:strRef>
              <c:f>ExtremeTRS!$B$11:$I$11</c:f>
              <c:strCache>
                <c:ptCount val="8"/>
                <c:pt idx="0">
                  <c:v>N</c:v>
                </c:pt>
                <c:pt idx="1">
                  <c:v>NE</c:v>
                </c:pt>
                <c:pt idx="2">
                  <c:v>E</c:v>
                </c:pt>
                <c:pt idx="3">
                  <c:v>SE</c:v>
                </c:pt>
                <c:pt idx="4">
                  <c:v>S</c:v>
                </c:pt>
                <c:pt idx="5">
                  <c:v>SW</c:v>
                </c:pt>
                <c:pt idx="6">
                  <c:v>W</c:v>
                </c:pt>
                <c:pt idx="7">
                  <c:v>NW</c:v>
                </c:pt>
              </c:strCache>
            </c:strRef>
          </c:cat>
          <c:val>
            <c:numRef>
              <c:f>ExtremeTRS!$B$12:$I$12</c:f>
              <c:numCache>
                <c:formatCode>General</c:formatCode>
                <c:ptCount val="8"/>
                <c:pt idx="0">
                  <c:v>11.2</c:v>
                </c:pt>
                <c:pt idx="1">
                  <c:v>11.4</c:v>
                </c:pt>
                <c:pt idx="2">
                  <c:v>11.6</c:v>
                </c:pt>
                <c:pt idx="3">
                  <c:v>9.1999999999999993</c:v>
                </c:pt>
                <c:pt idx="4">
                  <c:v>9.1</c:v>
                </c:pt>
                <c:pt idx="5">
                  <c:v>11.2</c:v>
                </c:pt>
                <c:pt idx="6">
                  <c:v>11.4</c:v>
                </c:pt>
                <c:pt idx="7">
                  <c:v>9.6999999999999993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D-4A24-97F1-D2B77F242C51}"/>
            </c:ext>
          </c:extLst>
        </c:ser>
        <c:ser>
          <c:idx val="3"/>
          <c:order val="1"/>
          <c:tx>
            <c:strRef>
              <c:f>ExtremeTRS!$A$13</c:f>
              <c:strCache>
                <c:ptCount val="1"/>
                <c:pt idx="0">
                  <c:v>10yrs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strRef>
              <c:f>ExtremeTRS!$B$11:$I$11</c:f>
              <c:strCache>
                <c:ptCount val="8"/>
                <c:pt idx="0">
                  <c:v>N</c:v>
                </c:pt>
                <c:pt idx="1">
                  <c:v>NE</c:v>
                </c:pt>
                <c:pt idx="2">
                  <c:v>E</c:v>
                </c:pt>
                <c:pt idx="3">
                  <c:v>SE</c:v>
                </c:pt>
                <c:pt idx="4">
                  <c:v>S</c:v>
                </c:pt>
                <c:pt idx="5">
                  <c:v>SW</c:v>
                </c:pt>
                <c:pt idx="6">
                  <c:v>W</c:v>
                </c:pt>
                <c:pt idx="7">
                  <c:v>NW</c:v>
                </c:pt>
              </c:strCache>
            </c:strRef>
          </c:cat>
          <c:val>
            <c:numRef>
              <c:f>ExtremeTRS!$B$13:$I$13</c:f>
              <c:numCache>
                <c:formatCode>General</c:formatCode>
                <c:ptCount val="8"/>
                <c:pt idx="0">
                  <c:v>20.3</c:v>
                </c:pt>
                <c:pt idx="1">
                  <c:v>20.7</c:v>
                </c:pt>
                <c:pt idx="2">
                  <c:v>21</c:v>
                </c:pt>
                <c:pt idx="3">
                  <c:v>16.7</c:v>
                </c:pt>
                <c:pt idx="4">
                  <c:v>16.5</c:v>
                </c:pt>
                <c:pt idx="5">
                  <c:v>20.2</c:v>
                </c:pt>
                <c:pt idx="6">
                  <c:v>20.6</c:v>
                </c:pt>
                <c:pt idx="7">
                  <c:v>17.600000000000001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8D-4A24-97F1-D2B77F242C51}"/>
            </c:ext>
          </c:extLst>
        </c:ser>
        <c:ser>
          <c:idx val="0"/>
          <c:order val="2"/>
          <c:tx>
            <c:strRef>
              <c:f>ExtremeTRS!$A$14</c:f>
              <c:strCache>
                <c:ptCount val="1"/>
                <c:pt idx="0">
                  <c:v>100yrs</c:v>
                </c:pt>
              </c:strCache>
            </c:strRef>
          </c:tx>
          <c:spPr>
            <a:ln w="25400">
              <a:solidFill>
                <a:srgbClr val="0C0CC0"/>
              </a:solidFill>
              <a:prstDash val="lgDashDot"/>
            </a:ln>
          </c:spPr>
          <c:marker>
            <c:symbol val="none"/>
          </c:marker>
          <c:cat>
            <c:strRef>
              <c:f>ExtremeTRS!$B$11:$I$11</c:f>
              <c:strCache>
                <c:ptCount val="8"/>
                <c:pt idx="0">
                  <c:v>N</c:v>
                </c:pt>
                <c:pt idx="1">
                  <c:v>NE</c:v>
                </c:pt>
                <c:pt idx="2">
                  <c:v>E</c:v>
                </c:pt>
                <c:pt idx="3">
                  <c:v>SE</c:v>
                </c:pt>
                <c:pt idx="4">
                  <c:v>S</c:v>
                </c:pt>
                <c:pt idx="5">
                  <c:v>SW</c:v>
                </c:pt>
                <c:pt idx="6">
                  <c:v>W</c:v>
                </c:pt>
                <c:pt idx="7">
                  <c:v>NW</c:v>
                </c:pt>
              </c:strCache>
            </c:strRef>
          </c:cat>
          <c:val>
            <c:numRef>
              <c:f>ExtremeTRS!$B$14:$I$14</c:f>
              <c:numCache>
                <c:formatCode>General</c:formatCode>
                <c:ptCount val="8"/>
                <c:pt idx="0">
                  <c:v>27.3</c:v>
                </c:pt>
                <c:pt idx="1">
                  <c:v>27.9</c:v>
                </c:pt>
                <c:pt idx="2">
                  <c:v>28.3</c:v>
                </c:pt>
                <c:pt idx="3">
                  <c:v>22.5</c:v>
                </c:pt>
                <c:pt idx="4">
                  <c:v>22.3</c:v>
                </c:pt>
                <c:pt idx="5">
                  <c:v>27.2</c:v>
                </c:pt>
                <c:pt idx="6">
                  <c:v>27.7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8D-4A24-97F1-D2B77F242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611616"/>
        <c:axId val="1"/>
      </c:radarChart>
      <c:catAx>
        <c:axId val="20976116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2097611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3.1634401404522422E-2"/>
          <c:y val="5.7278911564625848E-2"/>
          <c:w val="0.23374329886616521"/>
          <c:h val="0.28162301140928814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b-NO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ExtremeXTRS!$A$10</c:f>
          <c:strCache>
            <c:ptCount val="1"/>
            <c:pt idx="0">
              <c:v>Table 2 Extreme (FROM) Directional XTRS Wind Criteria for Return Periods 1,10,100,1000 &amp; 10000</c:v>
            </c:pt>
          </c:strCache>
        </c:strRef>
      </c:tx>
      <c:layout>
        <c:manualLayout>
          <c:xMode val="edge"/>
          <c:yMode val="edge"/>
          <c:x val="0.20086578863740687"/>
          <c:y val="0.91000422901101563"/>
        </c:manualLayout>
      </c:layout>
      <c:overlay val="0"/>
      <c:txPr>
        <a:bodyPr/>
        <a:lstStyle/>
        <a:p>
          <a:pPr>
            <a:defRPr sz="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2724125443246998"/>
          <c:y val="6.2547216537407108E-2"/>
          <c:w val="0.59972738469202769"/>
          <c:h val="0.81442692575122622"/>
        </c:manualLayout>
      </c:layout>
      <c:radarChart>
        <c:radarStyle val="marker"/>
        <c:varyColors val="0"/>
        <c:ser>
          <c:idx val="1"/>
          <c:order val="0"/>
          <c:tx>
            <c:strRef>
              <c:f>ExtremeXTRS!$A$12</c:f>
              <c:strCache>
                <c:ptCount val="1"/>
                <c:pt idx="0">
                  <c:v>1yr</c:v>
                </c:pt>
              </c:strCache>
            </c:strRef>
          </c:tx>
          <c:spPr>
            <a:ln w="25400">
              <a:solidFill>
                <a:srgbClr val="00B0F0"/>
              </a:solidFill>
            </a:ln>
          </c:spPr>
          <c:marker>
            <c:symbol val="none"/>
          </c:marker>
          <c:cat>
            <c:strRef>
              <c:f>ExtremeXTRS!$B$11:$I$11</c:f>
              <c:strCache>
                <c:ptCount val="8"/>
                <c:pt idx="0">
                  <c:v>N</c:v>
                </c:pt>
                <c:pt idx="1">
                  <c:v>NE</c:v>
                </c:pt>
                <c:pt idx="2">
                  <c:v>E</c:v>
                </c:pt>
                <c:pt idx="3">
                  <c:v>SE</c:v>
                </c:pt>
                <c:pt idx="4">
                  <c:v>S</c:v>
                </c:pt>
                <c:pt idx="5">
                  <c:v>SW</c:v>
                </c:pt>
                <c:pt idx="6">
                  <c:v>W</c:v>
                </c:pt>
                <c:pt idx="7">
                  <c:v>NW</c:v>
                </c:pt>
              </c:strCache>
            </c:strRef>
          </c:cat>
          <c:val>
            <c:numRef>
              <c:f>ExtremeXTRS!$B$12:$I$12</c:f>
              <c:numCache>
                <c:formatCode>General</c:formatCode>
                <c:ptCount val="8"/>
                <c:pt idx="0">
                  <c:v>15.7</c:v>
                </c:pt>
                <c:pt idx="1">
                  <c:v>15.7</c:v>
                </c:pt>
                <c:pt idx="2">
                  <c:v>11.2</c:v>
                </c:pt>
                <c:pt idx="3">
                  <c:v>8.6</c:v>
                </c:pt>
                <c:pt idx="4">
                  <c:v>8.6999999999999993</c:v>
                </c:pt>
                <c:pt idx="5">
                  <c:v>13.5</c:v>
                </c:pt>
                <c:pt idx="6">
                  <c:v>14.2</c:v>
                </c:pt>
                <c:pt idx="7">
                  <c:v>11.4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3-43D5-9F80-6477078D7F09}"/>
            </c:ext>
          </c:extLst>
        </c:ser>
        <c:ser>
          <c:idx val="3"/>
          <c:order val="1"/>
          <c:tx>
            <c:strRef>
              <c:f>ExtremeXTRS!$A$13</c:f>
              <c:strCache>
                <c:ptCount val="1"/>
                <c:pt idx="0">
                  <c:v>10yrs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strRef>
              <c:f>ExtremeXTRS!$B$11:$I$11</c:f>
              <c:strCache>
                <c:ptCount val="8"/>
                <c:pt idx="0">
                  <c:v>N</c:v>
                </c:pt>
                <c:pt idx="1">
                  <c:v>NE</c:v>
                </c:pt>
                <c:pt idx="2">
                  <c:v>E</c:v>
                </c:pt>
                <c:pt idx="3">
                  <c:v>SE</c:v>
                </c:pt>
                <c:pt idx="4">
                  <c:v>S</c:v>
                </c:pt>
                <c:pt idx="5">
                  <c:v>SW</c:v>
                </c:pt>
                <c:pt idx="6">
                  <c:v>W</c:v>
                </c:pt>
                <c:pt idx="7">
                  <c:v>NW</c:v>
                </c:pt>
              </c:strCache>
            </c:strRef>
          </c:cat>
          <c:val>
            <c:numRef>
              <c:f>ExtremeXTRS!$B$13:$I$13</c:f>
              <c:numCache>
                <c:formatCode>General</c:formatCode>
                <c:ptCount val="8"/>
                <c:pt idx="0">
                  <c:v>17.899999999999999</c:v>
                </c:pt>
                <c:pt idx="1">
                  <c:v>17.899999999999999</c:v>
                </c:pt>
                <c:pt idx="2">
                  <c:v>12.8</c:v>
                </c:pt>
                <c:pt idx="3">
                  <c:v>9.6999999999999993</c:v>
                </c:pt>
                <c:pt idx="4">
                  <c:v>9.9</c:v>
                </c:pt>
                <c:pt idx="5">
                  <c:v>15.4</c:v>
                </c:pt>
                <c:pt idx="6">
                  <c:v>16.100000000000001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43-43D5-9F80-6477078D7F09}"/>
            </c:ext>
          </c:extLst>
        </c:ser>
        <c:ser>
          <c:idx val="0"/>
          <c:order val="2"/>
          <c:tx>
            <c:strRef>
              <c:f>ExtremeXTRS!$A$14</c:f>
              <c:strCache>
                <c:ptCount val="1"/>
                <c:pt idx="0">
                  <c:v>100yrs</c:v>
                </c:pt>
              </c:strCache>
            </c:strRef>
          </c:tx>
          <c:spPr>
            <a:ln w="25400">
              <a:solidFill>
                <a:srgbClr val="0C0CC0"/>
              </a:solidFill>
              <a:prstDash val="lgDashDot"/>
            </a:ln>
          </c:spPr>
          <c:marker>
            <c:symbol val="none"/>
          </c:marker>
          <c:cat>
            <c:strRef>
              <c:f>ExtremeXTRS!$B$11:$I$11</c:f>
              <c:strCache>
                <c:ptCount val="8"/>
                <c:pt idx="0">
                  <c:v>N</c:v>
                </c:pt>
                <c:pt idx="1">
                  <c:v>NE</c:v>
                </c:pt>
                <c:pt idx="2">
                  <c:v>E</c:v>
                </c:pt>
                <c:pt idx="3">
                  <c:v>SE</c:v>
                </c:pt>
                <c:pt idx="4">
                  <c:v>S</c:v>
                </c:pt>
                <c:pt idx="5">
                  <c:v>SW</c:v>
                </c:pt>
                <c:pt idx="6">
                  <c:v>W</c:v>
                </c:pt>
                <c:pt idx="7">
                  <c:v>NW</c:v>
                </c:pt>
              </c:strCache>
            </c:strRef>
          </c:cat>
          <c:val>
            <c:numRef>
              <c:f>ExtremeXTRS!$B$14:$I$14</c:f>
              <c:numCache>
                <c:formatCode>General</c:formatCode>
                <c:ptCount val="8"/>
                <c:pt idx="0">
                  <c:v>19.899999999999999</c:v>
                </c:pt>
                <c:pt idx="1">
                  <c:v>19.899999999999999</c:v>
                </c:pt>
                <c:pt idx="2">
                  <c:v>14.2</c:v>
                </c:pt>
                <c:pt idx="3">
                  <c:v>10.8</c:v>
                </c:pt>
                <c:pt idx="4">
                  <c:v>11</c:v>
                </c:pt>
                <c:pt idx="5">
                  <c:v>17</c:v>
                </c:pt>
                <c:pt idx="6">
                  <c:v>17.899999999999999</c:v>
                </c:pt>
                <c:pt idx="7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43-43D5-9F80-6477078D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624096"/>
        <c:axId val="1"/>
      </c:radarChart>
      <c:catAx>
        <c:axId val="20976240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2097624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3.1634476183750572E-2"/>
          <c:y val="5.7279336246652032E-2"/>
          <c:w val="0.23374339418335041"/>
          <c:h val="0.28162286619543397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b-NO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ExtremeTRS!$A$135</c:f>
          <c:strCache>
            <c:ptCount val="1"/>
            <c:pt idx="0">
              <c:v>Table 3.2.4: Extreme (FROM) Directional All-year TRS Wave Criteria</c:v>
            </c:pt>
          </c:strCache>
        </c:strRef>
      </c:tx>
      <c:layout>
        <c:manualLayout>
          <c:xMode val="edge"/>
          <c:yMode val="edge"/>
          <c:x val="0.16020640090145799"/>
          <c:y val="0.86283082796468613"/>
        </c:manualLayout>
      </c:layout>
      <c:overlay val="0"/>
      <c:txPr>
        <a:bodyPr/>
        <a:lstStyle/>
        <a:p>
          <a:pPr>
            <a:defRPr sz="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30595133149357856"/>
          <c:y val="0.10156943445813602"/>
          <c:w val="0.4862936340274539"/>
          <c:h val="0.78628886177960144"/>
        </c:manualLayout>
      </c:layout>
      <c:radarChart>
        <c:radarStyle val="marker"/>
        <c:varyColors val="0"/>
        <c:ser>
          <c:idx val="1"/>
          <c:order val="0"/>
          <c:tx>
            <c:strRef>
              <c:f>ExtremeXTRS!$H$136</c:f>
              <c:strCache>
                <c:ptCount val="1"/>
                <c:pt idx="0">
                  <c:v>1000 yr</c:v>
                </c:pt>
              </c:strCache>
            </c:strRef>
          </c:tx>
          <c:spPr>
            <a:ln w="25400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ExtremeXTRS!$L$139:$L$146</c:f>
              <c:numCache>
                <c:formatCode>General</c:formatCode>
                <c:ptCount val="8"/>
              </c:numCache>
            </c:numRef>
          </c:cat>
          <c:val>
            <c:numRef>
              <c:f>ExtremeXTRS!$H$139:$H$146</c:f>
              <c:numCache>
                <c:formatCode>General</c:formatCode>
                <c:ptCount val="8"/>
                <c:pt idx="0">
                  <c:v>10.6</c:v>
                </c:pt>
                <c:pt idx="1">
                  <c:v>10.6</c:v>
                </c:pt>
                <c:pt idx="2">
                  <c:v>4.3</c:v>
                </c:pt>
                <c:pt idx="3">
                  <c:v>2.4</c:v>
                </c:pt>
                <c:pt idx="4">
                  <c:v>3.5</c:v>
                </c:pt>
                <c:pt idx="5">
                  <c:v>5.9</c:v>
                </c:pt>
                <c:pt idx="6">
                  <c:v>6.2</c:v>
                </c:pt>
                <c:pt idx="7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D-4FD3-9230-473EDB7EE9D1}"/>
            </c:ext>
          </c:extLst>
        </c:ser>
        <c:ser>
          <c:idx val="0"/>
          <c:order val="1"/>
          <c:tx>
            <c:strRef>
              <c:f>ExtremeXTRS!$F$136</c:f>
              <c:strCache>
                <c:ptCount val="1"/>
                <c:pt idx="0">
                  <c:v>100 yr</c:v>
                </c:pt>
              </c:strCache>
            </c:strRef>
          </c:tx>
          <c:spPr>
            <a:ln w="25400">
              <a:solidFill>
                <a:srgbClr val="0C0CC0"/>
              </a:solidFill>
              <a:prstDash val="lgDashDot"/>
            </a:ln>
          </c:spPr>
          <c:marker>
            <c:symbol val="none"/>
          </c:marker>
          <c:cat>
            <c:numRef>
              <c:f>ExtremeXTRS!$L$139:$L$146</c:f>
              <c:numCache>
                <c:formatCode>General</c:formatCode>
                <c:ptCount val="8"/>
              </c:numCache>
            </c:numRef>
          </c:cat>
          <c:val>
            <c:numRef>
              <c:f>ExtremeXTRS!$F$139:$F$146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3.6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5.2</c:v>
                </c:pt>
                <c:pt idx="7">
                  <c:v>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AD-4FD3-9230-473EDB7EE9D1}"/>
            </c:ext>
          </c:extLst>
        </c:ser>
        <c:ser>
          <c:idx val="3"/>
          <c:order val="2"/>
          <c:tx>
            <c:strRef>
              <c:f>ExtremeXTRS!$D$136</c:f>
              <c:strCache>
                <c:ptCount val="1"/>
                <c:pt idx="0">
                  <c:v>10 yr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numRef>
              <c:f>ExtremeXTRS!$L$139:$L$146</c:f>
              <c:numCache>
                <c:formatCode>General</c:formatCode>
                <c:ptCount val="8"/>
              </c:numCache>
            </c:numRef>
          </c:cat>
          <c:val>
            <c:numRef>
              <c:f>ExtremeXTRS!$D$139:$D$146</c:f>
              <c:numCache>
                <c:formatCode>General</c:formatCode>
                <c:ptCount val="8"/>
                <c:pt idx="0">
                  <c:v>7.2</c:v>
                </c:pt>
                <c:pt idx="1">
                  <c:v>7.2</c:v>
                </c:pt>
                <c:pt idx="2">
                  <c:v>2.9</c:v>
                </c:pt>
                <c:pt idx="3">
                  <c:v>1.6</c:v>
                </c:pt>
                <c:pt idx="4">
                  <c:v>2.4</c:v>
                </c:pt>
                <c:pt idx="5">
                  <c:v>4</c:v>
                </c:pt>
                <c:pt idx="6">
                  <c:v>4.2</c:v>
                </c:pt>
                <c:pt idx="7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AD-4FD3-9230-473EDB7EE9D1}"/>
            </c:ext>
          </c:extLst>
        </c:ser>
        <c:ser>
          <c:idx val="2"/>
          <c:order val="3"/>
          <c:tx>
            <c:strRef>
              <c:f>ExtremeXTRS!$B$136</c:f>
              <c:strCache>
                <c:ptCount val="1"/>
                <c:pt idx="0">
                  <c:v>1 yr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ExtremeXTRS!$L$139:$L$146</c:f>
              <c:numCache>
                <c:formatCode>General</c:formatCode>
                <c:ptCount val="8"/>
              </c:numCache>
            </c:numRef>
          </c:cat>
          <c:val>
            <c:numRef>
              <c:f>ExtremeXTRS!$B$139:$B$146</c:f>
              <c:numCache>
                <c:formatCode>General</c:formatCode>
                <c:ptCount val="8"/>
                <c:pt idx="0">
                  <c:v>5.4</c:v>
                </c:pt>
                <c:pt idx="1">
                  <c:v>5.4</c:v>
                </c:pt>
                <c:pt idx="2">
                  <c:v>2.2000000000000002</c:v>
                </c:pt>
                <c:pt idx="3">
                  <c:v>1.2</c:v>
                </c:pt>
                <c:pt idx="4">
                  <c:v>1.8</c:v>
                </c:pt>
                <c:pt idx="5">
                  <c:v>3</c:v>
                </c:pt>
                <c:pt idx="6">
                  <c:v>3.2</c:v>
                </c:pt>
                <c:pt idx="7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AD-4FD3-9230-473EDB7EE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621696"/>
        <c:axId val="1"/>
      </c:radarChart>
      <c:catAx>
        <c:axId val="20976216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2097621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3810309051682677E-2"/>
          <c:y val="9.132712956335004E-2"/>
          <c:w val="0.25662228085363675"/>
          <c:h val="0.39270722977809591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b-NO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60080460653715"/>
          <c:y val="5.2368184192803237E-2"/>
          <c:w val="0.85750593937264119"/>
          <c:h val="0.8395116977284314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WaSpec!$C$1</c:f>
              <c:strCache>
                <c:ptCount val="1"/>
                <c:pt idx="0">
                  <c:v>Ochi_swell</c:v>
                </c:pt>
              </c:strCache>
            </c:strRef>
          </c:tx>
          <c:spPr>
            <a:ln w="15875">
              <a:solidFill>
                <a:srgbClr val="7030A0"/>
              </a:solidFill>
              <a:prstDash val="sysDash"/>
            </a:ln>
          </c:spPr>
          <c:marker>
            <c:symbol val="none"/>
          </c:marker>
          <c:xVal>
            <c:numRef>
              <c:f>WaSpec!$A$2:$A$251</c:f>
              <c:numCache>
                <c:formatCode>General</c:formatCode>
                <c:ptCount val="250"/>
                <c:pt idx="0">
                  <c:v>0.1115</c:v>
                </c:pt>
                <c:pt idx="1">
                  <c:v>0.123</c:v>
                </c:pt>
                <c:pt idx="2">
                  <c:v>0.13450000000000001</c:v>
                </c:pt>
                <c:pt idx="3">
                  <c:v>0.14599999999999999</c:v>
                </c:pt>
                <c:pt idx="4">
                  <c:v>0.1575</c:v>
                </c:pt>
                <c:pt idx="5">
                  <c:v>0.16900000000000001</c:v>
                </c:pt>
                <c:pt idx="6">
                  <c:v>0.18049999999999999</c:v>
                </c:pt>
                <c:pt idx="7">
                  <c:v>0.192</c:v>
                </c:pt>
                <c:pt idx="8">
                  <c:v>0.20349999999999999</c:v>
                </c:pt>
                <c:pt idx="9">
                  <c:v>0.215</c:v>
                </c:pt>
                <c:pt idx="10">
                  <c:v>0.22650000000000001</c:v>
                </c:pt>
                <c:pt idx="11">
                  <c:v>0.23799999999999999</c:v>
                </c:pt>
                <c:pt idx="12">
                  <c:v>0.2495</c:v>
                </c:pt>
                <c:pt idx="13">
                  <c:v>0.26100000000000001</c:v>
                </c:pt>
                <c:pt idx="14">
                  <c:v>0.27250000000000002</c:v>
                </c:pt>
                <c:pt idx="15">
                  <c:v>0.28399999999999997</c:v>
                </c:pt>
                <c:pt idx="16">
                  <c:v>0.29549999999999998</c:v>
                </c:pt>
                <c:pt idx="17">
                  <c:v>0.307</c:v>
                </c:pt>
                <c:pt idx="18">
                  <c:v>0.31850000000000001</c:v>
                </c:pt>
                <c:pt idx="19">
                  <c:v>0.33</c:v>
                </c:pt>
                <c:pt idx="20">
                  <c:v>0.34150000000000003</c:v>
                </c:pt>
                <c:pt idx="21">
                  <c:v>0.35299999999999998</c:v>
                </c:pt>
                <c:pt idx="22">
                  <c:v>0.36449999999999999</c:v>
                </c:pt>
                <c:pt idx="23">
                  <c:v>0.376</c:v>
                </c:pt>
                <c:pt idx="24">
                  <c:v>0.38750000000000001</c:v>
                </c:pt>
                <c:pt idx="25">
                  <c:v>0.39900000000000002</c:v>
                </c:pt>
                <c:pt idx="26">
                  <c:v>0.41049999999999998</c:v>
                </c:pt>
                <c:pt idx="27">
                  <c:v>0.42199999999999999</c:v>
                </c:pt>
                <c:pt idx="28">
                  <c:v>0.4335</c:v>
                </c:pt>
                <c:pt idx="29">
                  <c:v>0.44500000000000001</c:v>
                </c:pt>
                <c:pt idx="30">
                  <c:v>0.45650000000000002</c:v>
                </c:pt>
                <c:pt idx="31">
                  <c:v>0.46800000000000003</c:v>
                </c:pt>
                <c:pt idx="32">
                  <c:v>0.47949999999999998</c:v>
                </c:pt>
                <c:pt idx="33">
                  <c:v>0.49099999999999999</c:v>
                </c:pt>
                <c:pt idx="34">
                  <c:v>0.50249999999999995</c:v>
                </c:pt>
                <c:pt idx="35">
                  <c:v>0.51400000000000001</c:v>
                </c:pt>
                <c:pt idx="36">
                  <c:v>0.52549999999999997</c:v>
                </c:pt>
                <c:pt idx="37">
                  <c:v>0.53700000000000003</c:v>
                </c:pt>
                <c:pt idx="38">
                  <c:v>0.54849999999999999</c:v>
                </c:pt>
                <c:pt idx="39">
                  <c:v>0.56000000000000005</c:v>
                </c:pt>
                <c:pt idx="40">
                  <c:v>0.57150000000000001</c:v>
                </c:pt>
                <c:pt idx="41">
                  <c:v>0.58299999999999996</c:v>
                </c:pt>
                <c:pt idx="42">
                  <c:v>0.59450000000000003</c:v>
                </c:pt>
                <c:pt idx="43">
                  <c:v>0.60599999999999998</c:v>
                </c:pt>
                <c:pt idx="44">
                  <c:v>0.61750000000000005</c:v>
                </c:pt>
                <c:pt idx="45">
                  <c:v>0.629</c:v>
                </c:pt>
                <c:pt idx="46">
                  <c:v>0.64049999999999996</c:v>
                </c:pt>
                <c:pt idx="47">
                  <c:v>0.65200000000000002</c:v>
                </c:pt>
                <c:pt idx="48">
                  <c:v>0.66349999999999998</c:v>
                </c:pt>
                <c:pt idx="49">
                  <c:v>0.67500000000000004</c:v>
                </c:pt>
                <c:pt idx="50">
                  <c:v>0.6865</c:v>
                </c:pt>
                <c:pt idx="51">
                  <c:v>0.69799999999999995</c:v>
                </c:pt>
                <c:pt idx="52">
                  <c:v>0.70950000000000002</c:v>
                </c:pt>
                <c:pt idx="53">
                  <c:v>0.72099999999999997</c:v>
                </c:pt>
                <c:pt idx="54">
                  <c:v>0.73250000000000004</c:v>
                </c:pt>
                <c:pt idx="55">
                  <c:v>0.74399999999999999</c:v>
                </c:pt>
                <c:pt idx="56">
                  <c:v>0.75549999999999995</c:v>
                </c:pt>
                <c:pt idx="57">
                  <c:v>0.76700000000000002</c:v>
                </c:pt>
                <c:pt idx="58">
                  <c:v>0.77849999999999997</c:v>
                </c:pt>
                <c:pt idx="59">
                  <c:v>0.79</c:v>
                </c:pt>
                <c:pt idx="60">
                  <c:v>0.80149999999999999</c:v>
                </c:pt>
                <c:pt idx="61">
                  <c:v>0.81299999999999994</c:v>
                </c:pt>
                <c:pt idx="62">
                  <c:v>0.82450000000000001</c:v>
                </c:pt>
                <c:pt idx="63">
                  <c:v>0.83599999999999997</c:v>
                </c:pt>
                <c:pt idx="64">
                  <c:v>0.84750000000000003</c:v>
                </c:pt>
                <c:pt idx="65">
                  <c:v>0.85899999999999999</c:v>
                </c:pt>
                <c:pt idx="66">
                  <c:v>0.87050000000000005</c:v>
                </c:pt>
                <c:pt idx="67">
                  <c:v>0.88200000000000001</c:v>
                </c:pt>
                <c:pt idx="68">
                  <c:v>0.89349999999999996</c:v>
                </c:pt>
                <c:pt idx="69">
                  <c:v>0.90500000000000003</c:v>
                </c:pt>
                <c:pt idx="70">
                  <c:v>0.91649999999999998</c:v>
                </c:pt>
                <c:pt idx="71">
                  <c:v>0.92800000000000005</c:v>
                </c:pt>
                <c:pt idx="72">
                  <c:v>0.9395</c:v>
                </c:pt>
                <c:pt idx="73">
                  <c:v>0.95099999999999996</c:v>
                </c:pt>
                <c:pt idx="74">
                  <c:v>0.96250000000000002</c:v>
                </c:pt>
                <c:pt idx="75">
                  <c:v>0.97399999999999998</c:v>
                </c:pt>
                <c:pt idx="76">
                  <c:v>0.98550000000000004</c:v>
                </c:pt>
                <c:pt idx="77">
                  <c:v>0.997</c:v>
                </c:pt>
                <c:pt idx="78">
                  <c:v>1.0085</c:v>
                </c:pt>
                <c:pt idx="79">
                  <c:v>1.02</c:v>
                </c:pt>
                <c:pt idx="80">
                  <c:v>1.0315000000000001</c:v>
                </c:pt>
                <c:pt idx="81">
                  <c:v>1.0429999999999999</c:v>
                </c:pt>
                <c:pt idx="82">
                  <c:v>1.0545</c:v>
                </c:pt>
                <c:pt idx="83">
                  <c:v>1.0660000000000001</c:v>
                </c:pt>
                <c:pt idx="84">
                  <c:v>1.0774999999999999</c:v>
                </c:pt>
                <c:pt idx="85">
                  <c:v>1.089</c:v>
                </c:pt>
                <c:pt idx="86">
                  <c:v>1.1005</c:v>
                </c:pt>
                <c:pt idx="87">
                  <c:v>1.1120000000000001</c:v>
                </c:pt>
                <c:pt idx="88">
                  <c:v>1.1234999999999999</c:v>
                </c:pt>
                <c:pt idx="89">
                  <c:v>1.135</c:v>
                </c:pt>
                <c:pt idx="90">
                  <c:v>1.1465000000000001</c:v>
                </c:pt>
                <c:pt idx="91">
                  <c:v>1.1579999999999999</c:v>
                </c:pt>
                <c:pt idx="92">
                  <c:v>1.1695</c:v>
                </c:pt>
                <c:pt idx="93">
                  <c:v>1.181</c:v>
                </c:pt>
                <c:pt idx="94">
                  <c:v>1.1924999999999999</c:v>
                </c:pt>
                <c:pt idx="95">
                  <c:v>1.204</c:v>
                </c:pt>
                <c:pt idx="96">
                  <c:v>1.2155</c:v>
                </c:pt>
                <c:pt idx="97">
                  <c:v>1.2270000000000001</c:v>
                </c:pt>
                <c:pt idx="98">
                  <c:v>1.2384999999999999</c:v>
                </c:pt>
                <c:pt idx="99">
                  <c:v>1.25</c:v>
                </c:pt>
                <c:pt idx="100">
                  <c:v>1.2615000000000001</c:v>
                </c:pt>
                <c:pt idx="101">
                  <c:v>1.2729999999999999</c:v>
                </c:pt>
                <c:pt idx="102">
                  <c:v>1.2845</c:v>
                </c:pt>
                <c:pt idx="103">
                  <c:v>1.296</c:v>
                </c:pt>
                <c:pt idx="104">
                  <c:v>1.3075000000000001</c:v>
                </c:pt>
                <c:pt idx="105">
                  <c:v>1.319</c:v>
                </c:pt>
                <c:pt idx="106">
                  <c:v>1.3305</c:v>
                </c:pt>
                <c:pt idx="107">
                  <c:v>1.3420000000000001</c:v>
                </c:pt>
                <c:pt idx="108">
                  <c:v>1.3534999999999999</c:v>
                </c:pt>
                <c:pt idx="109">
                  <c:v>1.365</c:v>
                </c:pt>
                <c:pt idx="110">
                  <c:v>1.3765000000000001</c:v>
                </c:pt>
                <c:pt idx="111">
                  <c:v>1.3879999999999999</c:v>
                </c:pt>
                <c:pt idx="112">
                  <c:v>1.3995</c:v>
                </c:pt>
                <c:pt idx="113">
                  <c:v>1.411</c:v>
                </c:pt>
                <c:pt idx="114">
                  <c:v>1.4225000000000001</c:v>
                </c:pt>
                <c:pt idx="115">
                  <c:v>1.4339999999999999</c:v>
                </c:pt>
                <c:pt idx="116">
                  <c:v>1.4455</c:v>
                </c:pt>
                <c:pt idx="117">
                  <c:v>1.4570000000000001</c:v>
                </c:pt>
                <c:pt idx="118">
                  <c:v>1.4684999999999999</c:v>
                </c:pt>
                <c:pt idx="119">
                  <c:v>1.48</c:v>
                </c:pt>
                <c:pt idx="120">
                  <c:v>1.4915</c:v>
                </c:pt>
                <c:pt idx="121">
                  <c:v>1.5029999999999999</c:v>
                </c:pt>
                <c:pt idx="122">
                  <c:v>1.5145</c:v>
                </c:pt>
                <c:pt idx="123">
                  <c:v>1.526</c:v>
                </c:pt>
                <c:pt idx="124">
                  <c:v>1.5375000000000001</c:v>
                </c:pt>
                <c:pt idx="125">
                  <c:v>1.5489999999999999</c:v>
                </c:pt>
                <c:pt idx="126">
                  <c:v>1.5605</c:v>
                </c:pt>
                <c:pt idx="127">
                  <c:v>1.5720000000000001</c:v>
                </c:pt>
                <c:pt idx="128">
                  <c:v>1.5834999999999999</c:v>
                </c:pt>
                <c:pt idx="129">
                  <c:v>1.595</c:v>
                </c:pt>
                <c:pt idx="130">
                  <c:v>1.6065</c:v>
                </c:pt>
                <c:pt idx="131">
                  <c:v>1.6180000000000001</c:v>
                </c:pt>
                <c:pt idx="132">
                  <c:v>1.6294999999999999</c:v>
                </c:pt>
                <c:pt idx="133">
                  <c:v>1.641</c:v>
                </c:pt>
                <c:pt idx="134">
                  <c:v>1.6525000000000001</c:v>
                </c:pt>
                <c:pt idx="135">
                  <c:v>1.6639999999999999</c:v>
                </c:pt>
                <c:pt idx="136">
                  <c:v>1.6755</c:v>
                </c:pt>
                <c:pt idx="137">
                  <c:v>1.6870000000000001</c:v>
                </c:pt>
                <c:pt idx="138">
                  <c:v>1.6984999999999999</c:v>
                </c:pt>
                <c:pt idx="139">
                  <c:v>1.71</c:v>
                </c:pt>
                <c:pt idx="140">
                  <c:v>1.7215</c:v>
                </c:pt>
                <c:pt idx="141">
                  <c:v>1.7330000000000001</c:v>
                </c:pt>
                <c:pt idx="142">
                  <c:v>1.7444999999999999</c:v>
                </c:pt>
                <c:pt idx="143">
                  <c:v>1.756</c:v>
                </c:pt>
                <c:pt idx="144">
                  <c:v>1.7675000000000001</c:v>
                </c:pt>
                <c:pt idx="145">
                  <c:v>1.7789999999999999</c:v>
                </c:pt>
                <c:pt idx="146">
                  <c:v>1.7905</c:v>
                </c:pt>
                <c:pt idx="147">
                  <c:v>1.802</c:v>
                </c:pt>
                <c:pt idx="148">
                  <c:v>1.8134999999999999</c:v>
                </c:pt>
                <c:pt idx="149">
                  <c:v>1.825</c:v>
                </c:pt>
                <c:pt idx="150">
                  <c:v>1.8365</c:v>
                </c:pt>
                <c:pt idx="151">
                  <c:v>1.8480000000000001</c:v>
                </c:pt>
                <c:pt idx="152">
                  <c:v>1.8594999999999999</c:v>
                </c:pt>
                <c:pt idx="153">
                  <c:v>1.871</c:v>
                </c:pt>
                <c:pt idx="154">
                  <c:v>1.8825000000000001</c:v>
                </c:pt>
                <c:pt idx="155">
                  <c:v>1.8939999999999999</c:v>
                </c:pt>
                <c:pt idx="156">
                  <c:v>1.9055</c:v>
                </c:pt>
                <c:pt idx="157">
                  <c:v>1.917</c:v>
                </c:pt>
                <c:pt idx="158">
                  <c:v>1.9285000000000001</c:v>
                </c:pt>
                <c:pt idx="159">
                  <c:v>1.94</c:v>
                </c:pt>
                <c:pt idx="160">
                  <c:v>1.9515</c:v>
                </c:pt>
                <c:pt idx="161">
                  <c:v>1.9630000000000001</c:v>
                </c:pt>
                <c:pt idx="162">
                  <c:v>1.9744999999999999</c:v>
                </c:pt>
                <c:pt idx="163">
                  <c:v>1.986</c:v>
                </c:pt>
                <c:pt idx="164">
                  <c:v>1.9975000000000001</c:v>
                </c:pt>
                <c:pt idx="165">
                  <c:v>2.0089999999999999</c:v>
                </c:pt>
                <c:pt idx="166">
                  <c:v>2.0205000000000002</c:v>
                </c:pt>
                <c:pt idx="167">
                  <c:v>2.032</c:v>
                </c:pt>
                <c:pt idx="168">
                  <c:v>2.0434999999999999</c:v>
                </c:pt>
                <c:pt idx="169">
                  <c:v>2.0550000000000002</c:v>
                </c:pt>
                <c:pt idx="170">
                  <c:v>2.0665</c:v>
                </c:pt>
                <c:pt idx="171">
                  <c:v>2.0779999999999998</c:v>
                </c:pt>
                <c:pt idx="172">
                  <c:v>2.0895000000000001</c:v>
                </c:pt>
                <c:pt idx="173">
                  <c:v>2.101</c:v>
                </c:pt>
                <c:pt idx="174">
                  <c:v>2.1124999999999998</c:v>
                </c:pt>
                <c:pt idx="175">
                  <c:v>2.1240000000000001</c:v>
                </c:pt>
                <c:pt idx="176">
                  <c:v>2.1355</c:v>
                </c:pt>
                <c:pt idx="177">
                  <c:v>2.1469999999999998</c:v>
                </c:pt>
                <c:pt idx="178">
                  <c:v>2.1585000000000001</c:v>
                </c:pt>
                <c:pt idx="179">
                  <c:v>2.17</c:v>
                </c:pt>
                <c:pt idx="180">
                  <c:v>2.1815000000000002</c:v>
                </c:pt>
                <c:pt idx="181">
                  <c:v>2.1930000000000001</c:v>
                </c:pt>
                <c:pt idx="182">
                  <c:v>2.2044999999999999</c:v>
                </c:pt>
                <c:pt idx="183">
                  <c:v>2.2160000000000002</c:v>
                </c:pt>
                <c:pt idx="184">
                  <c:v>2.2275</c:v>
                </c:pt>
                <c:pt idx="185">
                  <c:v>2.2389999999999999</c:v>
                </c:pt>
                <c:pt idx="186">
                  <c:v>2.2505000000000002</c:v>
                </c:pt>
                <c:pt idx="187">
                  <c:v>2.262</c:v>
                </c:pt>
                <c:pt idx="188">
                  <c:v>2.2734999999999999</c:v>
                </c:pt>
                <c:pt idx="189">
                  <c:v>2.2850000000000001</c:v>
                </c:pt>
                <c:pt idx="190">
                  <c:v>2.2965</c:v>
                </c:pt>
                <c:pt idx="191">
                  <c:v>2.3079999999999998</c:v>
                </c:pt>
                <c:pt idx="192">
                  <c:v>2.3195000000000001</c:v>
                </c:pt>
                <c:pt idx="193">
                  <c:v>2.331</c:v>
                </c:pt>
                <c:pt idx="194">
                  <c:v>2.3424999999999998</c:v>
                </c:pt>
                <c:pt idx="195">
                  <c:v>2.3540000000000001</c:v>
                </c:pt>
                <c:pt idx="196">
                  <c:v>2.3654999999999999</c:v>
                </c:pt>
                <c:pt idx="197">
                  <c:v>2.3769999999999998</c:v>
                </c:pt>
                <c:pt idx="198">
                  <c:v>2.3885000000000001</c:v>
                </c:pt>
                <c:pt idx="199">
                  <c:v>2.4</c:v>
                </c:pt>
                <c:pt idx="200">
                  <c:v>2.4115000000000002</c:v>
                </c:pt>
                <c:pt idx="201">
                  <c:v>2.423</c:v>
                </c:pt>
                <c:pt idx="202">
                  <c:v>2.4344999999999999</c:v>
                </c:pt>
                <c:pt idx="203">
                  <c:v>2.4460000000000002</c:v>
                </c:pt>
                <c:pt idx="204">
                  <c:v>2.4575</c:v>
                </c:pt>
                <c:pt idx="205">
                  <c:v>2.4689999999999999</c:v>
                </c:pt>
                <c:pt idx="206">
                  <c:v>2.4805000000000001</c:v>
                </c:pt>
                <c:pt idx="207">
                  <c:v>2.492</c:v>
                </c:pt>
                <c:pt idx="208">
                  <c:v>2.5034999999999998</c:v>
                </c:pt>
                <c:pt idx="209">
                  <c:v>2.5150000000000001</c:v>
                </c:pt>
                <c:pt idx="210">
                  <c:v>2.5265</c:v>
                </c:pt>
                <c:pt idx="211">
                  <c:v>2.5379999999999998</c:v>
                </c:pt>
                <c:pt idx="212">
                  <c:v>2.5495000000000001</c:v>
                </c:pt>
                <c:pt idx="213">
                  <c:v>2.5609999999999999</c:v>
                </c:pt>
                <c:pt idx="214">
                  <c:v>2.5724999999999998</c:v>
                </c:pt>
                <c:pt idx="215">
                  <c:v>2.5840000000000001</c:v>
                </c:pt>
                <c:pt idx="216">
                  <c:v>2.5954999999999999</c:v>
                </c:pt>
                <c:pt idx="217">
                  <c:v>2.6070000000000002</c:v>
                </c:pt>
                <c:pt idx="218">
                  <c:v>2.6185</c:v>
                </c:pt>
                <c:pt idx="219">
                  <c:v>2.63</c:v>
                </c:pt>
                <c:pt idx="220">
                  <c:v>2.6415000000000002</c:v>
                </c:pt>
                <c:pt idx="221">
                  <c:v>2.653</c:v>
                </c:pt>
                <c:pt idx="222">
                  <c:v>2.6644999999999999</c:v>
                </c:pt>
                <c:pt idx="223">
                  <c:v>2.6760000000000002</c:v>
                </c:pt>
                <c:pt idx="224">
                  <c:v>2.6875</c:v>
                </c:pt>
                <c:pt idx="225">
                  <c:v>2.6989999999999998</c:v>
                </c:pt>
                <c:pt idx="226">
                  <c:v>2.7105000000000001</c:v>
                </c:pt>
                <c:pt idx="227">
                  <c:v>2.722</c:v>
                </c:pt>
                <c:pt idx="228">
                  <c:v>2.7334999999999998</c:v>
                </c:pt>
                <c:pt idx="229">
                  <c:v>2.7450000000000001</c:v>
                </c:pt>
                <c:pt idx="230">
                  <c:v>2.7565</c:v>
                </c:pt>
                <c:pt idx="231">
                  <c:v>2.7679999999999998</c:v>
                </c:pt>
                <c:pt idx="232">
                  <c:v>2.7795000000000001</c:v>
                </c:pt>
                <c:pt idx="233">
                  <c:v>2.7909999999999999</c:v>
                </c:pt>
                <c:pt idx="234">
                  <c:v>2.8025000000000002</c:v>
                </c:pt>
                <c:pt idx="235">
                  <c:v>2.8140000000000001</c:v>
                </c:pt>
                <c:pt idx="236">
                  <c:v>2.8254999999999999</c:v>
                </c:pt>
                <c:pt idx="237">
                  <c:v>2.8370000000000002</c:v>
                </c:pt>
                <c:pt idx="238">
                  <c:v>2.8485</c:v>
                </c:pt>
                <c:pt idx="239">
                  <c:v>2.86</c:v>
                </c:pt>
                <c:pt idx="240">
                  <c:v>2.8715000000000002</c:v>
                </c:pt>
                <c:pt idx="241">
                  <c:v>2.883</c:v>
                </c:pt>
                <c:pt idx="242">
                  <c:v>2.8944999999999999</c:v>
                </c:pt>
                <c:pt idx="243">
                  <c:v>2.9060000000000001</c:v>
                </c:pt>
                <c:pt idx="244">
                  <c:v>2.9175</c:v>
                </c:pt>
                <c:pt idx="245">
                  <c:v>2.9289999999999998</c:v>
                </c:pt>
                <c:pt idx="246">
                  <c:v>2.9405000000000001</c:v>
                </c:pt>
                <c:pt idx="247">
                  <c:v>2.952</c:v>
                </c:pt>
                <c:pt idx="248">
                  <c:v>2.9634999999999998</c:v>
                </c:pt>
                <c:pt idx="249">
                  <c:v>2.9750000000000001</c:v>
                </c:pt>
              </c:numCache>
            </c:numRef>
          </c:xVal>
          <c:yVal>
            <c:numRef>
              <c:f>WaSpec!$C$2:$C$251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1.9999999999999999E-7</c:v>
                </c:pt>
                <c:pt idx="16">
                  <c:v>1.8600000000000001E-5</c:v>
                </c:pt>
                <c:pt idx="17">
                  <c:v>5.4279999999999997E-4</c:v>
                </c:pt>
                <c:pt idx="18">
                  <c:v>7.3683000000000004E-3</c:v>
                </c:pt>
                <c:pt idx="19">
                  <c:v>5.4562399999999997E-2</c:v>
                </c:pt>
                <c:pt idx="20">
                  <c:v>0.249057</c:v>
                </c:pt>
                <c:pt idx="21">
                  <c:v>0.77087850000000002</c:v>
                </c:pt>
                <c:pt idx="22">
                  <c:v>1.7438058999999999</c:v>
                </c:pt>
                <c:pt idx="23">
                  <c:v>3.0591339999999998</c:v>
                </c:pt>
                <c:pt idx="24">
                  <c:v>4.3633813999999997</c:v>
                </c:pt>
                <c:pt idx="25">
                  <c:v>5.2558483999999996</c:v>
                </c:pt>
                <c:pt idx="26">
                  <c:v>5.5124345000000003</c:v>
                </c:pt>
                <c:pt idx="27">
                  <c:v>5.1606164000000003</c:v>
                </c:pt>
                <c:pt idx="28">
                  <c:v>4.4004678999999998</c:v>
                </c:pt>
                <c:pt idx="29">
                  <c:v>3.4747735999999998</c:v>
                </c:pt>
                <c:pt idx="30">
                  <c:v>2.5757153000000002</c:v>
                </c:pt>
                <c:pt idx="31">
                  <c:v>1.8125648000000001</c:v>
                </c:pt>
                <c:pt idx="32">
                  <c:v>1.2222431</c:v>
                </c:pt>
                <c:pt idx="33">
                  <c:v>0.79588780000000003</c:v>
                </c:pt>
                <c:pt idx="34">
                  <c:v>0.50370760000000003</c:v>
                </c:pt>
                <c:pt idx="35">
                  <c:v>0.31151630000000002</c:v>
                </c:pt>
                <c:pt idx="36">
                  <c:v>0.189113</c:v>
                </c:pt>
                <c:pt idx="37">
                  <c:v>0.1131228</c:v>
                </c:pt>
                <c:pt idx="38">
                  <c:v>6.6888900000000001E-2</c:v>
                </c:pt>
                <c:pt idx="39">
                  <c:v>3.92015E-2</c:v>
                </c:pt>
                <c:pt idx="40">
                  <c:v>2.28235E-2</c:v>
                </c:pt>
                <c:pt idx="41">
                  <c:v>1.3225900000000001E-2</c:v>
                </c:pt>
                <c:pt idx="42">
                  <c:v>7.6407999999999997E-3</c:v>
                </c:pt>
                <c:pt idx="43">
                  <c:v>4.4067000000000004E-3</c:v>
                </c:pt>
                <c:pt idx="44">
                  <c:v>2.5401E-3</c:v>
                </c:pt>
                <c:pt idx="45">
                  <c:v>1.4648E-3</c:v>
                </c:pt>
                <c:pt idx="46">
                  <c:v>8.4579999999999996E-4</c:v>
                </c:pt>
                <c:pt idx="47">
                  <c:v>4.8930000000000002E-4</c:v>
                </c:pt>
                <c:pt idx="48">
                  <c:v>2.8380000000000001E-4</c:v>
                </c:pt>
                <c:pt idx="49">
                  <c:v>1.651E-4</c:v>
                </c:pt>
                <c:pt idx="50">
                  <c:v>9.6399999999999999E-5</c:v>
                </c:pt>
                <c:pt idx="51">
                  <c:v>5.6499999999999998E-5</c:v>
                </c:pt>
                <c:pt idx="52">
                  <c:v>3.3200000000000001E-5</c:v>
                </c:pt>
                <c:pt idx="53">
                  <c:v>1.9599999999999999E-5</c:v>
                </c:pt>
                <c:pt idx="54">
                  <c:v>1.17E-5</c:v>
                </c:pt>
                <c:pt idx="55">
                  <c:v>6.9999999999999999E-6</c:v>
                </c:pt>
                <c:pt idx="56">
                  <c:v>4.1999999999999996E-6</c:v>
                </c:pt>
                <c:pt idx="57">
                  <c:v>2.5000000000000002E-6</c:v>
                </c:pt>
                <c:pt idx="58">
                  <c:v>1.5E-6</c:v>
                </c:pt>
                <c:pt idx="59">
                  <c:v>8.9999999999999996E-7</c:v>
                </c:pt>
                <c:pt idx="60">
                  <c:v>5.9999999999999997E-7</c:v>
                </c:pt>
                <c:pt idx="61">
                  <c:v>2.9999999999999999E-7</c:v>
                </c:pt>
                <c:pt idx="62">
                  <c:v>1.9999999999999999E-7</c:v>
                </c:pt>
                <c:pt idx="63">
                  <c:v>9.9999999999999995E-8</c:v>
                </c:pt>
                <c:pt idx="64">
                  <c:v>9.9999999999999995E-8</c:v>
                </c:pt>
                <c:pt idx="65">
                  <c:v>9.9999999999999995E-8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3F-4131-B6B1-0BEAD220167D}"/>
            </c:ext>
          </c:extLst>
        </c:ser>
        <c:ser>
          <c:idx val="1"/>
          <c:order val="1"/>
          <c:tx>
            <c:strRef>
              <c:f>WaSpec!$B$1</c:f>
              <c:strCache>
                <c:ptCount val="1"/>
                <c:pt idx="0">
                  <c:v>Ochi_wind</c:v>
                </c:pt>
              </c:strCache>
            </c:strRef>
          </c:tx>
          <c:spPr>
            <a:ln w="19050">
              <a:solidFill>
                <a:srgbClr val="00B050"/>
              </a:solidFill>
              <a:prstDash val="lgDash"/>
            </a:ln>
          </c:spPr>
          <c:marker>
            <c:symbol val="none"/>
          </c:marker>
          <c:xVal>
            <c:numRef>
              <c:f>WaSpec!$A$2:$A$251</c:f>
              <c:numCache>
                <c:formatCode>General</c:formatCode>
                <c:ptCount val="250"/>
                <c:pt idx="0">
                  <c:v>0.1115</c:v>
                </c:pt>
                <c:pt idx="1">
                  <c:v>0.123</c:v>
                </c:pt>
                <c:pt idx="2">
                  <c:v>0.13450000000000001</c:v>
                </c:pt>
                <c:pt idx="3">
                  <c:v>0.14599999999999999</c:v>
                </c:pt>
                <c:pt idx="4">
                  <c:v>0.1575</c:v>
                </c:pt>
                <c:pt idx="5">
                  <c:v>0.16900000000000001</c:v>
                </c:pt>
                <c:pt idx="6">
                  <c:v>0.18049999999999999</c:v>
                </c:pt>
                <c:pt idx="7">
                  <c:v>0.192</c:v>
                </c:pt>
                <c:pt idx="8">
                  <c:v>0.20349999999999999</c:v>
                </c:pt>
                <c:pt idx="9">
                  <c:v>0.215</c:v>
                </c:pt>
                <c:pt idx="10">
                  <c:v>0.22650000000000001</c:v>
                </c:pt>
                <c:pt idx="11">
                  <c:v>0.23799999999999999</c:v>
                </c:pt>
                <c:pt idx="12">
                  <c:v>0.2495</c:v>
                </c:pt>
                <c:pt idx="13">
                  <c:v>0.26100000000000001</c:v>
                </c:pt>
                <c:pt idx="14">
                  <c:v>0.27250000000000002</c:v>
                </c:pt>
                <c:pt idx="15">
                  <c:v>0.28399999999999997</c:v>
                </c:pt>
                <c:pt idx="16">
                  <c:v>0.29549999999999998</c:v>
                </c:pt>
                <c:pt idx="17">
                  <c:v>0.307</c:v>
                </c:pt>
                <c:pt idx="18">
                  <c:v>0.31850000000000001</c:v>
                </c:pt>
                <c:pt idx="19">
                  <c:v>0.33</c:v>
                </c:pt>
                <c:pt idx="20">
                  <c:v>0.34150000000000003</c:v>
                </c:pt>
                <c:pt idx="21">
                  <c:v>0.35299999999999998</c:v>
                </c:pt>
                <c:pt idx="22">
                  <c:v>0.36449999999999999</c:v>
                </c:pt>
                <c:pt idx="23">
                  <c:v>0.376</c:v>
                </c:pt>
                <c:pt idx="24">
                  <c:v>0.38750000000000001</c:v>
                </c:pt>
                <c:pt idx="25">
                  <c:v>0.39900000000000002</c:v>
                </c:pt>
                <c:pt idx="26">
                  <c:v>0.41049999999999998</c:v>
                </c:pt>
                <c:pt idx="27">
                  <c:v>0.42199999999999999</c:v>
                </c:pt>
                <c:pt idx="28">
                  <c:v>0.4335</c:v>
                </c:pt>
                <c:pt idx="29">
                  <c:v>0.44500000000000001</c:v>
                </c:pt>
                <c:pt idx="30">
                  <c:v>0.45650000000000002</c:v>
                </c:pt>
                <c:pt idx="31">
                  <c:v>0.46800000000000003</c:v>
                </c:pt>
                <c:pt idx="32">
                  <c:v>0.47949999999999998</c:v>
                </c:pt>
                <c:pt idx="33">
                  <c:v>0.49099999999999999</c:v>
                </c:pt>
                <c:pt idx="34">
                  <c:v>0.50249999999999995</c:v>
                </c:pt>
                <c:pt idx="35">
                  <c:v>0.51400000000000001</c:v>
                </c:pt>
                <c:pt idx="36">
                  <c:v>0.52549999999999997</c:v>
                </c:pt>
                <c:pt idx="37">
                  <c:v>0.53700000000000003</c:v>
                </c:pt>
                <c:pt idx="38">
                  <c:v>0.54849999999999999</c:v>
                </c:pt>
                <c:pt idx="39">
                  <c:v>0.56000000000000005</c:v>
                </c:pt>
                <c:pt idx="40">
                  <c:v>0.57150000000000001</c:v>
                </c:pt>
                <c:pt idx="41">
                  <c:v>0.58299999999999996</c:v>
                </c:pt>
                <c:pt idx="42">
                  <c:v>0.59450000000000003</c:v>
                </c:pt>
                <c:pt idx="43">
                  <c:v>0.60599999999999998</c:v>
                </c:pt>
                <c:pt idx="44">
                  <c:v>0.61750000000000005</c:v>
                </c:pt>
                <c:pt idx="45">
                  <c:v>0.629</c:v>
                </c:pt>
                <c:pt idx="46">
                  <c:v>0.64049999999999996</c:v>
                </c:pt>
                <c:pt idx="47">
                  <c:v>0.65200000000000002</c:v>
                </c:pt>
                <c:pt idx="48">
                  <c:v>0.66349999999999998</c:v>
                </c:pt>
                <c:pt idx="49">
                  <c:v>0.67500000000000004</c:v>
                </c:pt>
                <c:pt idx="50">
                  <c:v>0.6865</c:v>
                </c:pt>
                <c:pt idx="51">
                  <c:v>0.69799999999999995</c:v>
                </c:pt>
                <c:pt idx="52">
                  <c:v>0.70950000000000002</c:v>
                </c:pt>
                <c:pt idx="53">
                  <c:v>0.72099999999999997</c:v>
                </c:pt>
                <c:pt idx="54">
                  <c:v>0.73250000000000004</c:v>
                </c:pt>
                <c:pt idx="55">
                  <c:v>0.74399999999999999</c:v>
                </c:pt>
                <c:pt idx="56">
                  <c:v>0.75549999999999995</c:v>
                </c:pt>
                <c:pt idx="57">
                  <c:v>0.76700000000000002</c:v>
                </c:pt>
                <c:pt idx="58">
                  <c:v>0.77849999999999997</c:v>
                </c:pt>
                <c:pt idx="59">
                  <c:v>0.79</c:v>
                </c:pt>
                <c:pt idx="60">
                  <c:v>0.80149999999999999</c:v>
                </c:pt>
                <c:pt idx="61">
                  <c:v>0.81299999999999994</c:v>
                </c:pt>
                <c:pt idx="62">
                  <c:v>0.82450000000000001</c:v>
                </c:pt>
                <c:pt idx="63">
                  <c:v>0.83599999999999997</c:v>
                </c:pt>
                <c:pt idx="64">
                  <c:v>0.84750000000000003</c:v>
                </c:pt>
                <c:pt idx="65">
                  <c:v>0.85899999999999999</c:v>
                </c:pt>
                <c:pt idx="66">
                  <c:v>0.87050000000000005</c:v>
                </c:pt>
                <c:pt idx="67">
                  <c:v>0.88200000000000001</c:v>
                </c:pt>
                <c:pt idx="68">
                  <c:v>0.89349999999999996</c:v>
                </c:pt>
                <c:pt idx="69">
                  <c:v>0.90500000000000003</c:v>
                </c:pt>
                <c:pt idx="70">
                  <c:v>0.91649999999999998</c:v>
                </c:pt>
                <c:pt idx="71">
                  <c:v>0.92800000000000005</c:v>
                </c:pt>
                <c:pt idx="72">
                  <c:v>0.9395</c:v>
                </c:pt>
                <c:pt idx="73">
                  <c:v>0.95099999999999996</c:v>
                </c:pt>
                <c:pt idx="74">
                  <c:v>0.96250000000000002</c:v>
                </c:pt>
                <c:pt idx="75">
                  <c:v>0.97399999999999998</c:v>
                </c:pt>
                <c:pt idx="76">
                  <c:v>0.98550000000000004</c:v>
                </c:pt>
                <c:pt idx="77">
                  <c:v>0.997</c:v>
                </c:pt>
                <c:pt idx="78">
                  <c:v>1.0085</c:v>
                </c:pt>
                <c:pt idx="79">
                  <c:v>1.02</c:v>
                </c:pt>
                <c:pt idx="80">
                  <c:v>1.0315000000000001</c:v>
                </c:pt>
                <c:pt idx="81">
                  <c:v>1.0429999999999999</c:v>
                </c:pt>
                <c:pt idx="82">
                  <c:v>1.0545</c:v>
                </c:pt>
                <c:pt idx="83">
                  <c:v>1.0660000000000001</c:v>
                </c:pt>
                <c:pt idx="84">
                  <c:v>1.0774999999999999</c:v>
                </c:pt>
                <c:pt idx="85">
                  <c:v>1.089</c:v>
                </c:pt>
                <c:pt idx="86">
                  <c:v>1.1005</c:v>
                </c:pt>
                <c:pt idx="87">
                  <c:v>1.1120000000000001</c:v>
                </c:pt>
                <c:pt idx="88">
                  <c:v>1.1234999999999999</c:v>
                </c:pt>
                <c:pt idx="89">
                  <c:v>1.135</c:v>
                </c:pt>
                <c:pt idx="90">
                  <c:v>1.1465000000000001</c:v>
                </c:pt>
                <c:pt idx="91">
                  <c:v>1.1579999999999999</c:v>
                </c:pt>
                <c:pt idx="92">
                  <c:v>1.1695</c:v>
                </c:pt>
                <c:pt idx="93">
                  <c:v>1.181</c:v>
                </c:pt>
                <c:pt idx="94">
                  <c:v>1.1924999999999999</c:v>
                </c:pt>
                <c:pt idx="95">
                  <c:v>1.204</c:v>
                </c:pt>
                <c:pt idx="96">
                  <c:v>1.2155</c:v>
                </c:pt>
                <c:pt idx="97">
                  <c:v>1.2270000000000001</c:v>
                </c:pt>
                <c:pt idx="98">
                  <c:v>1.2384999999999999</c:v>
                </c:pt>
                <c:pt idx="99">
                  <c:v>1.25</c:v>
                </c:pt>
                <c:pt idx="100">
                  <c:v>1.2615000000000001</c:v>
                </c:pt>
                <c:pt idx="101">
                  <c:v>1.2729999999999999</c:v>
                </c:pt>
                <c:pt idx="102">
                  <c:v>1.2845</c:v>
                </c:pt>
                <c:pt idx="103">
                  <c:v>1.296</c:v>
                </c:pt>
                <c:pt idx="104">
                  <c:v>1.3075000000000001</c:v>
                </c:pt>
                <c:pt idx="105">
                  <c:v>1.319</c:v>
                </c:pt>
                <c:pt idx="106">
                  <c:v>1.3305</c:v>
                </c:pt>
                <c:pt idx="107">
                  <c:v>1.3420000000000001</c:v>
                </c:pt>
                <c:pt idx="108">
                  <c:v>1.3534999999999999</c:v>
                </c:pt>
                <c:pt idx="109">
                  <c:v>1.365</c:v>
                </c:pt>
                <c:pt idx="110">
                  <c:v>1.3765000000000001</c:v>
                </c:pt>
                <c:pt idx="111">
                  <c:v>1.3879999999999999</c:v>
                </c:pt>
                <c:pt idx="112">
                  <c:v>1.3995</c:v>
                </c:pt>
                <c:pt idx="113">
                  <c:v>1.411</c:v>
                </c:pt>
                <c:pt idx="114">
                  <c:v>1.4225000000000001</c:v>
                </c:pt>
                <c:pt idx="115">
                  <c:v>1.4339999999999999</c:v>
                </c:pt>
                <c:pt idx="116">
                  <c:v>1.4455</c:v>
                </c:pt>
                <c:pt idx="117">
                  <c:v>1.4570000000000001</c:v>
                </c:pt>
                <c:pt idx="118">
                  <c:v>1.4684999999999999</c:v>
                </c:pt>
                <c:pt idx="119">
                  <c:v>1.48</c:v>
                </c:pt>
                <c:pt idx="120">
                  <c:v>1.4915</c:v>
                </c:pt>
                <c:pt idx="121">
                  <c:v>1.5029999999999999</c:v>
                </c:pt>
                <c:pt idx="122">
                  <c:v>1.5145</c:v>
                </c:pt>
                <c:pt idx="123">
                  <c:v>1.526</c:v>
                </c:pt>
                <c:pt idx="124">
                  <c:v>1.5375000000000001</c:v>
                </c:pt>
                <c:pt idx="125">
                  <c:v>1.5489999999999999</c:v>
                </c:pt>
                <c:pt idx="126">
                  <c:v>1.5605</c:v>
                </c:pt>
                <c:pt idx="127">
                  <c:v>1.5720000000000001</c:v>
                </c:pt>
                <c:pt idx="128">
                  <c:v>1.5834999999999999</c:v>
                </c:pt>
                <c:pt idx="129">
                  <c:v>1.595</c:v>
                </c:pt>
                <c:pt idx="130">
                  <c:v>1.6065</c:v>
                </c:pt>
                <c:pt idx="131">
                  <c:v>1.6180000000000001</c:v>
                </c:pt>
                <c:pt idx="132">
                  <c:v>1.6294999999999999</c:v>
                </c:pt>
                <c:pt idx="133">
                  <c:v>1.641</c:v>
                </c:pt>
                <c:pt idx="134">
                  <c:v>1.6525000000000001</c:v>
                </c:pt>
                <c:pt idx="135">
                  <c:v>1.6639999999999999</c:v>
                </c:pt>
                <c:pt idx="136">
                  <c:v>1.6755</c:v>
                </c:pt>
                <c:pt idx="137">
                  <c:v>1.6870000000000001</c:v>
                </c:pt>
                <c:pt idx="138">
                  <c:v>1.6984999999999999</c:v>
                </c:pt>
                <c:pt idx="139">
                  <c:v>1.71</c:v>
                </c:pt>
                <c:pt idx="140">
                  <c:v>1.7215</c:v>
                </c:pt>
                <c:pt idx="141">
                  <c:v>1.7330000000000001</c:v>
                </c:pt>
                <c:pt idx="142">
                  <c:v>1.7444999999999999</c:v>
                </c:pt>
                <c:pt idx="143">
                  <c:v>1.756</c:v>
                </c:pt>
                <c:pt idx="144">
                  <c:v>1.7675000000000001</c:v>
                </c:pt>
                <c:pt idx="145">
                  <c:v>1.7789999999999999</c:v>
                </c:pt>
                <c:pt idx="146">
                  <c:v>1.7905</c:v>
                </c:pt>
                <c:pt idx="147">
                  <c:v>1.802</c:v>
                </c:pt>
                <c:pt idx="148">
                  <c:v>1.8134999999999999</c:v>
                </c:pt>
                <c:pt idx="149">
                  <c:v>1.825</c:v>
                </c:pt>
                <c:pt idx="150">
                  <c:v>1.8365</c:v>
                </c:pt>
                <c:pt idx="151">
                  <c:v>1.8480000000000001</c:v>
                </c:pt>
                <c:pt idx="152">
                  <c:v>1.8594999999999999</c:v>
                </c:pt>
                <c:pt idx="153">
                  <c:v>1.871</c:v>
                </c:pt>
                <c:pt idx="154">
                  <c:v>1.8825000000000001</c:v>
                </c:pt>
                <c:pt idx="155">
                  <c:v>1.8939999999999999</c:v>
                </c:pt>
                <c:pt idx="156">
                  <c:v>1.9055</c:v>
                </c:pt>
                <c:pt idx="157">
                  <c:v>1.917</c:v>
                </c:pt>
                <c:pt idx="158">
                  <c:v>1.9285000000000001</c:v>
                </c:pt>
                <c:pt idx="159">
                  <c:v>1.94</c:v>
                </c:pt>
                <c:pt idx="160">
                  <c:v>1.9515</c:v>
                </c:pt>
                <c:pt idx="161">
                  <c:v>1.9630000000000001</c:v>
                </c:pt>
                <c:pt idx="162">
                  <c:v>1.9744999999999999</c:v>
                </c:pt>
                <c:pt idx="163">
                  <c:v>1.986</c:v>
                </c:pt>
                <c:pt idx="164">
                  <c:v>1.9975000000000001</c:v>
                </c:pt>
                <c:pt idx="165">
                  <c:v>2.0089999999999999</c:v>
                </c:pt>
                <c:pt idx="166">
                  <c:v>2.0205000000000002</c:v>
                </c:pt>
                <c:pt idx="167">
                  <c:v>2.032</c:v>
                </c:pt>
                <c:pt idx="168">
                  <c:v>2.0434999999999999</c:v>
                </c:pt>
                <c:pt idx="169">
                  <c:v>2.0550000000000002</c:v>
                </c:pt>
                <c:pt idx="170">
                  <c:v>2.0665</c:v>
                </c:pt>
                <c:pt idx="171">
                  <c:v>2.0779999999999998</c:v>
                </c:pt>
                <c:pt idx="172">
                  <c:v>2.0895000000000001</c:v>
                </c:pt>
                <c:pt idx="173">
                  <c:v>2.101</c:v>
                </c:pt>
                <c:pt idx="174">
                  <c:v>2.1124999999999998</c:v>
                </c:pt>
                <c:pt idx="175">
                  <c:v>2.1240000000000001</c:v>
                </c:pt>
                <c:pt idx="176">
                  <c:v>2.1355</c:v>
                </c:pt>
                <c:pt idx="177">
                  <c:v>2.1469999999999998</c:v>
                </c:pt>
                <c:pt idx="178">
                  <c:v>2.1585000000000001</c:v>
                </c:pt>
                <c:pt idx="179">
                  <c:v>2.17</c:v>
                </c:pt>
                <c:pt idx="180">
                  <c:v>2.1815000000000002</c:v>
                </c:pt>
                <c:pt idx="181">
                  <c:v>2.1930000000000001</c:v>
                </c:pt>
                <c:pt idx="182">
                  <c:v>2.2044999999999999</c:v>
                </c:pt>
                <c:pt idx="183">
                  <c:v>2.2160000000000002</c:v>
                </c:pt>
                <c:pt idx="184">
                  <c:v>2.2275</c:v>
                </c:pt>
                <c:pt idx="185">
                  <c:v>2.2389999999999999</c:v>
                </c:pt>
                <c:pt idx="186">
                  <c:v>2.2505000000000002</c:v>
                </c:pt>
                <c:pt idx="187">
                  <c:v>2.262</c:v>
                </c:pt>
                <c:pt idx="188">
                  <c:v>2.2734999999999999</c:v>
                </c:pt>
                <c:pt idx="189">
                  <c:v>2.2850000000000001</c:v>
                </c:pt>
                <c:pt idx="190">
                  <c:v>2.2965</c:v>
                </c:pt>
                <c:pt idx="191">
                  <c:v>2.3079999999999998</c:v>
                </c:pt>
                <c:pt idx="192">
                  <c:v>2.3195000000000001</c:v>
                </c:pt>
                <c:pt idx="193">
                  <c:v>2.331</c:v>
                </c:pt>
                <c:pt idx="194">
                  <c:v>2.3424999999999998</c:v>
                </c:pt>
                <c:pt idx="195">
                  <c:v>2.3540000000000001</c:v>
                </c:pt>
                <c:pt idx="196">
                  <c:v>2.3654999999999999</c:v>
                </c:pt>
                <c:pt idx="197">
                  <c:v>2.3769999999999998</c:v>
                </c:pt>
                <c:pt idx="198">
                  <c:v>2.3885000000000001</c:v>
                </c:pt>
                <c:pt idx="199">
                  <c:v>2.4</c:v>
                </c:pt>
                <c:pt idx="200">
                  <c:v>2.4115000000000002</c:v>
                </c:pt>
                <c:pt idx="201">
                  <c:v>2.423</c:v>
                </c:pt>
                <c:pt idx="202">
                  <c:v>2.4344999999999999</c:v>
                </c:pt>
                <c:pt idx="203">
                  <c:v>2.4460000000000002</c:v>
                </c:pt>
                <c:pt idx="204">
                  <c:v>2.4575</c:v>
                </c:pt>
                <c:pt idx="205">
                  <c:v>2.4689999999999999</c:v>
                </c:pt>
                <c:pt idx="206">
                  <c:v>2.4805000000000001</c:v>
                </c:pt>
                <c:pt idx="207">
                  <c:v>2.492</c:v>
                </c:pt>
                <c:pt idx="208">
                  <c:v>2.5034999999999998</c:v>
                </c:pt>
                <c:pt idx="209">
                  <c:v>2.5150000000000001</c:v>
                </c:pt>
                <c:pt idx="210">
                  <c:v>2.5265</c:v>
                </c:pt>
                <c:pt idx="211">
                  <c:v>2.5379999999999998</c:v>
                </c:pt>
                <c:pt idx="212">
                  <c:v>2.5495000000000001</c:v>
                </c:pt>
                <c:pt idx="213">
                  <c:v>2.5609999999999999</c:v>
                </c:pt>
                <c:pt idx="214">
                  <c:v>2.5724999999999998</c:v>
                </c:pt>
                <c:pt idx="215">
                  <c:v>2.5840000000000001</c:v>
                </c:pt>
                <c:pt idx="216">
                  <c:v>2.5954999999999999</c:v>
                </c:pt>
                <c:pt idx="217">
                  <c:v>2.6070000000000002</c:v>
                </c:pt>
                <c:pt idx="218">
                  <c:v>2.6185</c:v>
                </c:pt>
                <c:pt idx="219">
                  <c:v>2.63</c:v>
                </c:pt>
                <c:pt idx="220">
                  <c:v>2.6415000000000002</c:v>
                </c:pt>
                <c:pt idx="221">
                  <c:v>2.653</c:v>
                </c:pt>
                <c:pt idx="222">
                  <c:v>2.6644999999999999</c:v>
                </c:pt>
                <c:pt idx="223">
                  <c:v>2.6760000000000002</c:v>
                </c:pt>
                <c:pt idx="224">
                  <c:v>2.6875</c:v>
                </c:pt>
                <c:pt idx="225">
                  <c:v>2.6989999999999998</c:v>
                </c:pt>
                <c:pt idx="226">
                  <c:v>2.7105000000000001</c:v>
                </c:pt>
                <c:pt idx="227">
                  <c:v>2.722</c:v>
                </c:pt>
                <c:pt idx="228">
                  <c:v>2.7334999999999998</c:v>
                </c:pt>
                <c:pt idx="229">
                  <c:v>2.7450000000000001</c:v>
                </c:pt>
                <c:pt idx="230">
                  <c:v>2.7565</c:v>
                </c:pt>
                <c:pt idx="231">
                  <c:v>2.7679999999999998</c:v>
                </c:pt>
                <c:pt idx="232">
                  <c:v>2.7795000000000001</c:v>
                </c:pt>
                <c:pt idx="233">
                  <c:v>2.7909999999999999</c:v>
                </c:pt>
                <c:pt idx="234">
                  <c:v>2.8025000000000002</c:v>
                </c:pt>
                <c:pt idx="235">
                  <c:v>2.8140000000000001</c:v>
                </c:pt>
                <c:pt idx="236">
                  <c:v>2.8254999999999999</c:v>
                </c:pt>
                <c:pt idx="237">
                  <c:v>2.8370000000000002</c:v>
                </c:pt>
                <c:pt idx="238">
                  <c:v>2.8485</c:v>
                </c:pt>
                <c:pt idx="239">
                  <c:v>2.86</c:v>
                </c:pt>
                <c:pt idx="240">
                  <c:v>2.8715000000000002</c:v>
                </c:pt>
                <c:pt idx="241">
                  <c:v>2.883</c:v>
                </c:pt>
                <c:pt idx="242">
                  <c:v>2.8944999999999999</c:v>
                </c:pt>
                <c:pt idx="243">
                  <c:v>2.9060000000000001</c:v>
                </c:pt>
                <c:pt idx="244">
                  <c:v>2.9175</c:v>
                </c:pt>
                <c:pt idx="245">
                  <c:v>2.9289999999999998</c:v>
                </c:pt>
                <c:pt idx="246">
                  <c:v>2.9405000000000001</c:v>
                </c:pt>
                <c:pt idx="247">
                  <c:v>2.952</c:v>
                </c:pt>
                <c:pt idx="248">
                  <c:v>2.9634999999999998</c:v>
                </c:pt>
                <c:pt idx="249">
                  <c:v>2.9750000000000001</c:v>
                </c:pt>
              </c:numCache>
            </c:numRef>
          </c:xVal>
          <c:yVal>
            <c:numRef>
              <c:f>WaSpec!$B$2:$B$251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9.9999999999999995E-8</c:v>
                </c:pt>
                <c:pt idx="21">
                  <c:v>2.5000000000000002E-6</c:v>
                </c:pt>
                <c:pt idx="22">
                  <c:v>3.4E-5</c:v>
                </c:pt>
                <c:pt idx="23">
                  <c:v>2.9910000000000001E-4</c:v>
                </c:pt>
                <c:pt idx="24">
                  <c:v>1.8109999999999999E-3</c:v>
                </c:pt>
                <c:pt idx="25">
                  <c:v>8.0464999999999998E-3</c:v>
                </c:pt>
                <c:pt idx="26">
                  <c:v>2.7619000000000001E-2</c:v>
                </c:pt>
                <c:pt idx="27">
                  <c:v>7.6383499999999993E-2</c:v>
                </c:pt>
                <c:pt idx="28">
                  <c:v>0.17618</c:v>
                </c:pt>
                <c:pt idx="29">
                  <c:v>0.34866999999999998</c:v>
                </c:pt>
                <c:pt idx="30">
                  <c:v>0.60616049999999999</c:v>
                </c:pt>
                <c:pt idx="31">
                  <c:v>0.94399909999999998</c:v>
                </c:pt>
                <c:pt idx="32">
                  <c:v>1.3386335</c:v>
                </c:pt>
                <c:pt idx="33">
                  <c:v>1.7523070999999999</c:v>
                </c:pt>
                <c:pt idx="34">
                  <c:v>2.1420385999999998</c:v>
                </c:pt>
                <c:pt idx="35">
                  <c:v>2.4691527</c:v>
                </c:pt>
                <c:pt idx="36">
                  <c:v>2.7062156000000002</c:v>
                </c:pt>
                <c:pt idx="37">
                  <c:v>2.8400419000000001</c:v>
                </c:pt>
                <c:pt idx="38">
                  <c:v>2.871057</c:v>
                </c:pt>
                <c:pt idx="39">
                  <c:v>2.8102418999999998</c:v>
                </c:pt>
                <c:pt idx="40">
                  <c:v>2.6751282000000001</c:v>
                </c:pt>
                <c:pt idx="41">
                  <c:v>2.4859445</c:v>
                </c:pt>
                <c:pt idx="42">
                  <c:v>2.2625820999999999</c:v>
                </c:pt>
                <c:pt idx="43">
                  <c:v>2.0226061</c:v>
                </c:pt>
                <c:pt idx="44">
                  <c:v>1.7802302000000001</c:v>
                </c:pt>
                <c:pt idx="45">
                  <c:v>1.5460452</c:v>
                </c:pt>
                <c:pt idx="46">
                  <c:v>1.3272491</c:v>
                </c:pt>
                <c:pt idx="47">
                  <c:v>1.12815</c:v>
                </c:pt>
                <c:pt idx="48">
                  <c:v>0.95077149999999999</c:v>
                </c:pt>
                <c:pt idx="49">
                  <c:v>0.79545149999999998</c:v>
                </c:pt>
                <c:pt idx="50">
                  <c:v>0.66137489999999999</c:v>
                </c:pt>
                <c:pt idx="51">
                  <c:v>0.54699989999999998</c:v>
                </c:pt>
                <c:pt idx="52">
                  <c:v>0.45039299999999999</c:v>
                </c:pt>
                <c:pt idx="53">
                  <c:v>0.36946770000000001</c:v>
                </c:pt>
                <c:pt idx="54">
                  <c:v>0.30214780000000002</c:v>
                </c:pt>
                <c:pt idx="55">
                  <c:v>0.24647089999999999</c:v>
                </c:pt>
                <c:pt idx="56">
                  <c:v>0.20064509999999999</c:v>
                </c:pt>
                <c:pt idx="57">
                  <c:v>0.16307959999999999</c:v>
                </c:pt>
                <c:pt idx="58">
                  <c:v>0.13238649999999999</c:v>
                </c:pt>
                <c:pt idx="59">
                  <c:v>0.10737670000000001</c:v>
                </c:pt>
                <c:pt idx="60">
                  <c:v>8.70417E-2</c:v>
                </c:pt>
                <c:pt idx="61">
                  <c:v>7.0536100000000004E-2</c:v>
                </c:pt>
                <c:pt idx="62">
                  <c:v>5.7155900000000003E-2</c:v>
                </c:pt>
                <c:pt idx="63">
                  <c:v>4.6319800000000001E-2</c:v>
                </c:pt>
                <c:pt idx="64">
                  <c:v>3.7549800000000001E-2</c:v>
                </c:pt>
                <c:pt idx="65">
                  <c:v>3.04544E-2</c:v>
                </c:pt>
                <c:pt idx="66">
                  <c:v>2.4714799999999999E-2</c:v>
                </c:pt>
                <c:pt idx="67">
                  <c:v>2.0071499999999999E-2</c:v>
                </c:pt>
                <c:pt idx="68">
                  <c:v>1.6314200000000001E-2</c:v>
                </c:pt>
                <c:pt idx="69">
                  <c:v>1.3272600000000001E-2</c:v>
                </c:pt>
                <c:pt idx="70">
                  <c:v>1.0808999999999999E-2</c:v>
                </c:pt>
                <c:pt idx="71">
                  <c:v>8.8123000000000003E-3</c:v>
                </c:pt>
                <c:pt idx="72">
                  <c:v>7.1926000000000004E-3</c:v>
                </c:pt>
                <c:pt idx="73">
                  <c:v>5.8776000000000002E-3</c:v>
                </c:pt>
                <c:pt idx="74">
                  <c:v>4.8089999999999999E-3</c:v>
                </c:pt>
                <c:pt idx="75">
                  <c:v>3.9398000000000002E-3</c:v>
                </c:pt>
                <c:pt idx="76">
                  <c:v>3.2318999999999998E-3</c:v>
                </c:pt>
                <c:pt idx="77">
                  <c:v>2.6548000000000001E-3</c:v>
                </c:pt>
                <c:pt idx="78">
                  <c:v>2.1836999999999998E-3</c:v>
                </c:pt>
                <c:pt idx="79">
                  <c:v>1.7986E-3</c:v>
                </c:pt>
                <c:pt idx="80">
                  <c:v>1.4836000000000001E-3</c:v>
                </c:pt>
                <c:pt idx="81">
                  <c:v>1.2254E-3</c:v>
                </c:pt>
                <c:pt idx="82">
                  <c:v>1.0135999999999999E-3</c:v>
                </c:pt>
                <c:pt idx="83">
                  <c:v>8.3960000000000003E-4</c:v>
                </c:pt>
                <c:pt idx="84">
                  <c:v>6.9649999999999996E-4</c:v>
                </c:pt>
                <c:pt idx="85">
                  <c:v>5.7859999999999997E-4</c:v>
                </c:pt>
                <c:pt idx="86">
                  <c:v>4.8129999999999999E-4</c:v>
                </c:pt>
                <c:pt idx="87">
                  <c:v>4.0099999999999999E-4</c:v>
                </c:pt>
                <c:pt idx="88">
                  <c:v>3.345E-4</c:v>
                </c:pt>
                <c:pt idx="89">
                  <c:v>2.7950000000000002E-4</c:v>
                </c:pt>
                <c:pt idx="90">
                  <c:v>2.3379999999999999E-4</c:v>
                </c:pt>
                <c:pt idx="91">
                  <c:v>1.9589999999999999E-4</c:v>
                </c:pt>
                <c:pt idx="92">
                  <c:v>1.6430000000000001E-4</c:v>
                </c:pt>
                <c:pt idx="93">
                  <c:v>1.3799999999999999E-4</c:v>
                </c:pt>
                <c:pt idx="94">
                  <c:v>1.161E-4</c:v>
                </c:pt>
                <c:pt idx="95">
                  <c:v>9.7800000000000006E-5</c:v>
                </c:pt>
                <c:pt idx="96">
                  <c:v>8.25E-5</c:v>
                </c:pt>
                <c:pt idx="97">
                  <c:v>6.97E-5</c:v>
                </c:pt>
                <c:pt idx="98">
                  <c:v>5.8900000000000002E-5</c:v>
                </c:pt>
                <c:pt idx="99">
                  <c:v>4.99E-5</c:v>
                </c:pt>
                <c:pt idx="100">
                  <c:v>4.2299999999999998E-5</c:v>
                </c:pt>
                <c:pt idx="101">
                  <c:v>3.5899999999999998E-5</c:v>
                </c:pt>
                <c:pt idx="102">
                  <c:v>3.0499999999999999E-5</c:v>
                </c:pt>
                <c:pt idx="103">
                  <c:v>2.5999999999999998E-5</c:v>
                </c:pt>
                <c:pt idx="104">
                  <c:v>2.2200000000000001E-5</c:v>
                </c:pt>
                <c:pt idx="105">
                  <c:v>1.8899999999999999E-5</c:v>
                </c:pt>
                <c:pt idx="106">
                  <c:v>1.6200000000000001E-5</c:v>
                </c:pt>
                <c:pt idx="107">
                  <c:v>1.38E-5</c:v>
                </c:pt>
                <c:pt idx="108">
                  <c:v>1.1800000000000001E-5</c:v>
                </c:pt>
                <c:pt idx="109">
                  <c:v>1.01E-5</c:v>
                </c:pt>
                <c:pt idx="110">
                  <c:v>8.6999999999999997E-6</c:v>
                </c:pt>
                <c:pt idx="111">
                  <c:v>7.5000000000000002E-6</c:v>
                </c:pt>
                <c:pt idx="112">
                  <c:v>6.3999999999999997E-6</c:v>
                </c:pt>
                <c:pt idx="113">
                  <c:v>5.4999999999999999E-6</c:v>
                </c:pt>
                <c:pt idx="114">
                  <c:v>4.7999999999999998E-6</c:v>
                </c:pt>
                <c:pt idx="115">
                  <c:v>4.0999999999999997E-6</c:v>
                </c:pt>
                <c:pt idx="116">
                  <c:v>3.5999999999999998E-6</c:v>
                </c:pt>
                <c:pt idx="117">
                  <c:v>3.1E-6</c:v>
                </c:pt>
                <c:pt idx="118">
                  <c:v>2.7E-6</c:v>
                </c:pt>
                <c:pt idx="119">
                  <c:v>2.3E-6</c:v>
                </c:pt>
                <c:pt idx="120">
                  <c:v>1.9999999999999999E-6</c:v>
                </c:pt>
                <c:pt idx="121">
                  <c:v>1.7E-6</c:v>
                </c:pt>
                <c:pt idx="122">
                  <c:v>1.5E-6</c:v>
                </c:pt>
                <c:pt idx="123">
                  <c:v>1.3E-6</c:v>
                </c:pt>
                <c:pt idx="124">
                  <c:v>1.1000000000000001E-6</c:v>
                </c:pt>
                <c:pt idx="125">
                  <c:v>9.9999999999999995E-7</c:v>
                </c:pt>
                <c:pt idx="126">
                  <c:v>8.9999999999999996E-7</c:v>
                </c:pt>
                <c:pt idx="127">
                  <c:v>7.9999999999999996E-7</c:v>
                </c:pt>
                <c:pt idx="128">
                  <c:v>6.9999999999999997E-7</c:v>
                </c:pt>
                <c:pt idx="129">
                  <c:v>5.9999999999999997E-7</c:v>
                </c:pt>
                <c:pt idx="130">
                  <c:v>4.9999999999999998E-7</c:v>
                </c:pt>
                <c:pt idx="131">
                  <c:v>3.9999999999999998E-7</c:v>
                </c:pt>
                <c:pt idx="132">
                  <c:v>3.9999999999999998E-7</c:v>
                </c:pt>
                <c:pt idx="133">
                  <c:v>2.9999999999999999E-7</c:v>
                </c:pt>
                <c:pt idx="134">
                  <c:v>2.9999999999999999E-7</c:v>
                </c:pt>
                <c:pt idx="135">
                  <c:v>2.9999999999999999E-7</c:v>
                </c:pt>
                <c:pt idx="136">
                  <c:v>1.9999999999999999E-7</c:v>
                </c:pt>
                <c:pt idx="137">
                  <c:v>1.9999999999999999E-7</c:v>
                </c:pt>
                <c:pt idx="138">
                  <c:v>1.9999999999999999E-7</c:v>
                </c:pt>
                <c:pt idx="139">
                  <c:v>1.9999999999999999E-7</c:v>
                </c:pt>
                <c:pt idx="140">
                  <c:v>9.9999999999999995E-8</c:v>
                </c:pt>
                <c:pt idx="141">
                  <c:v>9.9999999999999995E-8</c:v>
                </c:pt>
                <c:pt idx="142">
                  <c:v>9.9999999999999995E-8</c:v>
                </c:pt>
                <c:pt idx="143">
                  <c:v>9.9999999999999995E-8</c:v>
                </c:pt>
                <c:pt idx="144">
                  <c:v>9.9999999999999995E-8</c:v>
                </c:pt>
                <c:pt idx="145">
                  <c:v>9.9999999999999995E-8</c:v>
                </c:pt>
                <c:pt idx="146">
                  <c:v>9.9999999999999995E-8</c:v>
                </c:pt>
                <c:pt idx="147">
                  <c:v>9.9999999999999995E-8</c:v>
                </c:pt>
                <c:pt idx="148">
                  <c:v>9.9999999999999995E-8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3F-4131-B6B1-0BEAD220167D}"/>
            </c:ext>
          </c:extLst>
        </c:ser>
        <c:ser>
          <c:idx val="2"/>
          <c:order val="2"/>
          <c:tx>
            <c:strRef>
              <c:f>WaSpec!$D$1</c:f>
              <c:strCache>
                <c:ptCount val="1"/>
                <c:pt idx="0">
                  <c:v>Sw_sum</c:v>
                </c:pt>
              </c:strCache>
            </c:strRef>
          </c:tx>
          <c:spPr>
            <a:ln w="22225">
              <a:noFill/>
              <a:prstDash val="dash"/>
            </a:ln>
          </c:spPr>
          <c:marker>
            <c:symbol val="circle"/>
            <c:size val="2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WaSpec!$A$2:$A$251</c:f>
              <c:numCache>
                <c:formatCode>General</c:formatCode>
                <c:ptCount val="250"/>
                <c:pt idx="0">
                  <c:v>0.1115</c:v>
                </c:pt>
                <c:pt idx="1">
                  <c:v>0.123</c:v>
                </c:pt>
                <c:pt idx="2">
                  <c:v>0.13450000000000001</c:v>
                </c:pt>
                <c:pt idx="3">
                  <c:v>0.14599999999999999</c:v>
                </c:pt>
                <c:pt idx="4">
                  <c:v>0.1575</c:v>
                </c:pt>
                <c:pt idx="5">
                  <c:v>0.16900000000000001</c:v>
                </c:pt>
                <c:pt idx="6">
                  <c:v>0.18049999999999999</c:v>
                </c:pt>
                <c:pt idx="7">
                  <c:v>0.192</c:v>
                </c:pt>
                <c:pt idx="8">
                  <c:v>0.20349999999999999</c:v>
                </c:pt>
                <c:pt idx="9">
                  <c:v>0.215</c:v>
                </c:pt>
                <c:pt idx="10">
                  <c:v>0.22650000000000001</c:v>
                </c:pt>
                <c:pt idx="11">
                  <c:v>0.23799999999999999</c:v>
                </c:pt>
                <c:pt idx="12">
                  <c:v>0.2495</c:v>
                </c:pt>
                <c:pt idx="13">
                  <c:v>0.26100000000000001</c:v>
                </c:pt>
                <c:pt idx="14">
                  <c:v>0.27250000000000002</c:v>
                </c:pt>
                <c:pt idx="15">
                  <c:v>0.28399999999999997</c:v>
                </c:pt>
                <c:pt idx="16">
                  <c:v>0.29549999999999998</c:v>
                </c:pt>
                <c:pt idx="17">
                  <c:v>0.307</c:v>
                </c:pt>
                <c:pt idx="18">
                  <c:v>0.31850000000000001</c:v>
                </c:pt>
                <c:pt idx="19">
                  <c:v>0.33</c:v>
                </c:pt>
                <c:pt idx="20">
                  <c:v>0.34150000000000003</c:v>
                </c:pt>
                <c:pt idx="21">
                  <c:v>0.35299999999999998</c:v>
                </c:pt>
                <c:pt idx="22">
                  <c:v>0.36449999999999999</c:v>
                </c:pt>
                <c:pt idx="23">
                  <c:v>0.376</c:v>
                </c:pt>
                <c:pt idx="24">
                  <c:v>0.38750000000000001</c:v>
                </c:pt>
                <c:pt idx="25">
                  <c:v>0.39900000000000002</c:v>
                </c:pt>
                <c:pt idx="26">
                  <c:v>0.41049999999999998</c:v>
                </c:pt>
                <c:pt idx="27">
                  <c:v>0.42199999999999999</c:v>
                </c:pt>
                <c:pt idx="28">
                  <c:v>0.4335</c:v>
                </c:pt>
                <c:pt idx="29">
                  <c:v>0.44500000000000001</c:v>
                </c:pt>
                <c:pt idx="30">
                  <c:v>0.45650000000000002</c:v>
                </c:pt>
                <c:pt idx="31">
                  <c:v>0.46800000000000003</c:v>
                </c:pt>
                <c:pt idx="32">
                  <c:v>0.47949999999999998</c:v>
                </c:pt>
                <c:pt idx="33">
                  <c:v>0.49099999999999999</c:v>
                </c:pt>
                <c:pt idx="34">
                  <c:v>0.50249999999999995</c:v>
                </c:pt>
                <c:pt idx="35">
                  <c:v>0.51400000000000001</c:v>
                </c:pt>
                <c:pt idx="36">
                  <c:v>0.52549999999999997</c:v>
                </c:pt>
                <c:pt idx="37">
                  <c:v>0.53700000000000003</c:v>
                </c:pt>
                <c:pt idx="38">
                  <c:v>0.54849999999999999</c:v>
                </c:pt>
                <c:pt idx="39">
                  <c:v>0.56000000000000005</c:v>
                </c:pt>
                <c:pt idx="40">
                  <c:v>0.57150000000000001</c:v>
                </c:pt>
                <c:pt idx="41">
                  <c:v>0.58299999999999996</c:v>
                </c:pt>
                <c:pt idx="42">
                  <c:v>0.59450000000000003</c:v>
                </c:pt>
                <c:pt idx="43">
                  <c:v>0.60599999999999998</c:v>
                </c:pt>
                <c:pt idx="44">
                  <c:v>0.61750000000000005</c:v>
                </c:pt>
                <c:pt idx="45">
                  <c:v>0.629</c:v>
                </c:pt>
                <c:pt idx="46">
                  <c:v>0.64049999999999996</c:v>
                </c:pt>
                <c:pt idx="47">
                  <c:v>0.65200000000000002</c:v>
                </c:pt>
                <c:pt idx="48">
                  <c:v>0.66349999999999998</c:v>
                </c:pt>
                <c:pt idx="49">
                  <c:v>0.67500000000000004</c:v>
                </c:pt>
                <c:pt idx="50">
                  <c:v>0.6865</c:v>
                </c:pt>
                <c:pt idx="51">
                  <c:v>0.69799999999999995</c:v>
                </c:pt>
                <c:pt idx="52">
                  <c:v>0.70950000000000002</c:v>
                </c:pt>
                <c:pt idx="53">
                  <c:v>0.72099999999999997</c:v>
                </c:pt>
                <c:pt idx="54">
                  <c:v>0.73250000000000004</c:v>
                </c:pt>
                <c:pt idx="55">
                  <c:v>0.74399999999999999</c:v>
                </c:pt>
                <c:pt idx="56">
                  <c:v>0.75549999999999995</c:v>
                </c:pt>
                <c:pt idx="57">
                  <c:v>0.76700000000000002</c:v>
                </c:pt>
                <c:pt idx="58">
                  <c:v>0.77849999999999997</c:v>
                </c:pt>
                <c:pt idx="59">
                  <c:v>0.79</c:v>
                </c:pt>
                <c:pt idx="60">
                  <c:v>0.80149999999999999</c:v>
                </c:pt>
                <c:pt idx="61">
                  <c:v>0.81299999999999994</c:v>
                </c:pt>
                <c:pt idx="62">
                  <c:v>0.82450000000000001</c:v>
                </c:pt>
                <c:pt idx="63">
                  <c:v>0.83599999999999997</c:v>
                </c:pt>
                <c:pt idx="64">
                  <c:v>0.84750000000000003</c:v>
                </c:pt>
                <c:pt idx="65">
                  <c:v>0.85899999999999999</c:v>
                </c:pt>
                <c:pt idx="66">
                  <c:v>0.87050000000000005</c:v>
                </c:pt>
                <c:pt idx="67">
                  <c:v>0.88200000000000001</c:v>
                </c:pt>
                <c:pt idx="68">
                  <c:v>0.89349999999999996</c:v>
                </c:pt>
                <c:pt idx="69">
                  <c:v>0.90500000000000003</c:v>
                </c:pt>
                <c:pt idx="70">
                  <c:v>0.91649999999999998</c:v>
                </c:pt>
                <c:pt idx="71">
                  <c:v>0.92800000000000005</c:v>
                </c:pt>
                <c:pt idx="72">
                  <c:v>0.9395</c:v>
                </c:pt>
                <c:pt idx="73">
                  <c:v>0.95099999999999996</c:v>
                </c:pt>
                <c:pt idx="74">
                  <c:v>0.96250000000000002</c:v>
                </c:pt>
                <c:pt idx="75">
                  <c:v>0.97399999999999998</c:v>
                </c:pt>
                <c:pt idx="76">
                  <c:v>0.98550000000000004</c:v>
                </c:pt>
                <c:pt idx="77">
                  <c:v>0.997</c:v>
                </c:pt>
                <c:pt idx="78">
                  <c:v>1.0085</c:v>
                </c:pt>
                <c:pt idx="79">
                  <c:v>1.02</c:v>
                </c:pt>
                <c:pt idx="80">
                  <c:v>1.0315000000000001</c:v>
                </c:pt>
                <c:pt idx="81">
                  <c:v>1.0429999999999999</c:v>
                </c:pt>
                <c:pt idx="82">
                  <c:v>1.0545</c:v>
                </c:pt>
                <c:pt idx="83">
                  <c:v>1.0660000000000001</c:v>
                </c:pt>
                <c:pt idx="84">
                  <c:v>1.0774999999999999</c:v>
                </c:pt>
                <c:pt idx="85">
                  <c:v>1.089</c:v>
                </c:pt>
                <c:pt idx="86">
                  <c:v>1.1005</c:v>
                </c:pt>
                <c:pt idx="87">
                  <c:v>1.1120000000000001</c:v>
                </c:pt>
                <c:pt idx="88">
                  <c:v>1.1234999999999999</c:v>
                </c:pt>
                <c:pt idx="89">
                  <c:v>1.135</c:v>
                </c:pt>
                <c:pt idx="90">
                  <c:v>1.1465000000000001</c:v>
                </c:pt>
                <c:pt idx="91">
                  <c:v>1.1579999999999999</c:v>
                </c:pt>
                <c:pt idx="92">
                  <c:v>1.1695</c:v>
                </c:pt>
                <c:pt idx="93">
                  <c:v>1.181</c:v>
                </c:pt>
                <c:pt idx="94">
                  <c:v>1.1924999999999999</c:v>
                </c:pt>
                <c:pt idx="95">
                  <c:v>1.204</c:v>
                </c:pt>
                <c:pt idx="96">
                  <c:v>1.2155</c:v>
                </c:pt>
                <c:pt idx="97">
                  <c:v>1.2270000000000001</c:v>
                </c:pt>
                <c:pt idx="98">
                  <c:v>1.2384999999999999</c:v>
                </c:pt>
                <c:pt idx="99">
                  <c:v>1.25</c:v>
                </c:pt>
                <c:pt idx="100">
                  <c:v>1.2615000000000001</c:v>
                </c:pt>
                <c:pt idx="101">
                  <c:v>1.2729999999999999</c:v>
                </c:pt>
                <c:pt idx="102">
                  <c:v>1.2845</c:v>
                </c:pt>
                <c:pt idx="103">
                  <c:v>1.296</c:v>
                </c:pt>
                <c:pt idx="104">
                  <c:v>1.3075000000000001</c:v>
                </c:pt>
                <c:pt idx="105">
                  <c:v>1.319</c:v>
                </c:pt>
                <c:pt idx="106">
                  <c:v>1.3305</c:v>
                </c:pt>
                <c:pt idx="107">
                  <c:v>1.3420000000000001</c:v>
                </c:pt>
                <c:pt idx="108">
                  <c:v>1.3534999999999999</c:v>
                </c:pt>
                <c:pt idx="109">
                  <c:v>1.365</c:v>
                </c:pt>
                <c:pt idx="110">
                  <c:v>1.3765000000000001</c:v>
                </c:pt>
                <c:pt idx="111">
                  <c:v>1.3879999999999999</c:v>
                </c:pt>
                <c:pt idx="112">
                  <c:v>1.3995</c:v>
                </c:pt>
                <c:pt idx="113">
                  <c:v>1.411</c:v>
                </c:pt>
                <c:pt idx="114">
                  <c:v>1.4225000000000001</c:v>
                </c:pt>
                <c:pt idx="115">
                  <c:v>1.4339999999999999</c:v>
                </c:pt>
                <c:pt idx="116">
                  <c:v>1.4455</c:v>
                </c:pt>
                <c:pt idx="117">
                  <c:v>1.4570000000000001</c:v>
                </c:pt>
                <c:pt idx="118">
                  <c:v>1.4684999999999999</c:v>
                </c:pt>
                <c:pt idx="119">
                  <c:v>1.48</c:v>
                </c:pt>
                <c:pt idx="120">
                  <c:v>1.4915</c:v>
                </c:pt>
                <c:pt idx="121">
                  <c:v>1.5029999999999999</c:v>
                </c:pt>
                <c:pt idx="122">
                  <c:v>1.5145</c:v>
                </c:pt>
                <c:pt idx="123">
                  <c:v>1.526</c:v>
                </c:pt>
                <c:pt idx="124">
                  <c:v>1.5375000000000001</c:v>
                </c:pt>
                <c:pt idx="125">
                  <c:v>1.5489999999999999</c:v>
                </c:pt>
                <c:pt idx="126">
                  <c:v>1.5605</c:v>
                </c:pt>
                <c:pt idx="127">
                  <c:v>1.5720000000000001</c:v>
                </c:pt>
                <c:pt idx="128">
                  <c:v>1.5834999999999999</c:v>
                </c:pt>
                <c:pt idx="129">
                  <c:v>1.595</c:v>
                </c:pt>
                <c:pt idx="130">
                  <c:v>1.6065</c:v>
                </c:pt>
                <c:pt idx="131">
                  <c:v>1.6180000000000001</c:v>
                </c:pt>
                <c:pt idx="132">
                  <c:v>1.6294999999999999</c:v>
                </c:pt>
                <c:pt idx="133">
                  <c:v>1.641</c:v>
                </c:pt>
                <c:pt idx="134">
                  <c:v>1.6525000000000001</c:v>
                </c:pt>
                <c:pt idx="135">
                  <c:v>1.6639999999999999</c:v>
                </c:pt>
                <c:pt idx="136">
                  <c:v>1.6755</c:v>
                </c:pt>
                <c:pt idx="137">
                  <c:v>1.6870000000000001</c:v>
                </c:pt>
                <c:pt idx="138">
                  <c:v>1.6984999999999999</c:v>
                </c:pt>
                <c:pt idx="139">
                  <c:v>1.71</c:v>
                </c:pt>
                <c:pt idx="140">
                  <c:v>1.7215</c:v>
                </c:pt>
                <c:pt idx="141">
                  <c:v>1.7330000000000001</c:v>
                </c:pt>
                <c:pt idx="142">
                  <c:v>1.7444999999999999</c:v>
                </c:pt>
                <c:pt idx="143">
                  <c:v>1.756</c:v>
                </c:pt>
                <c:pt idx="144">
                  <c:v>1.7675000000000001</c:v>
                </c:pt>
                <c:pt idx="145">
                  <c:v>1.7789999999999999</c:v>
                </c:pt>
                <c:pt idx="146">
                  <c:v>1.7905</c:v>
                </c:pt>
                <c:pt idx="147">
                  <c:v>1.802</c:v>
                </c:pt>
                <c:pt idx="148">
                  <c:v>1.8134999999999999</c:v>
                </c:pt>
                <c:pt idx="149">
                  <c:v>1.825</c:v>
                </c:pt>
                <c:pt idx="150">
                  <c:v>1.8365</c:v>
                </c:pt>
                <c:pt idx="151">
                  <c:v>1.8480000000000001</c:v>
                </c:pt>
                <c:pt idx="152">
                  <c:v>1.8594999999999999</c:v>
                </c:pt>
                <c:pt idx="153">
                  <c:v>1.871</c:v>
                </c:pt>
                <c:pt idx="154">
                  <c:v>1.8825000000000001</c:v>
                </c:pt>
                <c:pt idx="155">
                  <c:v>1.8939999999999999</c:v>
                </c:pt>
                <c:pt idx="156">
                  <c:v>1.9055</c:v>
                </c:pt>
                <c:pt idx="157">
                  <c:v>1.917</c:v>
                </c:pt>
                <c:pt idx="158">
                  <c:v>1.9285000000000001</c:v>
                </c:pt>
                <c:pt idx="159">
                  <c:v>1.94</c:v>
                </c:pt>
                <c:pt idx="160">
                  <c:v>1.9515</c:v>
                </c:pt>
                <c:pt idx="161">
                  <c:v>1.9630000000000001</c:v>
                </c:pt>
                <c:pt idx="162">
                  <c:v>1.9744999999999999</c:v>
                </c:pt>
                <c:pt idx="163">
                  <c:v>1.986</c:v>
                </c:pt>
                <c:pt idx="164">
                  <c:v>1.9975000000000001</c:v>
                </c:pt>
                <c:pt idx="165">
                  <c:v>2.0089999999999999</c:v>
                </c:pt>
                <c:pt idx="166">
                  <c:v>2.0205000000000002</c:v>
                </c:pt>
                <c:pt idx="167">
                  <c:v>2.032</c:v>
                </c:pt>
                <c:pt idx="168">
                  <c:v>2.0434999999999999</c:v>
                </c:pt>
                <c:pt idx="169">
                  <c:v>2.0550000000000002</c:v>
                </c:pt>
                <c:pt idx="170">
                  <c:v>2.0665</c:v>
                </c:pt>
                <c:pt idx="171">
                  <c:v>2.0779999999999998</c:v>
                </c:pt>
                <c:pt idx="172">
                  <c:v>2.0895000000000001</c:v>
                </c:pt>
                <c:pt idx="173">
                  <c:v>2.101</c:v>
                </c:pt>
                <c:pt idx="174">
                  <c:v>2.1124999999999998</c:v>
                </c:pt>
                <c:pt idx="175">
                  <c:v>2.1240000000000001</c:v>
                </c:pt>
                <c:pt idx="176">
                  <c:v>2.1355</c:v>
                </c:pt>
                <c:pt idx="177">
                  <c:v>2.1469999999999998</c:v>
                </c:pt>
                <c:pt idx="178">
                  <c:v>2.1585000000000001</c:v>
                </c:pt>
                <c:pt idx="179">
                  <c:v>2.17</c:v>
                </c:pt>
                <c:pt idx="180">
                  <c:v>2.1815000000000002</c:v>
                </c:pt>
                <c:pt idx="181">
                  <c:v>2.1930000000000001</c:v>
                </c:pt>
                <c:pt idx="182">
                  <c:v>2.2044999999999999</c:v>
                </c:pt>
                <c:pt idx="183">
                  <c:v>2.2160000000000002</c:v>
                </c:pt>
                <c:pt idx="184">
                  <c:v>2.2275</c:v>
                </c:pt>
                <c:pt idx="185">
                  <c:v>2.2389999999999999</c:v>
                </c:pt>
                <c:pt idx="186">
                  <c:v>2.2505000000000002</c:v>
                </c:pt>
                <c:pt idx="187">
                  <c:v>2.262</c:v>
                </c:pt>
                <c:pt idx="188">
                  <c:v>2.2734999999999999</c:v>
                </c:pt>
                <c:pt idx="189">
                  <c:v>2.2850000000000001</c:v>
                </c:pt>
                <c:pt idx="190">
                  <c:v>2.2965</c:v>
                </c:pt>
                <c:pt idx="191">
                  <c:v>2.3079999999999998</c:v>
                </c:pt>
                <c:pt idx="192">
                  <c:v>2.3195000000000001</c:v>
                </c:pt>
                <c:pt idx="193">
                  <c:v>2.331</c:v>
                </c:pt>
                <c:pt idx="194">
                  <c:v>2.3424999999999998</c:v>
                </c:pt>
                <c:pt idx="195">
                  <c:v>2.3540000000000001</c:v>
                </c:pt>
                <c:pt idx="196">
                  <c:v>2.3654999999999999</c:v>
                </c:pt>
                <c:pt idx="197">
                  <c:v>2.3769999999999998</c:v>
                </c:pt>
                <c:pt idx="198">
                  <c:v>2.3885000000000001</c:v>
                </c:pt>
                <c:pt idx="199">
                  <c:v>2.4</c:v>
                </c:pt>
                <c:pt idx="200">
                  <c:v>2.4115000000000002</c:v>
                </c:pt>
                <c:pt idx="201">
                  <c:v>2.423</c:v>
                </c:pt>
                <c:pt idx="202">
                  <c:v>2.4344999999999999</c:v>
                </c:pt>
                <c:pt idx="203">
                  <c:v>2.4460000000000002</c:v>
                </c:pt>
                <c:pt idx="204">
                  <c:v>2.4575</c:v>
                </c:pt>
                <c:pt idx="205">
                  <c:v>2.4689999999999999</c:v>
                </c:pt>
                <c:pt idx="206">
                  <c:v>2.4805000000000001</c:v>
                </c:pt>
                <c:pt idx="207">
                  <c:v>2.492</c:v>
                </c:pt>
                <c:pt idx="208">
                  <c:v>2.5034999999999998</c:v>
                </c:pt>
                <c:pt idx="209">
                  <c:v>2.5150000000000001</c:v>
                </c:pt>
                <c:pt idx="210">
                  <c:v>2.5265</c:v>
                </c:pt>
                <c:pt idx="211">
                  <c:v>2.5379999999999998</c:v>
                </c:pt>
                <c:pt idx="212">
                  <c:v>2.5495000000000001</c:v>
                </c:pt>
                <c:pt idx="213">
                  <c:v>2.5609999999999999</c:v>
                </c:pt>
                <c:pt idx="214">
                  <c:v>2.5724999999999998</c:v>
                </c:pt>
                <c:pt idx="215">
                  <c:v>2.5840000000000001</c:v>
                </c:pt>
                <c:pt idx="216">
                  <c:v>2.5954999999999999</c:v>
                </c:pt>
                <c:pt idx="217">
                  <c:v>2.6070000000000002</c:v>
                </c:pt>
                <c:pt idx="218">
                  <c:v>2.6185</c:v>
                </c:pt>
                <c:pt idx="219">
                  <c:v>2.63</c:v>
                </c:pt>
                <c:pt idx="220">
                  <c:v>2.6415000000000002</c:v>
                </c:pt>
                <c:pt idx="221">
                  <c:v>2.653</c:v>
                </c:pt>
                <c:pt idx="222">
                  <c:v>2.6644999999999999</c:v>
                </c:pt>
                <c:pt idx="223">
                  <c:v>2.6760000000000002</c:v>
                </c:pt>
                <c:pt idx="224">
                  <c:v>2.6875</c:v>
                </c:pt>
                <c:pt idx="225">
                  <c:v>2.6989999999999998</c:v>
                </c:pt>
                <c:pt idx="226">
                  <c:v>2.7105000000000001</c:v>
                </c:pt>
                <c:pt idx="227">
                  <c:v>2.722</c:v>
                </c:pt>
                <c:pt idx="228">
                  <c:v>2.7334999999999998</c:v>
                </c:pt>
                <c:pt idx="229">
                  <c:v>2.7450000000000001</c:v>
                </c:pt>
                <c:pt idx="230">
                  <c:v>2.7565</c:v>
                </c:pt>
                <c:pt idx="231">
                  <c:v>2.7679999999999998</c:v>
                </c:pt>
                <c:pt idx="232">
                  <c:v>2.7795000000000001</c:v>
                </c:pt>
                <c:pt idx="233">
                  <c:v>2.7909999999999999</c:v>
                </c:pt>
                <c:pt idx="234">
                  <c:v>2.8025000000000002</c:v>
                </c:pt>
                <c:pt idx="235">
                  <c:v>2.8140000000000001</c:v>
                </c:pt>
                <c:pt idx="236">
                  <c:v>2.8254999999999999</c:v>
                </c:pt>
                <c:pt idx="237">
                  <c:v>2.8370000000000002</c:v>
                </c:pt>
                <c:pt idx="238">
                  <c:v>2.8485</c:v>
                </c:pt>
                <c:pt idx="239">
                  <c:v>2.86</c:v>
                </c:pt>
                <c:pt idx="240">
                  <c:v>2.8715000000000002</c:v>
                </c:pt>
                <c:pt idx="241">
                  <c:v>2.883</c:v>
                </c:pt>
                <c:pt idx="242">
                  <c:v>2.8944999999999999</c:v>
                </c:pt>
                <c:pt idx="243">
                  <c:v>2.9060000000000001</c:v>
                </c:pt>
                <c:pt idx="244">
                  <c:v>2.9175</c:v>
                </c:pt>
                <c:pt idx="245">
                  <c:v>2.9289999999999998</c:v>
                </c:pt>
                <c:pt idx="246">
                  <c:v>2.9405000000000001</c:v>
                </c:pt>
                <c:pt idx="247">
                  <c:v>2.952</c:v>
                </c:pt>
                <c:pt idx="248">
                  <c:v>2.9634999999999998</c:v>
                </c:pt>
                <c:pt idx="249">
                  <c:v>2.9750000000000001</c:v>
                </c:pt>
              </c:numCache>
            </c:numRef>
          </c:xVal>
          <c:yVal>
            <c:numRef>
              <c:f>WaSpec!$D$2:$D$251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1.9999999999999999E-7</c:v>
                </c:pt>
                <c:pt idx="16">
                  <c:v>1.8600000000000001E-5</c:v>
                </c:pt>
                <c:pt idx="17">
                  <c:v>5.4279999999999997E-4</c:v>
                </c:pt>
                <c:pt idx="18">
                  <c:v>7.3683000000000004E-3</c:v>
                </c:pt>
                <c:pt idx="19">
                  <c:v>5.4562399999999997E-2</c:v>
                </c:pt>
                <c:pt idx="20">
                  <c:v>0.2490571</c:v>
                </c:pt>
                <c:pt idx="21">
                  <c:v>0.77088100000000004</c:v>
                </c:pt>
                <c:pt idx="22">
                  <c:v>1.7438399</c:v>
                </c:pt>
                <c:pt idx="23">
                  <c:v>3.0594330999999997</c:v>
                </c:pt>
                <c:pt idx="24">
                  <c:v>4.3651923999999998</c:v>
                </c:pt>
                <c:pt idx="25">
                  <c:v>5.2638948999999995</c:v>
                </c:pt>
                <c:pt idx="26">
                  <c:v>5.5400535</c:v>
                </c:pt>
                <c:pt idx="27">
                  <c:v>5.2369999000000007</c:v>
                </c:pt>
                <c:pt idx="28">
                  <c:v>4.5766478999999993</c:v>
                </c:pt>
                <c:pt idx="29">
                  <c:v>3.8234435999999996</c:v>
                </c:pt>
                <c:pt idx="30">
                  <c:v>3.1818758000000003</c:v>
                </c:pt>
                <c:pt idx="31">
                  <c:v>2.7565639000000002</c:v>
                </c:pt>
                <c:pt idx="32">
                  <c:v>2.5608766000000003</c:v>
                </c:pt>
                <c:pt idx="33">
                  <c:v>2.5481948999999999</c:v>
                </c:pt>
                <c:pt idx="34">
                  <c:v>2.6457461999999996</c:v>
                </c:pt>
                <c:pt idx="35">
                  <c:v>2.7806690000000001</c:v>
                </c:pt>
                <c:pt idx="36">
                  <c:v>2.8953286</c:v>
                </c:pt>
                <c:pt idx="37">
                  <c:v>2.9531647000000003</c:v>
                </c:pt>
                <c:pt idx="38">
                  <c:v>2.9379458999999999</c:v>
                </c:pt>
                <c:pt idx="39">
                  <c:v>2.8494433999999997</c:v>
                </c:pt>
                <c:pt idx="40">
                  <c:v>2.6979517</c:v>
                </c:pt>
                <c:pt idx="41">
                  <c:v>2.4991704000000001</c:v>
                </c:pt>
                <c:pt idx="42">
                  <c:v>2.2702228999999998</c:v>
                </c:pt>
                <c:pt idx="43">
                  <c:v>2.0270128000000001</c:v>
                </c:pt>
                <c:pt idx="44">
                  <c:v>1.7827703000000001</c:v>
                </c:pt>
                <c:pt idx="45">
                  <c:v>1.5475099999999999</c:v>
                </c:pt>
                <c:pt idx="46">
                  <c:v>1.3280949</c:v>
                </c:pt>
                <c:pt idx="47">
                  <c:v>1.1286392999999999</c:v>
                </c:pt>
                <c:pt idx="48">
                  <c:v>0.95105529999999994</c:v>
                </c:pt>
                <c:pt idx="49">
                  <c:v>0.79561660000000001</c:v>
                </c:pt>
                <c:pt idx="50">
                  <c:v>0.66147129999999998</c:v>
                </c:pt>
                <c:pt idx="51">
                  <c:v>0.5470564</c:v>
                </c:pt>
                <c:pt idx="52">
                  <c:v>0.4504262</c:v>
                </c:pt>
                <c:pt idx="53">
                  <c:v>0.36948730000000002</c:v>
                </c:pt>
                <c:pt idx="54">
                  <c:v>0.30215950000000003</c:v>
                </c:pt>
                <c:pt idx="55">
                  <c:v>0.2464779</c:v>
                </c:pt>
                <c:pt idx="56">
                  <c:v>0.2006493</c:v>
                </c:pt>
                <c:pt idx="57">
                  <c:v>0.16308209999999998</c:v>
                </c:pt>
                <c:pt idx="58">
                  <c:v>0.13238799999999998</c:v>
                </c:pt>
                <c:pt idx="59">
                  <c:v>0.1073776</c:v>
                </c:pt>
                <c:pt idx="60">
                  <c:v>8.7042300000000003E-2</c:v>
                </c:pt>
                <c:pt idx="61">
                  <c:v>7.0536399999999999E-2</c:v>
                </c:pt>
                <c:pt idx="62">
                  <c:v>5.7156100000000001E-2</c:v>
                </c:pt>
                <c:pt idx="63">
                  <c:v>4.6319900000000004E-2</c:v>
                </c:pt>
                <c:pt idx="64">
                  <c:v>3.7549900000000004E-2</c:v>
                </c:pt>
                <c:pt idx="65">
                  <c:v>3.0454499999999999E-2</c:v>
                </c:pt>
                <c:pt idx="66">
                  <c:v>2.4714799999999999E-2</c:v>
                </c:pt>
                <c:pt idx="67">
                  <c:v>2.0071499999999999E-2</c:v>
                </c:pt>
                <c:pt idx="68">
                  <c:v>1.6314200000000001E-2</c:v>
                </c:pt>
                <c:pt idx="69">
                  <c:v>1.3272600000000001E-2</c:v>
                </c:pt>
                <c:pt idx="70">
                  <c:v>1.0808999999999999E-2</c:v>
                </c:pt>
                <c:pt idx="71">
                  <c:v>8.8123000000000003E-3</c:v>
                </c:pt>
                <c:pt idx="72">
                  <c:v>7.1926000000000004E-3</c:v>
                </c:pt>
                <c:pt idx="73">
                  <c:v>5.8776000000000002E-3</c:v>
                </c:pt>
                <c:pt idx="74">
                  <c:v>4.8089999999999999E-3</c:v>
                </c:pt>
                <c:pt idx="75">
                  <c:v>3.9398000000000002E-3</c:v>
                </c:pt>
                <c:pt idx="76">
                  <c:v>3.2318999999999998E-3</c:v>
                </c:pt>
                <c:pt idx="77">
                  <c:v>2.6548000000000001E-3</c:v>
                </c:pt>
                <c:pt idx="78">
                  <c:v>2.1836999999999998E-3</c:v>
                </c:pt>
                <c:pt idx="79">
                  <c:v>1.7986E-3</c:v>
                </c:pt>
                <c:pt idx="80">
                  <c:v>1.4836000000000001E-3</c:v>
                </c:pt>
                <c:pt idx="81">
                  <c:v>1.2254E-3</c:v>
                </c:pt>
                <c:pt idx="82">
                  <c:v>1.0135999999999999E-3</c:v>
                </c:pt>
                <c:pt idx="83">
                  <c:v>8.3960000000000003E-4</c:v>
                </c:pt>
                <c:pt idx="84">
                  <c:v>6.9649999999999996E-4</c:v>
                </c:pt>
                <c:pt idx="85">
                  <c:v>5.7859999999999997E-4</c:v>
                </c:pt>
                <c:pt idx="86">
                  <c:v>4.8129999999999999E-4</c:v>
                </c:pt>
                <c:pt idx="87">
                  <c:v>4.0099999999999999E-4</c:v>
                </c:pt>
                <c:pt idx="88">
                  <c:v>3.345E-4</c:v>
                </c:pt>
                <c:pt idx="89">
                  <c:v>2.7950000000000002E-4</c:v>
                </c:pt>
                <c:pt idx="90">
                  <c:v>2.3379999999999999E-4</c:v>
                </c:pt>
                <c:pt idx="91">
                  <c:v>1.9589999999999999E-4</c:v>
                </c:pt>
                <c:pt idx="92">
                  <c:v>1.6430000000000001E-4</c:v>
                </c:pt>
                <c:pt idx="93">
                  <c:v>1.3799999999999999E-4</c:v>
                </c:pt>
                <c:pt idx="94">
                  <c:v>1.161E-4</c:v>
                </c:pt>
                <c:pt idx="95">
                  <c:v>9.7800000000000006E-5</c:v>
                </c:pt>
                <c:pt idx="96">
                  <c:v>8.25E-5</c:v>
                </c:pt>
                <c:pt idx="97">
                  <c:v>6.97E-5</c:v>
                </c:pt>
                <c:pt idx="98">
                  <c:v>5.8900000000000002E-5</c:v>
                </c:pt>
                <c:pt idx="99">
                  <c:v>4.99E-5</c:v>
                </c:pt>
                <c:pt idx="100">
                  <c:v>4.2299999999999998E-5</c:v>
                </c:pt>
                <c:pt idx="101">
                  <c:v>3.5899999999999998E-5</c:v>
                </c:pt>
                <c:pt idx="102">
                  <c:v>3.0499999999999999E-5</c:v>
                </c:pt>
                <c:pt idx="103">
                  <c:v>2.5999999999999998E-5</c:v>
                </c:pt>
                <c:pt idx="104">
                  <c:v>2.2200000000000001E-5</c:v>
                </c:pt>
                <c:pt idx="105">
                  <c:v>1.8899999999999999E-5</c:v>
                </c:pt>
                <c:pt idx="106">
                  <c:v>1.6200000000000001E-5</c:v>
                </c:pt>
                <c:pt idx="107">
                  <c:v>1.38E-5</c:v>
                </c:pt>
                <c:pt idx="108">
                  <c:v>1.1800000000000001E-5</c:v>
                </c:pt>
                <c:pt idx="109">
                  <c:v>1.01E-5</c:v>
                </c:pt>
                <c:pt idx="110">
                  <c:v>8.6999999999999997E-6</c:v>
                </c:pt>
                <c:pt idx="111">
                  <c:v>7.5000000000000002E-6</c:v>
                </c:pt>
                <c:pt idx="112">
                  <c:v>6.3999999999999997E-6</c:v>
                </c:pt>
                <c:pt idx="113">
                  <c:v>5.4999999999999999E-6</c:v>
                </c:pt>
                <c:pt idx="114">
                  <c:v>4.7999999999999998E-6</c:v>
                </c:pt>
                <c:pt idx="115">
                  <c:v>4.0999999999999997E-6</c:v>
                </c:pt>
                <c:pt idx="116">
                  <c:v>3.5999999999999998E-6</c:v>
                </c:pt>
                <c:pt idx="117">
                  <c:v>3.1E-6</c:v>
                </c:pt>
                <c:pt idx="118">
                  <c:v>2.7E-6</c:v>
                </c:pt>
                <c:pt idx="119">
                  <c:v>2.3E-6</c:v>
                </c:pt>
                <c:pt idx="120">
                  <c:v>1.9999999999999999E-6</c:v>
                </c:pt>
                <c:pt idx="121">
                  <c:v>1.7E-6</c:v>
                </c:pt>
                <c:pt idx="122">
                  <c:v>1.5E-6</c:v>
                </c:pt>
                <c:pt idx="123">
                  <c:v>1.3E-6</c:v>
                </c:pt>
                <c:pt idx="124">
                  <c:v>1.1000000000000001E-6</c:v>
                </c:pt>
                <c:pt idx="125">
                  <c:v>9.9999999999999995E-7</c:v>
                </c:pt>
                <c:pt idx="126">
                  <c:v>8.9999999999999996E-7</c:v>
                </c:pt>
                <c:pt idx="127">
                  <c:v>7.9999999999999996E-7</c:v>
                </c:pt>
                <c:pt idx="128">
                  <c:v>6.9999999999999997E-7</c:v>
                </c:pt>
                <c:pt idx="129">
                  <c:v>5.9999999999999997E-7</c:v>
                </c:pt>
                <c:pt idx="130">
                  <c:v>4.9999999999999998E-7</c:v>
                </c:pt>
                <c:pt idx="131">
                  <c:v>3.9999999999999998E-7</c:v>
                </c:pt>
                <c:pt idx="132">
                  <c:v>3.9999999999999998E-7</c:v>
                </c:pt>
                <c:pt idx="133">
                  <c:v>2.9999999999999999E-7</c:v>
                </c:pt>
                <c:pt idx="134">
                  <c:v>2.9999999999999999E-7</c:v>
                </c:pt>
                <c:pt idx="135">
                  <c:v>2.9999999999999999E-7</c:v>
                </c:pt>
                <c:pt idx="136">
                  <c:v>1.9999999999999999E-7</c:v>
                </c:pt>
                <c:pt idx="137">
                  <c:v>1.9999999999999999E-7</c:v>
                </c:pt>
                <c:pt idx="138">
                  <c:v>1.9999999999999999E-7</c:v>
                </c:pt>
                <c:pt idx="139">
                  <c:v>1.9999999999999999E-7</c:v>
                </c:pt>
                <c:pt idx="140">
                  <c:v>9.9999999999999995E-8</c:v>
                </c:pt>
                <c:pt idx="141">
                  <c:v>9.9999999999999995E-8</c:v>
                </c:pt>
                <c:pt idx="142">
                  <c:v>9.9999999999999995E-8</c:v>
                </c:pt>
                <c:pt idx="143">
                  <c:v>9.9999999999999995E-8</c:v>
                </c:pt>
                <c:pt idx="144">
                  <c:v>9.9999999999999995E-8</c:v>
                </c:pt>
                <c:pt idx="145">
                  <c:v>9.9999999999999995E-8</c:v>
                </c:pt>
                <c:pt idx="146">
                  <c:v>9.9999999999999995E-8</c:v>
                </c:pt>
                <c:pt idx="147">
                  <c:v>9.9999999999999995E-8</c:v>
                </c:pt>
                <c:pt idx="148">
                  <c:v>9.9999999999999995E-8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C3F-4131-B6B1-0BEAD220167D}"/>
            </c:ext>
          </c:extLst>
        </c:ser>
        <c:ser>
          <c:idx val="3"/>
          <c:order val="3"/>
          <c:tx>
            <c:strRef>
              <c:f>WaSpec!$E$1</c:f>
              <c:strCache>
                <c:ptCount val="1"/>
                <c:pt idx="0">
                  <c:v>Jonswap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WaSpec!$A$2:$A$251</c:f>
              <c:numCache>
                <c:formatCode>General</c:formatCode>
                <c:ptCount val="250"/>
                <c:pt idx="0">
                  <c:v>0.1115</c:v>
                </c:pt>
                <c:pt idx="1">
                  <c:v>0.123</c:v>
                </c:pt>
                <c:pt idx="2">
                  <c:v>0.13450000000000001</c:v>
                </c:pt>
                <c:pt idx="3">
                  <c:v>0.14599999999999999</c:v>
                </c:pt>
                <c:pt idx="4">
                  <c:v>0.1575</c:v>
                </c:pt>
                <c:pt idx="5">
                  <c:v>0.16900000000000001</c:v>
                </c:pt>
                <c:pt idx="6">
                  <c:v>0.18049999999999999</c:v>
                </c:pt>
                <c:pt idx="7">
                  <c:v>0.192</c:v>
                </c:pt>
                <c:pt idx="8">
                  <c:v>0.20349999999999999</c:v>
                </c:pt>
                <c:pt idx="9">
                  <c:v>0.215</c:v>
                </c:pt>
                <c:pt idx="10">
                  <c:v>0.22650000000000001</c:v>
                </c:pt>
                <c:pt idx="11">
                  <c:v>0.23799999999999999</c:v>
                </c:pt>
                <c:pt idx="12">
                  <c:v>0.2495</c:v>
                </c:pt>
                <c:pt idx="13">
                  <c:v>0.26100000000000001</c:v>
                </c:pt>
                <c:pt idx="14">
                  <c:v>0.27250000000000002</c:v>
                </c:pt>
                <c:pt idx="15">
                  <c:v>0.28399999999999997</c:v>
                </c:pt>
                <c:pt idx="16">
                  <c:v>0.29549999999999998</c:v>
                </c:pt>
                <c:pt idx="17">
                  <c:v>0.307</c:v>
                </c:pt>
                <c:pt idx="18">
                  <c:v>0.31850000000000001</c:v>
                </c:pt>
                <c:pt idx="19">
                  <c:v>0.33</c:v>
                </c:pt>
                <c:pt idx="20">
                  <c:v>0.34150000000000003</c:v>
                </c:pt>
                <c:pt idx="21">
                  <c:v>0.35299999999999998</c:v>
                </c:pt>
                <c:pt idx="22">
                  <c:v>0.36449999999999999</c:v>
                </c:pt>
                <c:pt idx="23">
                  <c:v>0.376</c:v>
                </c:pt>
                <c:pt idx="24">
                  <c:v>0.38750000000000001</c:v>
                </c:pt>
                <c:pt idx="25">
                  <c:v>0.39900000000000002</c:v>
                </c:pt>
                <c:pt idx="26">
                  <c:v>0.41049999999999998</c:v>
                </c:pt>
                <c:pt idx="27">
                  <c:v>0.42199999999999999</c:v>
                </c:pt>
                <c:pt idx="28">
                  <c:v>0.4335</c:v>
                </c:pt>
                <c:pt idx="29">
                  <c:v>0.44500000000000001</c:v>
                </c:pt>
                <c:pt idx="30">
                  <c:v>0.45650000000000002</c:v>
                </c:pt>
                <c:pt idx="31">
                  <c:v>0.46800000000000003</c:v>
                </c:pt>
                <c:pt idx="32">
                  <c:v>0.47949999999999998</c:v>
                </c:pt>
                <c:pt idx="33">
                  <c:v>0.49099999999999999</c:v>
                </c:pt>
                <c:pt idx="34">
                  <c:v>0.50249999999999995</c:v>
                </c:pt>
                <c:pt idx="35">
                  <c:v>0.51400000000000001</c:v>
                </c:pt>
                <c:pt idx="36">
                  <c:v>0.52549999999999997</c:v>
                </c:pt>
                <c:pt idx="37">
                  <c:v>0.53700000000000003</c:v>
                </c:pt>
                <c:pt idx="38">
                  <c:v>0.54849999999999999</c:v>
                </c:pt>
                <c:pt idx="39">
                  <c:v>0.56000000000000005</c:v>
                </c:pt>
                <c:pt idx="40">
                  <c:v>0.57150000000000001</c:v>
                </c:pt>
                <c:pt idx="41">
                  <c:v>0.58299999999999996</c:v>
                </c:pt>
                <c:pt idx="42">
                  <c:v>0.59450000000000003</c:v>
                </c:pt>
                <c:pt idx="43">
                  <c:v>0.60599999999999998</c:v>
                </c:pt>
                <c:pt idx="44">
                  <c:v>0.61750000000000005</c:v>
                </c:pt>
                <c:pt idx="45">
                  <c:v>0.629</c:v>
                </c:pt>
                <c:pt idx="46">
                  <c:v>0.64049999999999996</c:v>
                </c:pt>
                <c:pt idx="47">
                  <c:v>0.65200000000000002</c:v>
                </c:pt>
                <c:pt idx="48">
                  <c:v>0.66349999999999998</c:v>
                </c:pt>
                <c:pt idx="49">
                  <c:v>0.67500000000000004</c:v>
                </c:pt>
                <c:pt idx="50">
                  <c:v>0.6865</c:v>
                </c:pt>
                <c:pt idx="51">
                  <c:v>0.69799999999999995</c:v>
                </c:pt>
                <c:pt idx="52">
                  <c:v>0.70950000000000002</c:v>
                </c:pt>
                <c:pt idx="53">
                  <c:v>0.72099999999999997</c:v>
                </c:pt>
                <c:pt idx="54">
                  <c:v>0.73250000000000004</c:v>
                </c:pt>
                <c:pt idx="55">
                  <c:v>0.74399999999999999</c:v>
                </c:pt>
                <c:pt idx="56">
                  <c:v>0.75549999999999995</c:v>
                </c:pt>
                <c:pt idx="57">
                  <c:v>0.76700000000000002</c:v>
                </c:pt>
                <c:pt idx="58">
                  <c:v>0.77849999999999997</c:v>
                </c:pt>
                <c:pt idx="59">
                  <c:v>0.79</c:v>
                </c:pt>
                <c:pt idx="60">
                  <c:v>0.80149999999999999</c:v>
                </c:pt>
                <c:pt idx="61">
                  <c:v>0.81299999999999994</c:v>
                </c:pt>
                <c:pt idx="62">
                  <c:v>0.82450000000000001</c:v>
                </c:pt>
                <c:pt idx="63">
                  <c:v>0.83599999999999997</c:v>
                </c:pt>
                <c:pt idx="64">
                  <c:v>0.84750000000000003</c:v>
                </c:pt>
                <c:pt idx="65">
                  <c:v>0.85899999999999999</c:v>
                </c:pt>
                <c:pt idx="66">
                  <c:v>0.87050000000000005</c:v>
                </c:pt>
                <c:pt idx="67">
                  <c:v>0.88200000000000001</c:v>
                </c:pt>
                <c:pt idx="68">
                  <c:v>0.89349999999999996</c:v>
                </c:pt>
                <c:pt idx="69">
                  <c:v>0.90500000000000003</c:v>
                </c:pt>
                <c:pt idx="70">
                  <c:v>0.91649999999999998</c:v>
                </c:pt>
                <c:pt idx="71">
                  <c:v>0.92800000000000005</c:v>
                </c:pt>
                <c:pt idx="72">
                  <c:v>0.9395</c:v>
                </c:pt>
                <c:pt idx="73">
                  <c:v>0.95099999999999996</c:v>
                </c:pt>
                <c:pt idx="74">
                  <c:v>0.96250000000000002</c:v>
                </c:pt>
                <c:pt idx="75">
                  <c:v>0.97399999999999998</c:v>
                </c:pt>
                <c:pt idx="76">
                  <c:v>0.98550000000000004</c:v>
                </c:pt>
                <c:pt idx="77">
                  <c:v>0.997</c:v>
                </c:pt>
                <c:pt idx="78">
                  <c:v>1.0085</c:v>
                </c:pt>
                <c:pt idx="79">
                  <c:v>1.02</c:v>
                </c:pt>
                <c:pt idx="80">
                  <c:v>1.0315000000000001</c:v>
                </c:pt>
                <c:pt idx="81">
                  <c:v>1.0429999999999999</c:v>
                </c:pt>
                <c:pt idx="82">
                  <c:v>1.0545</c:v>
                </c:pt>
                <c:pt idx="83">
                  <c:v>1.0660000000000001</c:v>
                </c:pt>
                <c:pt idx="84">
                  <c:v>1.0774999999999999</c:v>
                </c:pt>
                <c:pt idx="85">
                  <c:v>1.089</c:v>
                </c:pt>
                <c:pt idx="86">
                  <c:v>1.1005</c:v>
                </c:pt>
                <c:pt idx="87">
                  <c:v>1.1120000000000001</c:v>
                </c:pt>
                <c:pt idx="88">
                  <c:v>1.1234999999999999</c:v>
                </c:pt>
                <c:pt idx="89">
                  <c:v>1.135</c:v>
                </c:pt>
                <c:pt idx="90">
                  <c:v>1.1465000000000001</c:v>
                </c:pt>
                <c:pt idx="91">
                  <c:v>1.1579999999999999</c:v>
                </c:pt>
                <c:pt idx="92">
                  <c:v>1.1695</c:v>
                </c:pt>
                <c:pt idx="93">
                  <c:v>1.181</c:v>
                </c:pt>
                <c:pt idx="94">
                  <c:v>1.1924999999999999</c:v>
                </c:pt>
                <c:pt idx="95">
                  <c:v>1.204</c:v>
                </c:pt>
                <c:pt idx="96">
                  <c:v>1.2155</c:v>
                </c:pt>
                <c:pt idx="97">
                  <c:v>1.2270000000000001</c:v>
                </c:pt>
                <c:pt idx="98">
                  <c:v>1.2384999999999999</c:v>
                </c:pt>
                <c:pt idx="99">
                  <c:v>1.25</c:v>
                </c:pt>
                <c:pt idx="100">
                  <c:v>1.2615000000000001</c:v>
                </c:pt>
                <c:pt idx="101">
                  <c:v>1.2729999999999999</c:v>
                </c:pt>
                <c:pt idx="102">
                  <c:v>1.2845</c:v>
                </c:pt>
                <c:pt idx="103">
                  <c:v>1.296</c:v>
                </c:pt>
                <c:pt idx="104">
                  <c:v>1.3075000000000001</c:v>
                </c:pt>
                <c:pt idx="105">
                  <c:v>1.319</c:v>
                </c:pt>
                <c:pt idx="106">
                  <c:v>1.3305</c:v>
                </c:pt>
                <c:pt idx="107">
                  <c:v>1.3420000000000001</c:v>
                </c:pt>
                <c:pt idx="108">
                  <c:v>1.3534999999999999</c:v>
                </c:pt>
                <c:pt idx="109">
                  <c:v>1.365</c:v>
                </c:pt>
                <c:pt idx="110">
                  <c:v>1.3765000000000001</c:v>
                </c:pt>
                <c:pt idx="111">
                  <c:v>1.3879999999999999</c:v>
                </c:pt>
                <c:pt idx="112">
                  <c:v>1.3995</c:v>
                </c:pt>
                <c:pt idx="113">
                  <c:v>1.411</c:v>
                </c:pt>
                <c:pt idx="114">
                  <c:v>1.4225000000000001</c:v>
                </c:pt>
                <c:pt idx="115">
                  <c:v>1.4339999999999999</c:v>
                </c:pt>
                <c:pt idx="116">
                  <c:v>1.4455</c:v>
                </c:pt>
                <c:pt idx="117">
                  <c:v>1.4570000000000001</c:v>
                </c:pt>
                <c:pt idx="118">
                  <c:v>1.4684999999999999</c:v>
                </c:pt>
                <c:pt idx="119">
                  <c:v>1.48</c:v>
                </c:pt>
                <c:pt idx="120">
                  <c:v>1.4915</c:v>
                </c:pt>
                <c:pt idx="121">
                  <c:v>1.5029999999999999</c:v>
                </c:pt>
                <c:pt idx="122">
                  <c:v>1.5145</c:v>
                </c:pt>
                <c:pt idx="123">
                  <c:v>1.526</c:v>
                </c:pt>
                <c:pt idx="124">
                  <c:v>1.5375000000000001</c:v>
                </c:pt>
                <c:pt idx="125">
                  <c:v>1.5489999999999999</c:v>
                </c:pt>
                <c:pt idx="126">
                  <c:v>1.5605</c:v>
                </c:pt>
                <c:pt idx="127">
                  <c:v>1.5720000000000001</c:v>
                </c:pt>
                <c:pt idx="128">
                  <c:v>1.5834999999999999</c:v>
                </c:pt>
                <c:pt idx="129">
                  <c:v>1.595</c:v>
                </c:pt>
                <c:pt idx="130">
                  <c:v>1.6065</c:v>
                </c:pt>
                <c:pt idx="131">
                  <c:v>1.6180000000000001</c:v>
                </c:pt>
                <c:pt idx="132">
                  <c:v>1.6294999999999999</c:v>
                </c:pt>
                <c:pt idx="133">
                  <c:v>1.641</c:v>
                </c:pt>
                <c:pt idx="134">
                  <c:v>1.6525000000000001</c:v>
                </c:pt>
                <c:pt idx="135">
                  <c:v>1.6639999999999999</c:v>
                </c:pt>
                <c:pt idx="136">
                  <c:v>1.6755</c:v>
                </c:pt>
                <c:pt idx="137">
                  <c:v>1.6870000000000001</c:v>
                </c:pt>
                <c:pt idx="138">
                  <c:v>1.6984999999999999</c:v>
                </c:pt>
                <c:pt idx="139">
                  <c:v>1.71</c:v>
                </c:pt>
                <c:pt idx="140">
                  <c:v>1.7215</c:v>
                </c:pt>
                <c:pt idx="141">
                  <c:v>1.7330000000000001</c:v>
                </c:pt>
                <c:pt idx="142">
                  <c:v>1.7444999999999999</c:v>
                </c:pt>
                <c:pt idx="143">
                  <c:v>1.756</c:v>
                </c:pt>
                <c:pt idx="144">
                  <c:v>1.7675000000000001</c:v>
                </c:pt>
                <c:pt idx="145">
                  <c:v>1.7789999999999999</c:v>
                </c:pt>
                <c:pt idx="146">
                  <c:v>1.7905</c:v>
                </c:pt>
                <c:pt idx="147">
                  <c:v>1.802</c:v>
                </c:pt>
                <c:pt idx="148">
                  <c:v>1.8134999999999999</c:v>
                </c:pt>
                <c:pt idx="149">
                  <c:v>1.825</c:v>
                </c:pt>
                <c:pt idx="150">
                  <c:v>1.8365</c:v>
                </c:pt>
                <c:pt idx="151">
                  <c:v>1.8480000000000001</c:v>
                </c:pt>
                <c:pt idx="152">
                  <c:v>1.8594999999999999</c:v>
                </c:pt>
                <c:pt idx="153">
                  <c:v>1.871</c:v>
                </c:pt>
                <c:pt idx="154">
                  <c:v>1.8825000000000001</c:v>
                </c:pt>
                <c:pt idx="155">
                  <c:v>1.8939999999999999</c:v>
                </c:pt>
                <c:pt idx="156">
                  <c:v>1.9055</c:v>
                </c:pt>
                <c:pt idx="157">
                  <c:v>1.917</c:v>
                </c:pt>
                <c:pt idx="158">
                  <c:v>1.9285000000000001</c:v>
                </c:pt>
                <c:pt idx="159">
                  <c:v>1.94</c:v>
                </c:pt>
                <c:pt idx="160">
                  <c:v>1.9515</c:v>
                </c:pt>
                <c:pt idx="161">
                  <c:v>1.9630000000000001</c:v>
                </c:pt>
                <c:pt idx="162">
                  <c:v>1.9744999999999999</c:v>
                </c:pt>
                <c:pt idx="163">
                  <c:v>1.986</c:v>
                </c:pt>
                <c:pt idx="164">
                  <c:v>1.9975000000000001</c:v>
                </c:pt>
                <c:pt idx="165">
                  <c:v>2.0089999999999999</c:v>
                </c:pt>
                <c:pt idx="166">
                  <c:v>2.0205000000000002</c:v>
                </c:pt>
                <c:pt idx="167">
                  <c:v>2.032</c:v>
                </c:pt>
                <c:pt idx="168">
                  <c:v>2.0434999999999999</c:v>
                </c:pt>
                <c:pt idx="169">
                  <c:v>2.0550000000000002</c:v>
                </c:pt>
                <c:pt idx="170">
                  <c:v>2.0665</c:v>
                </c:pt>
                <c:pt idx="171">
                  <c:v>2.0779999999999998</c:v>
                </c:pt>
                <c:pt idx="172">
                  <c:v>2.0895000000000001</c:v>
                </c:pt>
                <c:pt idx="173">
                  <c:v>2.101</c:v>
                </c:pt>
                <c:pt idx="174">
                  <c:v>2.1124999999999998</c:v>
                </c:pt>
                <c:pt idx="175">
                  <c:v>2.1240000000000001</c:v>
                </c:pt>
                <c:pt idx="176">
                  <c:v>2.1355</c:v>
                </c:pt>
                <c:pt idx="177">
                  <c:v>2.1469999999999998</c:v>
                </c:pt>
                <c:pt idx="178">
                  <c:v>2.1585000000000001</c:v>
                </c:pt>
                <c:pt idx="179">
                  <c:v>2.17</c:v>
                </c:pt>
                <c:pt idx="180">
                  <c:v>2.1815000000000002</c:v>
                </c:pt>
                <c:pt idx="181">
                  <c:v>2.1930000000000001</c:v>
                </c:pt>
                <c:pt idx="182">
                  <c:v>2.2044999999999999</c:v>
                </c:pt>
                <c:pt idx="183">
                  <c:v>2.2160000000000002</c:v>
                </c:pt>
                <c:pt idx="184">
                  <c:v>2.2275</c:v>
                </c:pt>
                <c:pt idx="185">
                  <c:v>2.2389999999999999</c:v>
                </c:pt>
                <c:pt idx="186">
                  <c:v>2.2505000000000002</c:v>
                </c:pt>
                <c:pt idx="187">
                  <c:v>2.262</c:v>
                </c:pt>
                <c:pt idx="188">
                  <c:v>2.2734999999999999</c:v>
                </c:pt>
                <c:pt idx="189">
                  <c:v>2.2850000000000001</c:v>
                </c:pt>
                <c:pt idx="190">
                  <c:v>2.2965</c:v>
                </c:pt>
                <c:pt idx="191">
                  <c:v>2.3079999999999998</c:v>
                </c:pt>
                <c:pt idx="192">
                  <c:v>2.3195000000000001</c:v>
                </c:pt>
                <c:pt idx="193">
                  <c:v>2.331</c:v>
                </c:pt>
                <c:pt idx="194">
                  <c:v>2.3424999999999998</c:v>
                </c:pt>
                <c:pt idx="195">
                  <c:v>2.3540000000000001</c:v>
                </c:pt>
                <c:pt idx="196">
                  <c:v>2.3654999999999999</c:v>
                </c:pt>
                <c:pt idx="197">
                  <c:v>2.3769999999999998</c:v>
                </c:pt>
                <c:pt idx="198">
                  <c:v>2.3885000000000001</c:v>
                </c:pt>
                <c:pt idx="199">
                  <c:v>2.4</c:v>
                </c:pt>
                <c:pt idx="200">
                  <c:v>2.4115000000000002</c:v>
                </c:pt>
                <c:pt idx="201">
                  <c:v>2.423</c:v>
                </c:pt>
                <c:pt idx="202">
                  <c:v>2.4344999999999999</c:v>
                </c:pt>
                <c:pt idx="203">
                  <c:v>2.4460000000000002</c:v>
                </c:pt>
                <c:pt idx="204">
                  <c:v>2.4575</c:v>
                </c:pt>
                <c:pt idx="205">
                  <c:v>2.4689999999999999</c:v>
                </c:pt>
                <c:pt idx="206">
                  <c:v>2.4805000000000001</c:v>
                </c:pt>
                <c:pt idx="207">
                  <c:v>2.492</c:v>
                </c:pt>
                <c:pt idx="208">
                  <c:v>2.5034999999999998</c:v>
                </c:pt>
                <c:pt idx="209">
                  <c:v>2.5150000000000001</c:v>
                </c:pt>
                <c:pt idx="210">
                  <c:v>2.5265</c:v>
                </c:pt>
                <c:pt idx="211">
                  <c:v>2.5379999999999998</c:v>
                </c:pt>
                <c:pt idx="212">
                  <c:v>2.5495000000000001</c:v>
                </c:pt>
                <c:pt idx="213">
                  <c:v>2.5609999999999999</c:v>
                </c:pt>
                <c:pt idx="214">
                  <c:v>2.5724999999999998</c:v>
                </c:pt>
                <c:pt idx="215">
                  <c:v>2.5840000000000001</c:v>
                </c:pt>
                <c:pt idx="216">
                  <c:v>2.5954999999999999</c:v>
                </c:pt>
                <c:pt idx="217">
                  <c:v>2.6070000000000002</c:v>
                </c:pt>
                <c:pt idx="218">
                  <c:v>2.6185</c:v>
                </c:pt>
                <c:pt idx="219">
                  <c:v>2.63</c:v>
                </c:pt>
                <c:pt idx="220">
                  <c:v>2.6415000000000002</c:v>
                </c:pt>
                <c:pt idx="221">
                  <c:v>2.653</c:v>
                </c:pt>
                <c:pt idx="222">
                  <c:v>2.6644999999999999</c:v>
                </c:pt>
                <c:pt idx="223">
                  <c:v>2.6760000000000002</c:v>
                </c:pt>
                <c:pt idx="224">
                  <c:v>2.6875</c:v>
                </c:pt>
                <c:pt idx="225">
                  <c:v>2.6989999999999998</c:v>
                </c:pt>
                <c:pt idx="226">
                  <c:v>2.7105000000000001</c:v>
                </c:pt>
                <c:pt idx="227">
                  <c:v>2.722</c:v>
                </c:pt>
                <c:pt idx="228">
                  <c:v>2.7334999999999998</c:v>
                </c:pt>
                <c:pt idx="229">
                  <c:v>2.7450000000000001</c:v>
                </c:pt>
                <c:pt idx="230">
                  <c:v>2.7565</c:v>
                </c:pt>
                <c:pt idx="231">
                  <c:v>2.7679999999999998</c:v>
                </c:pt>
                <c:pt idx="232">
                  <c:v>2.7795000000000001</c:v>
                </c:pt>
                <c:pt idx="233">
                  <c:v>2.7909999999999999</c:v>
                </c:pt>
                <c:pt idx="234">
                  <c:v>2.8025000000000002</c:v>
                </c:pt>
                <c:pt idx="235">
                  <c:v>2.8140000000000001</c:v>
                </c:pt>
                <c:pt idx="236">
                  <c:v>2.8254999999999999</c:v>
                </c:pt>
                <c:pt idx="237">
                  <c:v>2.8370000000000002</c:v>
                </c:pt>
                <c:pt idx="238">
                  <c:v>2.8485</c:v>
                </c:pt>
                <c:pt idx="239">
                  <c:v>2.86</c:v>
                </c:pt>
                <c:pt idx="240">
                  <c:v>2.8715000000000002</c:v>
                </c:pt>
                <c:pt idx="241">
                  <c:v>2.883</c:v>
                </c:pt>
                <c:pt idx="242">
                  <c:v>2.8944999999999999</c:v>
                </c:pt>
                <c:pt idx="243">
                  <c:v>2.9060000000000001</c:v>
                </c:pt>
                <c:pt idx="244">
                  <c:v>2.9175</c:v>
                </c:pt>
                <c:pt idx="245">
                  <c:v>2.9289999999999998</c:v>
                </c:pt>
                <c:pt idx="246">
                  <c:v>2.9405000000000001</c:v>
                </c:pt>
                <c:pt idx="247">
                  <c:v>2.952</c:v>
                </c:pt>
                <c:pt idx="248">
                  <c:v>2.9634999999999998</c:v>
                </c:pt>
                <c:pt idx="249">
                  <c:v>2.9750000000000001</c:v>
                </c:pt>
              </c:numCache>
            </c:numRef>
          </c:xVal>
          <c:yVal>
            <c:numRef>
              <c:f>WaSpec!$E$2:$E$251</c:f>
              <c:numCache>
                <c:formatCode>General</c:formatCode>
                <c:ptCount val="250"/>
                <c:pt idx="0">
                  <c:v>9.9999999999999995E-8</c:v>
                </c:pt>
                <c:pt idx="1">
                  <c:v>9.9999999999999995E-8</c:v>
                </c:pt>
                <c:pt idx="2">
                  <c:v>9.9999999999999995E-8</c:v>
                </c:pt>
                <c:pt idx="3">
                  <c:v>9.9999999999999995E-8</c:v>
                </c:pt>
                <c:pt idx="4">
                  <c:v>9.9999999999999995E-8</c:v>
                </c:pt>
                <c:pt idx="5">
                  <c:v>9.9999999999999995E-8</c:v>
                </c:pt>
                <c:pt idx="6">
                  <c:v>9.9999999999999995E-8</c:v>
                </c:pt>
                <c:pt idx="7">
                  <c:v>9.9999999999999995E-8</c:v>
                </c:pt>
                <c:pt idx="8">
                  <c:v>5.9999999999999997E-7</c:v>
                </c:pt>
                <c:pt idx="9">
                  <c:v>2.1999999999999999E-5</c:v>
                </c:pt>
                <c:pt idx="10">
                  <c:v>3.7110000000000002E-4</c:v>
                </c:pt>
                <c:pt idx="11">
                  <c:v>3.1717999999999998E-3</c:v>
                </c:pt>
                <c:pt idx="12">
                  <c:v>1.6401499999999999E-2</c:v>
                </c:pt>
                <c:pt idx="13">
                  <c:v>5.8200599999999998E-2</c:v>
                </c:pt>
                <c:pt idx="14">
                  <c:v>0.15522230000000001</c:v>
                </c:pt>
                <c:pt idx="15">
                  <c:v>0.33258599999999999</c:v>
                </c:pt>
                <c:pt idx="16">
                  <c:v>0.60150680000000001</c:v>
                </c:pt>
                <c:pt idx="17">
                  <c:v>0.95296060000000005</c:v>
                </c:pt>
                <c:pt idx="18">
                  <c:v>1.3602866</c:v>
                </c:pt>
                <c:pt idx="19">
                  <c:v>1.7876112</c:v>
                </c:pt>
                <c:pt idx="20">
                  <c:v>2.1991011999999999</c:v>
                </c:pt>
                <c:pt idx="21">
                  <c:v>2.5656477999999998</c:v>
                </c:pt>
                <c:pt idx="22">
                  <c:v>2.8679275999999998</c:v>
                </c:pt>
                <c:pt idx="23">
                  <c:v>3.0965237999999999</c:v>
                </c:pt>
                <c:pt idx="24">
                  <c:v>3.2502558000000001</c:v>
                </c:pt>
                <c:pt idx="25">
                  <c:v>3.3338428000000002</c:v>
                </c:pt>
                <c:pt idx="26">
                  <c:v>3.3555948999999998</c:v>
                </c:pt>
                <c:pt idx="27">
                  <c:v>3.3255346000000001</c:v>
                </c:pt>
                <c:pt idx="28">
                  <c:v>3.2540125999999998</c:v>
                </c:pt>
                <c:pt idx="29">
                  <c:v>3.1508213999999999</c:v>
                </c:pt>
                <c:pt idx="30">
                  <c:v>3.0246974999999998</c:v>
                </c:pt>
                <c:pt idx="31">
                  <c:v>2.8831015</c:v>
                </c:pt>
                <c:pt idx="32">
                  <c:v>2.7321803999999998</c:v>
                </c:pt>
                <c:pt idx="33">
                  <c:v>2.5768485000000001</c:v>
                </c:pt>
                <c:pt idx="34">
                  <c:v>2.4209228</c:v>
                </c:pt>
                <c:pt idx="35">
                  <c:v>2.2672802999999999</c:v>
                </c:pt>
                <c:pt idx="36">
                  <c:v>2.1180181999999999</c:v>
                </c:pt>
                <c:pt idx="37">
                  <c:v>1.9745999999999999</c:v>
                </c:pt>
                <c:pt idx="38">
                  <c:v>1.8379894000000001</c:v>
                </c:pt>
                <c:pt idx="39">
                  <c:v>1.7087587</c:v>
                </c:pt>
                <c:pt idx="40">
                  <c:v>1.5871834</c:v>
                </c:pt>
                <c:pt idx="41">
                  <c:v>1.4733151</c:v>
                </c:pt>
                <c:pt idx="42">
                  <c:v>1.3670439000000001</c:v>
                </c:pt>
                <c:pt idx="43">
                  <c:v>1.2681448</c:v>
                </c:pt>
                <c:pt idx="44">
                  <c:v>1.1763140000000001</c:v>
                </c:pt>
                <c:pt idx="45">
                  <c:v>1.0911991999999999</c:v>
                </c:pt>
                <c:pt idx="46">
                  <c:v>1.0124177999999999</c:v>
                </c:pt>
                <c:pt idx="47">
                  <c:v>0.93957579999999996</c:v>
                </c:pt>
                <c:pt idx="48">
                  <c:v>0.87227790000000005</c:v>
                </c:pt>
                <c:pt idx="49">
                  <c:v>0.81013619999999997</c:v>
                </c:pt>
                <c:pt idx="50">
                  <c:v>0.75277530000000004</c:v>
                </c:pt>
                <c:pt idx="51">
                  <c:v>0.69983740000000005</c:v>
                </c:pt>
                <c:pt idx="52">
                  <c:v>0.65098350000000005</c:v>
                </c:pt>
                <c:pt idx="53">
                  <c:v>0.60589519999999997</c:v>
                </c:pt>
                <c:pt idx="54">
                  <c:v>0.56427470000000002</c:v>
                </c:pt>
                <c:pt idx="55">
                  <c:v>0.52584549999999997</c:v>
                </c:pt>
                <c:pt idx="56">
                  <c:v>0.49035089999999998</c:v>
                </c:pt>
                <c:pt idx="57">
                  <c:v>0.45755390000000001</c:v>
                </c:pt>
                <c:pt idx="58">
                  <c:v>0.42723610000000001</c:v>
                </c:pt>
                <c:pt idx="59">
                  <c:v>0.3991962</c:v>
                </c:pt>
                <c:pt idx="60">
                  <c:v>0.37324960000000001</c:v>
                </c:pt>
                <c:pt idx="61">
                  <c:v>0.3492267</c:v>
                </c:pt>
                <c:pt idx="62">
                  <c:v>0.32697189999999998</c:v>
                </c:pt>
                <c:pt idx="63">
                  <c:v>0.30634289999999997</c:v>
                </c:pt>
                <c:pt idx="64">
                  <c:v>0.28720889999999999</c:v>
                </c:pt>
                <c:pt idx="65">
                  <c:v>0.26945069999999999</c:v>
                </c:pt>
                <c:pt idx="66">
                  <c:v>0.25295869999999998</c:v>
                </c:pt>
                <c:pt idx="67">
                  <c:v>0.2376327</c:v>
                </c:pt>
                <c:pt idx="68">
                  <c:v>0.2233813</c:v>
                </c:pt>
                <c:pt idx="69">
                  <c:v>0.2101201</c:v>
                </c:pt>
                <c:pt idx="70">
                  <c:v>0.19777249999999999</c:v>
                </c:pt>
                <c:pt idx="71">
                  <c:v>0.18626789999999999</c:v>
                </c:pt>
                <c:pt idx="72">
                  <c:v>0.1755419</c:v>
                </c:pt>
                <c:pt idx="73">
                  <c:v>0.16553509999999999</c:v>
                </c:pt>
                <c:pt idx="74">
                  <c:v>0.15619340000000001</c:v>
                </c:pt>
                <c:pt idx="75">
                  <c:v>0.14746690000000001</c:v>
                </c:pt>
                <c:pt idx="76">
                  <c:v>0.13930989999999999</c:v>
                </c:pt>
                <c:pt idx="77">
                  <c:v>0.1316804</c:v>
                </c:pt>
                <c:pt idx="78">
                  <c:v>0.12453980000000001</c:v>
                </c:pt>
                <c:pt idx="79">
                  <c:v>0.1178526</c:v>
                </c:pt>
                <c:pt idx="80">
                  <c:v>0.1115862</c:v>
                </c:pt>
                <c:pt idx="81">
                  <c:v>0.1057106</c:v>
                </c:pt>
                <c:pt idx="82">
                  <c:v>0.100198</c:v>
                </c:pt>
                <c:pt idx="83">
                  <c:v>9.5022999999999996E-2</c:v>
                </c:pt>
                <c:pt idx="84">
                  <c:v>9.0162000000000006E-2</c:v>
                </c:pt>
                <c:pt idx="85">
                  <c:v>8.55934E-2</c:v>
                </c:pt>
                <c:pt idx="86">
                  <c:v>8.1296999999999994E-2</c:v>
                </c:pt>
                <c:pt idx="87">
                  <c:v>7.7254500000000004E-2</c:v>
                </c:pt>
                <c:pt idx="88">
                  <c:v>7.3448600000000003E-2</c:v>
                </c:pt>
                <c:pt idx="89">
                  <c:v>6.9863599999999998E-2</c:v>
                </c:pt>
                <c:pt idx="90">
                  <c:v>6.6484799999999997E-2</c:v>
                </c:pt>
                <c:pt idx="91">
                  <c:v>6.3298699999999999E-2</c:v>
                </c:pt>
                <c:pt idx="92">
                  <c:v>6.0292699999999998E-2</c:v>
                </c:pt>
                <c:pt idx="93">
                  <c:v>5.7455100000000002E-2</c:v>
                </c:pt>
                <c:pt idx="94">
                  <c:v>5.47751E-2</c:v>
                </c:pt>
                <c:pt idx="95">
                  <c:v>5.2242799999999999E-2</c:v>
                </c:pt>
                <c:pt idx="96">
                  <c:v>4.9848799999999999E-2</c:v>
                </c:pt>
                <c:pt idx="97">
                  <c:v>4.7584399999999999E-2</c:v>
                </c:pt>
                <c:pt idx="98">
                  <c:v>4.5441500000000003E-2</c:v>
                </c:pt>
                <c:pt idx="99">
                  <c:v>4.3412800000000001E-2</c:v>
                </c:pt>
                <c:pt idx="100">
                  <c:v>4.1491199999999999E-2</c:v>
                </c:pt>
                <c:pt idx="101">
                  <c:v>3.9670200000000003E-2</c:v>
                </c:pt>
                <c:pt idx="102">
                  <c:v>3.79438E-2</c:v>
                </c:pt>
                <c:pt idx="103">
                  <c:v>3.63063E-2</c:v>
                </c:pt>
                <c:pt idx="104">
                  <c:v>3.4752499999999999E-2</c:v>
                </c:pt>
                <c:pt idx="105">
                  <c:v>3.3277399999999999E-2</c:v>
                </c:pt>
                <c:pt idx="106">
                  <c:v>3.1876500000000002E-2</c:v>
                </c:pt>
                <c:pt idx="107">
                  <c:v>3.05455E-2</c:v>
                </c:pt>
                <c:pt idx="108">
                  <c:v>2.9280299999999999E-2</c:v>
                </c:pt>
                <c:pt idx="109">
                  <c:v>2.8077299999999999E-2</c:v>
                </c:pt>
                <c:pt idx="110">
                  <c:v>2.69328E-2</c:v>
                </c:pt>
                <c:pt idx="111">
                  <c:v>2.5843700000000001E-2</c:v>
                </c:pt>
                <c:pt idx="112">
                  <c:v>2.48068E-2</c:v>
                </c:pt>
                <c:pt idx="113">
                  <c:v>2.3819199999999999E-2</c:v>
                </c:pt>
                <c:pt idx="114">
                  <c:v>2.2878300000000001E-2</c:v>
                </c:pt>
                <c:pt idx="115">
                  <c:v>2.1981500000000001E-2</c:v>
                </c:pt>
                <c:pt idx="116">
                  <c:v>2.11264E-2</c:v>
                </c:pt>
                <c:pt idx="117">
                  <c:v>2.03108E-2</c:v>
                </c:pt>
                <c:pt idx="118">
                  <c:v>1.9532600000000001E-2</c:v>
                </c:pt>
                <c:pt idx="119">
                  <c:v>1.8789799999999999E-2</c:v>
                </c:pt>
                <c:pt idx="120">
                  <c:v>1.8080499999999999E-2</c:v>
                </c:pt>
                <c:pt idx="121">
                  <c:v>1.7402999999999998E-2</c:v>
                </c:pt>
                <c:pt idx="122">
                  <c:v>1.6755699999999998E-2</c:v>
                </c:pt>
                <c:pt idx="123">
                  <c:v>1.6136999999999999E-2</c:v>
                </c:pt>
                <c:pt idx="124">
                  <c:v>1.5545399999999999E-2</c:v>
                </c:pt>
                <c:pt idx="125">
                  <c:v>1.4979599999999999E-2</c:v>
                </c:pt>
                <c:pt idx="126">
                  <c:v>1.4438299999999999E-2</c:v>
                </c:pt>
                <c:pt idx="127">
                  <c:v>1.39203E-2</c:v>
                </c:pt>
                <c:pt idx="128">
                  <c:v>1.34243E-2</c:v>
                </c:pt>
                <c:pt idx="129">
                  <c:v>1.29493E-2</c:v>
                </c:pt>
                <c:pt idx="130">
                  <c:v>1.2494399999999999E-2</c:v>
                </c:pt>
                <c:pt idx="131">
                  <c:v>1.20584E-2</c:v>
                </c:pt>
                <c:pt idx="132">
                  <c:v>1.16405E-2</c:v>
                </c:pt>
                <c:pt idx="133">
                  <c:v>1.1239900000000001E-2</c:v>
                </c:pt>
                <c:pt idx="134">
                  <c:v>1.08556E-2</c:v>
                </c:pt>
                <c:pt idx="135">
                  <c:v>1.0487E-2</c:v>
                </c:pt>
                <c:pt idx="136">
                  <c:v>1.01333E-2</c:v>
                </c:pt>
                <c:pt idx="137">
                  <c:v>9.7937000000000007E-3</c:v>
                </c:pt>
                <c:pt idx="138">
                  <c:v>9.4677000000000008E-3</c:v>
                </c:pt>
                <c:pt idx="139">
                  <c:v>9.1547E-3</c:v>
                </c:pt>
                <c:pt idx="140">
                  <c:v>8.8538999999999996E-3</c:v>
                </c:pt>
                <c:pt idx="141">
                  <c:v>8.5649000000000003E-3</c:v>
                </c:pt>
                <c:pt idx="142">
                  <c:v>8.2871000000000004E-3</c:v>
                </c:pt>
                <c:pt idx="143">
                  <c:v>8.0201000000000005E-3</c:v>
                </c:pt>
                <c:pt idx="144">
                  <c:v>7.7632999999999999E-3</c:v>
                </c:pt>
                <c:pt idx="145">
                  <c:v>7.5163000000000001E-3</c:v>
                </c:pt>
                <c:pt idx="146">
                  <c:v>7.2785999999999997E-3</c:v>
                </c:pt>
                <c:pt idx="147">
                  <c:v>7.0498999999999996E-3</c:v>
                </c:pt>
                <c:pt idx="148">
                  <c:v>6.8297999999999996E-3</c:v>
                </c:pt>
                <c:pt idx="149">
                  <c:v>6.6178000000000001E-3</c:v>
                </c:pt>
                <c:pt idx="150">
                  <c:v>6.4136999999999996E-3</c:v>
                </c:pt>
                <c:pt idx="151">
                  <c:v>6.2170999999999997E-3</c:v>
                </c:pt>
                <c:pt idx="152">
                  <c:v>6.0277000000000004E-3</c:v>
                </c:pt>
                <c:pt idx="153">
                  <c:v>5.8450999999999998E-3</c:v>
                </c:pt>
                <c:pt idx="154">
                  <c:v>5.6690999999999998E-3</c:v>
                </c:pt>
                <c:pt idx="155">
                  <c:v>5.4995E-3</c:v>
                </c:pt>
                <c:pt idx="156">
                  <c:v>5.3357999999999999E-3</c:v>
                </c:pt>
                <c:pt idx="157">
                  <c:v>5.1780000000000003E-3</c:v>
                </c:pt>
                <c:pt idx="158">
                  <c:v>5.0258000000000004E-3</c:v>
                </c:pt>
                <c:pt idx="159">
                  <c:v>4.8789000000000003E-3</c:v>
                </c:pt>
                <c:pt idx="160">
                  <c:v>4.7371000000000002E-3</c:v>
                </c:pt>
                <c:pt idx="161">
                  <c:v>4.6001999999999996E-3</c:v>
                </c:pt>
                <c:pt idx="162">
                  <c:v>4.4679999999999997E-3</c:v>
                </c:pt>
                <c:pt idx="163">
                  <c:v>4.3404000000000003E-3</c:v>
                </c:pt>
                <c:pt idx="164">
                  <c:v>4.2170999999999997E-3</c:v>
                </c:pt>
                <c:pt idx="165">
                  <c:v>4.0980000000000001E-3</c:v>
                </c:pt>
                <c:pt idx="166">
                  <c:v>3.9829000000000002E-3</c:v>
                </c:pt>
                <c:pt idx="167">
                  <c:v>3.8716000000000002E-3</c:v>
                </c:pt>
                <c:pt idx="168">
                  <c:v>3.7640999999999998E-3</c:v>
                </c:pt>
                <c:pt idx="169">
                  <c:v>3.6600999999999999E-3</c:v>
                </c:pt>
                <c:pt idx="170">
                  <c:v>3.5595000000000002E-3</c:v>
                </c:pt>
                <c:pt idx="171">
                  <c:v>3.4623000000000002E-3</c:v>
                </c:pt>
                <c:pt idx="172">
                  <c:v>3.3682E-3</c:v>
                </c:pt>
                <c:pt idx="173">
                  <c:v>3.2770999999999998E-3</c:v>
                </c:pt>
                <c:pt idx="174">
                  <c:v>3.189E-3</c:v>
                </c:pt>
                <c:pt idx="175">
                  <c:v>3.1037E-3</c:v>
                </c:pt>
                <c:pt idx="176">
                  <c:v>3.0211999999999999E-3</c:v>
                </c:pt>
                <c:pt idx="177">
                  <c:v>2.9412000000000002E-3</c:v>
                </c:pt>
                <c:pt idx="178">
                  <c:v>2.8638000000000001E-3</c:v>
                </c:pt>
                <c:pt idx="179">
                  <c:v>2.7888000000000001E-3</c:v>
                </c:pt>
                <c:pt idx="180">
                  <c:v>2.7162000000000002E-3</c:v>
                </c:pt>
                <c:pt idx="181">
                  <c:v>2.6457999999999998E-3</c:v>
                </c:pt>
                <c:pt idx="182">
                  <c:v>2.5776000000000002E-3</c:v>
                </c:pt>
                <c:pt idx="183">
                  <c:v>2.5114E-3</c:v>
                </c:pt>
                <c:pt idx="184">
                  <c:v>2.4472999999999999E-3</c:v>
                </c:pt>
                <c:pt idx="185">
                  <c:v>2.3852000000000001E-3</c:v>
                </c:pt>
                <c:pt idx="186">
                  <c:v>2.3249999999999998E-3</c:v>
                </c:pt>
                <c:pt idx="187">
                  <c:v>2.2664999999999999E-3</c:v>
                </c:pt>
                <c:pt idx="188">
                  <c:v>2.2098E-3</c:v>
                </c:pt>
                <c:pt idx="189">
                  <c:v>2.1548000000000001E-3</c:v>
                </c:pt>
                <c:pt idx="190">
                  <c:v>2.1015000000000001E-3</c:v>
                </c:pt>
                <c:pt idx="191">
                  <c:v>2.0496999999999998E-3</c:v>
                </c:pt>
                <c:pt idx="192">
                  <c:v>1.9994000000000001E-3</c:v>
                </c:pt>
                <c:pt idx="193">
                  <c:v>1.9506E-3</c:v>
                </c:pt>
                <c:pt idx="194">
                  <c:v>1.9032999999999999E-3</c:v>
                </c:pt>
                <c:pt idx="195">
                  <c:v>1.8573000000000001E-3</c:v>
                </c:pt>
                <c:pt idx="196">
                  <c:v>1.8125999999999999E-3</c:v>
                </c:pt>
                <c:pt idx="197">
                  <c:v>1.7692000000000001E-3</c:v>
                </c:pt>
                <c:pt idx="198">
                  <c:v>1.7271000000000001E-3</c:v>
                </c:pt>
                <c:pt idx="199">
                  <c:v>1.6861000000000001E-3</c:v>
                </c:pt>
                <c:pt idx="200">
                  <c:v>1.6463000000000001E-3</c:v>
                </c:pt>
                <c:pt idx="201">
                  <c:v>1.6077000000000001E-3</c:v>
                </c:pt>
                <c:pt idx="202">
                  <c:v>1.5701000000000001E-3</c:v>
                </c:pt>
                <c:pt idx="203">
                  <c:v>1.5334999999999999E-3</c:v>
                </c:pt>
                <c:pt idx="204">
                  <c:v>1.498E-3</c:v>
                </c:pt>
                <c:pt idx="205">
                  <c:v>1.4635E-3</c:v>
                </c:pt>
                <c:pt idx="206">
                  <c:v>1.4299E-3</c:v>
                </c:pt>
                <c:pt idx="207">
                  <c:v>1.3971999999999999E-3</c:v>
                </c:pt>
                <c:pt idx="208">
                  <c:v>1.3655E-3</c:v>
                </c:pt>
                <c:pt idx="209">
                  <c:v>1.3345E-3</c:v>
                </c:pt>
                <c:pt idx="210">
                  <c:v>1.3045000000000001E-3</c:v>
                </c:pt>
                <c:pt idx="211">
                  <c:v>1.2752E-3</c:v>
                </c:pt>
                <c:pt idx="212">
                  <c:v>1.2466999999999999E-3</c:v>
                </c:pt>
                <c:pt idx="213">
                  <c:v>1.219E-3</c:v>
                </c:pt>
                <c:pt idx="214">
                  <c:v>1.1919999999999999E-3</c:v>
                </c:pt>
                <c:pt idx="215">
                  <c:v>1.1657E-3</c:v>
                </c:pt>
                <c:pt idx="216">
                  <c:v>1.1402000000000001E-3</c:v>
                </c:pt>
                <c:pt idx="217">
                  <c:v>1.1152E-3</c:v>
                </c:pt>
                <c:pt idx="218">
                  <c:v>1.091E-3</c:v>
                </c:pt>
                <c:pt idx="219">
                  <c:v>1.0673E-3</c:v>
                </c:pt>
                <c:pt idx="220">
                  <c:v>1.0443E-3</c:v>
                </c:pt>
                <c:pt idx="221">
                  <c:v>1.0219000000000001E-3</c:v>
                </c:pt>
                <c:pt idx="222">
                  <c:v>1.0001000000000001E-3</c:v>
                </c:pt>
                <c:pt idx="223">
                  <c:v>9.7879999999999994E-4</c:v>
                </c:pt>
                <c:pt idx="224">
                  <c:v>9.5799999999999998E-4</c:v>
                </c:pt>
                <c:pt idx="225">
                  <c:v>9.3780000000000003E-4</c:v>
                </c:pt>
                <c:pt idx="226">
                  <c:v>9.1810000000000004E-4</c:v>
                </c:pt>
                <c:pt idx="227">
                  <c:v>8.9879999999999995E-4</c:v>
                </c:pt>
                <c:pt idx="228">
                  <c:v>8.8009999999999998E-4</c:v>
                </c:pt>
                <c:pt idx="229">
                  <c:v>8.6180000000000002E-4</c:v>
                </c:pt>
                <c:pt idx="230">
                  <c:v>8.4400000000000002E-4</c:v>
                </c:pt>
                <c:pt idx="231">
                  <c:v>8.2660000000000003E-4</c:v>
                </c:pt>
                <c:pt idx="232">
                  <c:v>8.097E-4</c:v>
                </c:pt>
                <c:pt idx="233">
                  <c:v>7.9310000000000003E-4</c:v>
                </c:pt>
                <c:pt idx="234">
                  <c:v>7.7700000000000002E-4</c:v>
                </c:pt>
                <c:pt idx="235">
                  <c:v>7.6130000000000002E-4</c:v>
                </c:pt>
                <c:pt idx="236">
                  <c:v>7.4589999999999997E-4</c:v>
                </c:pt>
                <c:pt idx="237">
                  <c:v>7.3090000000000004E-4</c:v>
                </c:pt>
                <c:pt idx="238">
                  <c:v>7.1630000000000001E-4</c:v>
                </c:pt>
                <c:pt idx="239">
                  <c:v>7.0200000000000004E-4</c:v>
                </c:pt>
                <c:pt idx="240">
                  <c:v>6.8809999999999997E-4</c:v>
                </c:pt>
                <c:pt idx="241">
                  <c:v>6.7449999999999997E-4</c:v>
                </c:pt>
                <c:pt idx="242">
                  <c:v>6.6120000000000003E-4</c:v>
                </c:pt>
                <c:pt idx="243">
                  <c:v>6.4820000000000003E-4</c:v>
                </c:pt>
                <c:pt idx="244">
                  <c:v>6.355E-4</c:v>
                </c:pt>
                <c:pt idx="245">
                  <c:v>6.2319999999999997E-4</c:v>
                </c:pt>
                <c:pt idx="246">
                  <c:v>6.1109999999999995E-4</c:v>
                </c:pt>
                <c:pt idx="247">
                  <c:v>5.9929999999999998E-4</c:v>
                </c:pt>
                <c:pt idx="248">
                  <c:v>5.8770000000000003E-4</c:v>
                </c:pt>
                <c:pt idx="249">
                  <c:v>5.7649999999999997E-4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C3F-4131-B6B1-0BEAD2201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530304"/>
        <c:axId val="1"/>
      </c:scatterChart>
      <c:valAx>
        <c:axId val="1919530304"/>
        <c:scaling>
          <c:orientation val="minMax"/>
          <c:max val="1.2"/>
          <c:min val="0"/>
        </c:scaling>
        <c:delete val="0"/>
        <c:axPos val="b"/>
        <c:majorGridlines/>
        <c:title>
          <c:tx>
            <c:strRef>
              <c:f>WaSpec!$A$1</c:f>
              <c:strCache>
                <c:ptCount val="1"/>
                <c:pt idx="0">
                  <c:v>w[rad/s]</c:v>
                </c:pt>
              </c:strCache>
            </c:strRef>
          </c:tx>
          <c:layout>
            <c:manualLayout>
              <c:xMode val="edge"/>
              <c:yMode val="edge"/>
              <c:x val="0.40062845547447934"/>
              <c:y val="0.91924457718647246"/>
            </c:manualLayout>
          </c:layout>
          <c:overlay val="0"/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"/>
        <c:crosses val="autoZero"/>
        <c:crossBetween val="midCat"/>
        <c:majorUnit val="0.2"/>
      </c:valAx>
      <c:valAx>
        <c:axId val="1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/>
                  <a:t>Energy Spectrum [m^2s]</a:t>
                </a:r>
              </a:p>
            </c:rich>
          </c:tx>
          <c:layout>
            <c:manualLayout>
              <c:xMode val="edge"/>
              <c:yMode val="edge"/>
              <c:x val="1.4495151456853234E-2"/>
              <c:y val="0.247653482969801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9195303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15011932408973"/>
          <c:y val="8.3335746824750354E-2"/>
          <c:w val="0.2233928350579214"/>
          <c:h val="0.31610160798865661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b-NO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WaSpec!$Q$2:$Q$251</c:f>
              <c:numCache>
                <c:formatCode>General</c:formatCode>
                <c:ptCount val="250"/>
                <c:pt idx="0">
                  <c:v>0.1115</c:v>
                </c:pt>
                <c:pt idx="1">
                  <c:v>0.123</c:v>
                </c:pt>
                <c:pt idx="2">
                  <c:v>0.13450000000000001</c:v>
                </c:pt>
                <c:pt idx="3">
                  <c:v>0.14599999999999999</c:v>
                </c:pt>
                <c:pt idx="4">
                  <c:v>0.1575</c:v>
                </c:pt>
                <c:pt idx="5">
                  <c:v>0.16900000000000001</c:v>
                </c:pt>
                <c:pt idx="6">
                  <c:v>0.18049999999999999</c:v>
                </c:pt>
                <c:pt idx="7">
                  <c:v>0.192</c:v>
                </c:pt>
                <c:pt idx="8">
                  <c:v>0.20349999999999999</c:v>
                </c:pt>
                <c:pt idx="9">
                  <c:v>0.215</c:v>
                </c:pt>
                <c:pt idx="10">
                  <c:v>0.22650000000000001</c:v>
                </c:pt>
                <c:pt idx="11">
                  <c:v>0.23799999999999999</c:v>
                </c:pt>
                <c:pt idx="12">
                  <c:v>0.2495</c:v>
                </c:pt>
                <c:pt idx="13">
                  <c:v>0.26100000000000001</c:v>
                </c:pt>
                <c:pt idx="14">
                  <c:v>0.27250000000000002</c:v>
                </c:pt>
                <c:pt idx="15">
                  <c:v>0.28399999999999997</c:v>
                </c:pt>
                <c:pt idx="16">
                  <c:v>0.29549999999999998</c:v>
                </c:pt>
                <c:pt idx="17">
                  <c:v>0.307</c:v>
                </c:pt>
                <c:pt idx="18">
                  <c:v>0.31850000000000001</c:v>
                </c:pt>
                <c:pt idx="19">
                  <c:v>0.33</c:v>
                </c:pt>
                <c:pt idx="20">
                  <c:v>0.34150000000000003</c:v>
                </c:pt>
                <c:pt idx="21">
                  <c:v>0.35299999999999998</c:v>
                </c:pt>
                <c:pt idx="22">
                  <c:v>0.36449999999999999</c:v>
                </c:pt>
                <c:pt idx="23">
                  <c:v>0.376</c:v>
                </c:pt>
                <c:pt idx="24">
                  <c:v>0.38750000000000001</c:v>
                </c:pt>
                <c:pt idx="25">
                  <c:v>0.39900000000000002</c:v>
                </c:pt>
                <c:pt idx="26">
                  <c:v>0.41049999999999998</c:v>
                </c:pt>
                <c:pt idx="27">
                  <c:v>0.42199999999999999</c:v>
                </c:pt>
                <c:pt idx="28">
                  <c:v>0.4335</c:v>
                </c:pt>
                <c:pt idx="29">
                  <c:v>0.44500000000000001</c:v>
                </c:pt>
                <c:pt idx="30">
                  <c:v>0.45650000000000002</c:v>
                </c:pt>
                <c:pt idx="31">
                  <c:v>0.46800000000000003</c:v>
                </c:pt>
                <c:pt idx="32">
                  <c:v>0.47949999999999998</c:v>
                </c:pt>
                <c:pt idx="33">
                  <c:v>0.49099999999999999</c:v>
                </c:pt>
                <c:pt idx="34">
                  <c:v>0.50249999999999995</c:v>
                </c:pt>
                <c:pt idx="35">
                  <c:v>0.51400000000000001</c:v>
                </c:pt>
                <c:pt idx="36">
                  <c:v>0.52549999999999997</c:v>
                </c:pt>
                <c:pt idx="37">
                  <c:v>0.53700000000000003</c:v>
                </c:pt>
                <c:pt idx="38">
                  <c:v>0.54849999999999999</c:v>
                </c:pt>
                <c:pt idx="39">
                  <c:v>0.56000000000000005</c:v>
                </c:pt>
                <c:pt idx="40">
                  <c:v>0.57150000000000001</c:v>
                </c:pt>
                <c:pt idx="41">
                  <c:v>0.58299999999999996</c:v>
                </c:pt>
                <c:pt idx="42">
                  <c:v>0.59450000000000003</c:v>
                </c:pt>
                <c:pt idx="43">
                  <c:v>0.60599999999999998</c:v>
                </c:pt>
                <c:pt idx="44">
                  <c:v>0.61750000000000005</c:v>
                </c:pt>
                <c:pt idx="45">
                  <c:v>0.629</c:v>
                </c:pt>
                <c:pt idx="46">
                  <c:v>0.64049999999999996</c:v>
                </c:pt>
                <c:pt idx="47">
                  <c:v>0.65200000000000002</c:v>
                </c:pt>
                <c:pt idx="48">
                  <c:v>0.66349999999999998</c:v>
                </c:pt>
                <c:pt idx="49">
                  <c:v>0.67500000000000004</c:v>
                </c:pt>
                <c:pt idx="50">
                  <c:v>0.6865</c:v>
                </c:pt>
                <c:pt idx="51">
                  <c:v>0.69799999999999995</c:v>
                </c:pt>
                <c:pt idx="52">
                  <c:v>0.70950000000000002</c:v>
                </c:pt>
                <c:pt idx="53">
                  <c:v>0.72099999999999997</c:v>
                </c:pt>
                <c:pt idx="54">
                  <c:v>0.73250000000000004</c:v>
                </c:pt>
                <c:pt idx="55">
                  <c:v>0.74399999999999999</c:v>
                </c:pt>
                <c:pt idx="56">
                  <c:v>0.75549999999999995</c:v>
                </c:pt>
                <c:pt idx="57">
                  <c:v>0.76700000000000002</c:v>
                </c:pt>
                <c:pt idx="58">
                  <c:v>0.77849999999999997</c:v>
                </c:pt>
                <c:pt idx="59">
                  <c:v>0.79</c:v>
                </c:pt>
                <c:pt idx="60">
                  <c:v>0.80149999999999999</c:v>
                </c:pt>
                <c:pt idx="61">
                  <c:v>0.81299999999999994</c:v>
                </c:pt>
                <c:pt idx="62">
                  <c:v>0.82450000000000001</c:v>
                </c:pt>
                <c:pt idx="63">
                  <c:v>0.83599999999999997</c:v>
                </c:pt>
                <c:pt idx="64">
                  <c:v>0.84750000000000003</c:v>
                </c:pt>
                <c:pt idx="65">
                  <c:v>0.85899999999999999</c:v>
                </c:pt>
                <c:pt idx="66">
                  <c:v>0.87050000000000005</c:v>
                </c:pt>
                <c:pt idx="67">
                  <c:v>0.88200000000000001</c:v>
                </c:pt>
                <c:pt idx="68">
                  <c:v>0.89349999999999996</c:v>
                </c:pt>
                <c:pt idx="69">
                  <c:v>0.90500000000000003</c:v>
                </c:pt>
                <c:pt idx="70">
                  <c:v>0.91649999999999998</c:v>
                </c:pt>
                <c:pt idx="71">
                  <c:v>0.92800000000000005</c:v>
                </c:pt>
                <c:pt idx="72">
                  <c:v>0.9395</c:v>
                </c:pt>
                <c:pt idx="73">
                  <c:v>0.95099999999999996</c:v>
                </c:pt>
                <c:pt idx="74">
                  <c:v>0.96250000000000002</c:v>
                </c:pt>
                <c:pt idx="75">
                  <c:v>0.97399999999999998</c:v>
                </c:pt>
                <c:pt idx="76">
                  <c:v>0.98550000000000004</c:v>
                </c:pt>
                <c:pt idx="77">
                  <c:v>0.997</c:v>
                </c:pt>
                <c:pt idx="78">
                  <c:v>1.0085</c:v>
                </c:pt>
                <c:pt idx="79">
                  <c:v>1.02</c:v>
                </c:pt>
                <c:pt idx="80">
                  <c:v>1.0315000000000001</c:v>
                </c:pt>
                <c:pt idx="81">
                  <c:v>1.0429999999999999</c:v>
                </c:pt>
                <c:pt idx="82">
                  <c:v>1.0545</c:v>
                </c:pt>
                <c:pt idx="83">
                  <c:v>1.0660000000000001</c:v>
                </c:pt>
                <c:pt idx="84">
                  <c:v>1.0774999999999999</c:v>
                </c:pt>
                <c:pt idx="85">
                  <c:v>1.089</c:v>
                </c:pt>
                <c:pt idx="86">
                  <c:v>1.1005</c:v>
                </c:pt>
                <c:pt idx="87">
                  <c:v>1.1120000000000001</c:v>
                </c:pt>
                <c:pt idx="88">
                  <c:v>1.1234999999999999</c:v>
                </c:pt>
                <c:pt idx="89">
                  <c:v>1.135</c:v>
                </c:pt>
                <c:pt idx="90">
                  <c:v>1.1465000000000001</c:v>
                </c:pt>
                <c:pt idx="91">
                  <c:v>1.1579999999999999</c:v>
                </c:pt>
                <c:pt idx="92">
                  <c:v>1.1695</c:v>
                </c:pt>
                <c:pt idx="93">
                  <c:v>1.181</c:v>
                </c:pt>
                <c:pt idx="94">
                  <c:v>1.1924999999999999</c:v>
                </c:pt>
                <c:pt idx="95">
                  <c:v>1.204</c:v>
                </c:pt>
                <c:pt idx="96">
                  <c:v>1.2155</c:v>
                </c:pt>
                <c:pt idx="97">
                  <c:v>1.2270000000000001</c:v>
                </c:pt>
                <c:pt idx="98">
                  <c:v>1.2384999999999999</c:v>
                </c:pt>
                <c:pt idx="99">
                  <c:v>1.25</c:v>
                </c:pt>
                <c:pt idx="100">
                  <c:v>1.2615000000000001</c:v>
                </c:pt>
                <c:pt idx="101">
                  <c:v>1.2729999999999999</c:v>
                </c:pt>
                <c:pt idx="102">
                  <c:v>1.2845</c:v>
                </c:pt>
                <c:pt idx="103">
                  <c:v>1.296</c:v>
                </c:pt>
                <c:pt idx="104">
                  <c:v>1.3075000000000001</c:v>
                </c:pt>
                <c:pt idx="105">
                  <c:v>1.319</c:v>
                </c:pt>
                <c:pt idx="106">
                  <c:v>1.3305</c:v>
                </c:pt>
                <c:pt idx="107">
                  <c:v>1.3420000000000001</c:v>
                </c:pt>
                <c:pt idx="108">
                  <c:v>1.3534999999999999</c:v>
                </c:pt>
                <c:pt idx="109">
                  <c:v>1.365</c:v>
                </c:pt>
                <c:pt idx="110">
                  <c:v>1.3765000000000001</c:v>
                </c:pt>
                <c:pt idx="111">
                  <c:v>1.3879999999999999</c:v>
                </c:pt>
                <c:pt idx="112">
                  <c:v>1.3995</c:v>
                </c:pt>
                <c:pt idx="113">
                  <c:v>1.411</c:v>
                </c:pt>
                <c:pt idx="114">
                  <c:v>1.4225000000000001</c:v>
                </c:pt>
                <c:pt idx="115">
                  <c:v>1.4339999999999999</c:v>
                </c:pt>
                <c:pt idx="116">
                  <c:v>1.4455</c:v>
                </c:pt>
                <c:pt idx="117">
                  <c:v>1.4570000000000001</c:v>
                </c:pt>
                <c:pt idx="118">
                  <c:v>1.4684999999999999</c:v>
                </c:pt>
                <c:pt idx="119">
                  <c:v>1.48</c:v>
                </c:pt>
                <c:pt idx="120">
                  <c:v>1.4915</c:v>
                </c:pt>
                <c:pt idx="121">
                  <c:v>1.5029999999999999</c:v>
                </c:pt>
                <c:pt idx="122">
                  <c:v>1.5145</c:v>
                </c:pt>
                <c:pt idx="123">
                  <c:v>1.526</c:v>
                </c:pt>
                <c:pt idx="124">
                  <c:v>1.5375000000000001</c:v>
                </c:pt>
                <c:pt idx="125">
                  <c:v>1.5489999999999999</c:v>
                </c:pt>
                <c:pt idx="126">
                  <c:v>1.5605</c:v>
                </c:pt>
                <c:pt idx="127">
                  <c:v>1.5720000000000001</c:v>
                </c:pt>
                <c:pt idx="128">
                  <c:v>1.5834999999999999</c:v>
                </c:pt>
                <c:pt idx="129">
                  <c:v>1.595</c:v>
                </c:pt>
                <c:pt idx="130">
                  <c:v>1.6065</c:v>
                </c:pt>
                <c:pt idx="131">
                  <c:v>1.6180000000000001</c:v>
                </c:pt>
                <c:pt idx="132">
                  <c:v>1.6294999999999999</c:v>
                </c:pt>
                <c:pt idx="133">
                  <c:v>1.641</c:v>
                </c:pt>
                <c:pt idx="134">
                  <c:v>1.6525000000000001</c:v>
                </c:pt>
                <c:pt idx="135">
                  <c:v>1.6639999999999999</c:v>
                </c:pt>
                <c:pt idx="136">
                  <c:v>1.6755</c:v>
                </c:pt>
                <c:pt idx="137">
                  <c:v>1.6870000000000001</c:v>
                </c:pt>
                <c:pt idx="138">
                  <c:v>1.6984999999999999</c:v>
                </c:pt>
                <c:pt idx="139">
                  <c:v>1.71</c:v>
                </c:pt>
                <c:pt idx="140">
                  <c:v>1.7215</c:v>
                </c:pt>
                <c:pt idx="141">
                  <c:v>1.7330000000000001</c:v>
                </c:pt>
                <c:pt idx="142">
                  <c:v>1.7444999999999999</c:v>
                </c:pt>
                <c:pt idx="143">
                  <c:v>1.756</c:v>
                </c:pt>
                <c:pt idx="144">
                  <c:v>1.7675000000000001</c:v>
                </c:pt>
                <c:pt idx="145">
                  <c:v>1.7789999999999999</c:v>
                </c:pt>
                <c:pt idx="146">
                  <c:v>1.7905</c:v>
                </c:pt>
                <c:pt idx="147">
                  <c:v>1.802</c:v>
                </c:pt>
                <c:pt idx="148">
                  <c:v>1.8134999999999999</c:v>
                </c:pt>
                <c:pt idx="149">
                  <c:v>1.825</c:v>
                </c:pt>
                <c:pt idx="150">
                  <c:v>1.8365</c:v>
                </c:pt>
                <c:pt idx="151">
                  <c:v>1.8480000000000001</c:v>
                </c:pt>
                <c:pt idx="152">
                  <c:v>1.8594999999999999</c:v>
                </c:pt>
                <c:pt idx="153">
                  <c:v>1.871</c:v>
                </c:pt>
                <c:pt idx="154">
                  <c:v>1.8825000000000001</c:v>
                </c:pt>
                <c:pt idx="155">
                  <c:v>1.8939999999999999</c:v>
                </c:pt>
                <c:pt idx="156">
                  <c:v>1.9055</c:v>
                </c:pt>
                <c:pt idx="157">
                  <c:v>1.917</c:v>
                </c:pt>
                <c:pt idx="158">
                  <c:v>1.9285000000000001</c:v>
                </c:pt>
                <c:pt idx="159">
                  <c:v>1.94</c:v>
                </c:pt>
                <c:pt idx="160">
                  <c:v>1.9515</c:v>
                </c:pt>
                <c:pt idx="161">
                  <c:v>1.9630000000000001</c:v>
                </c:pt>
                <c:pt idx="162">
                  <c:v>1.9744999999999999</c:v>
                </c:pt>
                <c:pt idx="163">
                  <c:v>1.986</c:v>
                </c:pt>
                <c:pt idx="164">
                  <c:v>1.9975000000000001</c:v>
                </c:pt>
                <c:pt idx="165">
                  <c:v>2.0089999999999999</c:v>
                </c:pt>
                <c:pt idx="166">
                  <c:v>2.0205000000000002</c:v>
                </c:pt>
                <c:pt idx="167">
                  <c:v>2.032</c:v>
                </c:pt>
                <c:pt idx="168">
                  <c:v>2.0434999999999999</c:v>
                </c:pt>
                <c:pt idx="169">
                  <c:v>2.0550000000000002</c:v>
                </c:pt>
                <c:pt idx="170">
                  <c:v>2.0665</c:v>
                </c:pt>
                <c:pt idx="171">
                  <c:v>2.0779999999999998</c:v>
                </c:pt>
                <c:pt idx="172">
                  <c:v>2.0895000000000001</c:v>
                </c:pt>
                <c:pt idx="173">
                  <c:v>2.101</c:v>
                </c:pt>
                <c:pt idx="174">
                  <c:v>2.1124999999999998</c:v>
                </c:pt>
                <c:pt idx="175">
                  <c:v>2.1240000000000001</c:v>
                </c:pt>
                <c:pt idx="176">
                  <c:v>2.1355</c:v>
                </c:pt>
                <c:pt idx="177">
                  <c:v>2.1469999999999998</c:v>
                </c:pt>
                <c:pt idx="178">
                  <c:v>2.1585000000000001</c:v>
                </c:pt>
                <c:pt idx="179">
                  <c:v>2.17</c:v>
                </c:pt>
                <c:pt idx="180">
                  <c:v>2.1815000000000002</c:v>
                </c:pt>
                <c:pt idx="181">
                  <c:v>2.1930000000000001</c:v>
                </c:pt>
                <c:pt idx="182">
                  <c:v>2.2044999999999999</c:v>
                </c:pt>
                <c:pt idx="183">
                  <c:v>2.2160000000000002</c:v>
                </c:pt>
                <c:pt idx="184">
                  <c:v>2.2275</c:v>
                </c:pt>
                <c:pt idx="185">
                  <c:v>2.2389999999999999</c:v>
                </c:pt>
                <c:pt idx="186">
                  <c:v>2.2505000000000002</c:v>
                </c:pt>
                <c:pt idx="187">
                  <c:v>2.262</c:v>
                </c:pt>
                <c:pt idx="188">
                  <c:v>2.2734999999999999</c:v>
                </c:pt>
                <c:pt idx="189">
                  <c:v>2.2850000000000001</c:v>
                </c:pt>
                <c:pt idx="190">
                  <c:v>2.2965</c:v>
                </c:pt>
                <c:pt idx="191">
                  <c:v>2.3079999999999998</c:v>
                </c:pt>
                <c:pt idx="192">
                  <c:v>2.3195000000000001</c:v>
                </c:pt>
                <c:pt idx="193">
                  <c:v>2.331</c:v>
                </c:pt>
                <c:pt idx="194">
                  <c:v>2.3424999999999998</c:v>
                </c:pt>
                <c:pt idx="195">
                  <c:v>2.3540000000000001</c:v>
                </c:pt>
                <c:pt idx="196">
                  <c:v>2.3654999999999999</c:v>
                </c:pt>
                <c:pt idx="197">
                  <c:v>2.3769999999999998</c:v>
                </c:pt>
                <c:pt idx="198">
                  <c:v>2.3885000000000001</c:v>
                </c:pt>
                <c:pt idx="199">
                  <c:v>2.4</c:v>
                </c:pt>
                <c:pt idx="200">
                  <c:v>2.4115000000000002</c:v>
                </c:pt>
                <c:pt idx="201">
                  <c:v>2.423</c:v>
                </c:pt>
                <c:pt idx="202">
                  <c:v>2.4344999999999999</c:v>
                </c:pt>
                <c:pt idx="203">
                  <c:v>2.4460000000000002</c:v>
                </c:pt>
                <c:pt idx="204">
                  <c:v>2.4575</c:v>
                </c:pt>
                <c:pt idx="205">
                  <c:v>2.4689999999999999</c:v>
                </c:pt>
                <c:pt idx="206">
                  <c:v>2.4805000000000001</c:v>
                </c:pt>
                <c:pt idx="207">
                  <c:v>2.492</c:v>
                </c:pt>
                <c:pt idx="208">
                  <c:v>2.5034999999999998</c:v>
                </c:pt>
                <c:pt idx="209">
                  <c:v>2.5150000000000001</c:v>
                </c:pt>
                <c:pt idx="210">
                  <c:v>2.5265</c:v>
                </c:pt>
                <c:pt idx="211">
                  <c:v>2.5379999999999998</c:v>
                </c:pt>
                <c:pt idx="212">
                  <c:v>2.5495000000000001</c:v>
                </c:pt>
                <c:pt idx="213">
                  <c:v>2.5609999999999999</c:v>
                </c:pt>
                <c:pt idx="214">
                  <c:v>2.5724999999999998</c:v>
                </c:pt>
                <c:pt idx="215">
                  <c:v>2.5840000000000001</c:v>
                </c:pt>
                <c:pt idx="216">
                  <c:v>2.5954999999999999</c:v>
                </c:pt>
                <c:pt idx="217">
                  <c:v>2.6070000000000002</c:v>
                </c:pt>
                <c:pt idx="218">
                  <c:v>2.6185</c:v>
                </c:pt>
                <c:pt idx="219">
                  <c:v>2.63</c:v>
                </c:pt>
                <c:pt idx="220">
                  <c:v>2.6415000000000002</c:v>
                </c:pt>
                <c:pt idx="221">
                  <c:v>2.653</c:v>
                </c:pt>
                <c:pt idx="222">
                  <c:v>2.6644999999999999</c:v>
                </c:pt>
                <c:pt idx="223">
                  <c:v>2.6760000000000002</c:v>
                </c:pt>
                <c:pt idx="224">
                  <c:v>2.6875</c:v>
                </c:pt>
                <c:pt idx="225">
                  <c:v>2.6989999999999998</c:v>
                </c:pt>
                <c:pt idx="226">
                  <c:v>2.7105000000000001</c:v>
                </c:pt>
                <c:pt idx="227">
                  <c:v>2.722</c:v>
                </c:pt>
                <c:pt idx="228">
                  <c:v>2.7334999999999998</c:v>
                </c:pt>
                <c:pt idx="229">
                  <c:v>2.7450000000000001</c:v>
                </c:pt>
                <c:pt idx="230">
                  <c:v>2.7565</c:v>
                </c:pt>
                <c:pt idx="231">
                  <c:v>2.7679999999999998</c:v>
                </c:pt>
                <c:pt idx="232">
                  <c:v>2.7795000000000001</c:v>
                </c:pt>
                <c:pt idx="233">
                  <c:v>2.7909999999999999</c:v>
                </c:pt>
                <c:pt idx="234">
                  <c:v>2.8025000000000002</c:v>
                </c:pt>
                <c:pt idx="235">
                  <c:v>2.8140000000000001</c:v>
                </c:pt>
                <c:pt idx="236">
                  <c:v>2.8254999999999999</c:v>
                </c:pt>
                <c:pt idx="237">
                  <c:v>2.8370000000000002</c:v>
                </c:pt>
                <c:pt idx="238">
                  <c:v>2.8485</c:v>
                </c:pt>
                <c:pt idx="239">
                  <c:v>2.86</c:v>
                </c:pt>
                <c:pt idx="240">
                  <c:v>2.8715000000000002</c:v>
                </c:pt>
                <c:pt idx="241">
                  <c:v>2.883</c:v>
                </c:pt>
                <c:pt idx="242">
                  <c:v>2.8944999999999999</c:v>
                </c:pt>
                <c:pt idx="243">
                  <c:v>2.9060000000000001</c:v>
                </c:pt>
                <c:pt idx="244">
                  <c:v>2.9175</c:v>
                </c:pt>
                <c:pt idx="245">
                  <c:v>2.9289999999999998</c:v>
                </c:pt>
                <c:pt idx="246">
                  <c:v>2.9405000000000001</c:v>
                </c:pt>
                <c:pt idx="247">
                  <c:v>2.952</c:v>
                </c:pt>
                <c:pt idx="248">
                  <c:v>2.9634999999999998</c:v>
                </c:pt>
                <c:pt idx="249">
                  <c:v>2.9750000000000001</c:v>
                </c:pt>
              </c:numCache>
            </c:numRef>
          </c:xVal>
          <c:yVal>
            <c:numRef>
              <c:f>WaSpec!$R$2:$R$251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1.5E-6</c:v>
                </c:pt>
                <c:pt idx="8">
                  <c:v>1.075E-4</c:v>
                </c:pt>
                <c:pt idx="9">
                  <c:v>2.4997000000000001E-3</c:v>
                </c:pt>
                <c:pt idx="10">
                  <c:v>2.63923E-2</c:v>
                </c:pt>
                <c:pt idx="11">
                  <c:v>0.15684690000000001</c:v>
                </c:pt>
                <c:pt idx="12">
                  <c:v>0.60971019999999998</c:v>
                </c:pt>
                <c:pt idx="13">
                  <c:v>1.7249398</c:v>
                </c:pt>
                <c:pt idx="14">
                  <c:v>3.8362729999999998</c:v>
                </c:pt>
                <c:pt idx="15">
                  <c:v>7.0979637999999996</c:v>
                </c:pt>
                <c:pt idx="16">
                  <c:v>11.4042978</c:v>
                </c:pt>
                <c:pt idx="17">
                  <c:v>16.4780388</c:v>
                </c:pt>
                <c:pt idx="18">
                  <c:v>22.139472999999999</c:v>
                </c:pt>
                <c:pt idx="19">
                  <c:v>28.730596500000001</c:v>
                </c:pt>
                <c:pt idx="20">
                  <c:v>37.586700399999998</c:v>
                </c:pt>
                <c:pt idx="21">
                  <c:v>51.260841399999997</c:v>
                </c:pt>
                <c:pt idx="22">
                  <c:v>72.555732699999993</c:v>
                </c:pt>
                <c:pt idx="23">
                  <c:v>100.0540771</c:v>
                </c:pt>
                <c:pt idx="24">
                  <c:v>121.4247589</c:v>
                </c:pt>
                <c:pt idx="25">
                  <c:v>121.6202164</c:v>
                </c:pt>
                <c:pt idx="26">
                  <c:v>106.12555690000001</c:v>
                </c:pt>
                <c:pt idx="27">
                  <c:v>84.4611053</c:v>
                </c:pt>
                <c:pt idx="28">
                  <c:v>64.710952800000001</c:v>
                </c:pt>
                <c:pt idx="29">
                  <c:v>50.123939499999999</c:v>
                </c:pt>
                <c:pt idx="30">
                  <c:v>40.421688099999997</c:v>
                </c:pt>
                <c:pt idx="31">
                  <c:v>34.191471100000001</c:v>
                </c:pt>
                <c:pt idx="32">
                  <c:v>30.106266000000002</c:v>
                </c:pt>
                <c:pt idx="33">
                  <c:v>27.2323837</c:v>
                </c:pt>
                <c:pt idx="34">
                  <c:v>25.0007114</c:v>
                </c:pt>
                <c:pt idx="35">
                  <c:v>23.103948599999999</c:v>
                </c:pt>
                <c:pt idx="36">
                  <c:v>21.396415699999999</c:v>
                </c:pt>
                <c:pt idx="37">
                  <c:v>19.818149600000002</c:v>
                </c:pt>
                <c:pt idx="38">
                  <c:v>18.347511300000001</c:v>
                </c:pt>
                <c:pt idx="39">
                  <c:v>16.976846699999999</c:v>
                </c:pt>
                <c:pt idx="40">
                  <c:v>15.7022572</c:v>
                </c:pt>
                <c:pt idx="41">
                  <c:v>14.520096799999999</c:v>
                </c:pt>
                <c:pt idx="42">
                  <c:v>13.426169399999999</c:v>
                </c:pt>
                <c:pt idx="43">
                  <c:v>12.415752400000001</c:v>
                </c:pt>
                <c:pt idx="44">
                  <c:v>11.4838057</c:v>
                </c:pt>
                <c:pt idx="45">
                  <c:v>10.625155400000001</c:v>
                </c:pt>
                <c:pt idx="46">
                  <c:v>9.8346423999999999</c:v>
                </c:pt>
                <c:pt idx="47">
                  <c:v>9.1072407000000002</c:v>
                </c:pt>
                <c:pt idx="48">
                  <c:v>8.4381217999999993</c:v>
                </c:pt>
                <c:pt idx="49">
                  <c:v>7.8226966999999998</c:v>
                </c:pt>
                <c:pt idx="50">
                  <c:v>7.2566514</c:v>
                </c:pt>
                <c:pt idx="51">
                  <c:v>6.7359508999999997</c:v>
                </c:pt>
                <c:pt idx="52">
                  <c:v>6.2568469000000002</c:v>
                </c:pt>
                <c:pt idx="53">
                  <c:v>5.8158703000000003</c:v>
                </c:pt>
                <c:pt idx="54">
                  <c:v>5.4098224999999998</c:v>
                </c:pt>
                <c:pt idx="55">
                  <c:v>5.0357665999999996</c:v>
                </c:pt>
                <c:pt idx="56">
                  <c:v>4.6909989999999997</c:v>
                </c:pt>
                <c:pt idx="57">
                  <c:v>4.3730511999999999</c:v>
                </c:pt>
                <c:pt idx="58">
                  <c:v>4.0796618000000002</c:v>
                </c:pt>
                <c:pt idx="59">
                  <c:v>3.8087645000000001</c:v>
                </c:pt>
                <c:pt idx="60">
                  <c:v>3.5584731000000001</c:v>
                </c:pt>
                <c:pt idx="61">
                  <c:v>3.3270662</c:v>
                </c:pt>
                <c:pt idx="62">
                  <c:v>3.1129734999999998</c:v>
                </c:pt>
                <c:pt idx="63">
                  <c:v>2.9147612999999999</c:v>
                </c:pt>
                <c:pt idx="64">
                  <c:v>2.7311249000000002</c:v>
                </c:pt>
                <c:pt idx="65">
                  <c:v>2.5608705999999999</c:v>
                </c:pt>
                <c:pt idx="66">
                  <c:v>2.4029129</c:v>
                </c:pt>
                <c:pt idx="67">
                  <c:v>2.2562582</c:v>
                </c:pt>
                <c:pt idx="68">
                  <c:v>2.1200027000000001</c:v>
                </c:pt>
                <c:pt idx="69">
                  <c:v>1.9933171999999999</c:v>
                </c:pt>
                <c:pt idx="70">
                  <c:v>1.8754474000000001</c:v>
                </c:pt>
                <c:pt idx="71">
                  <c:v>1.7657031000000001</c:v>
                </c:pt>
                <c:pt idx="72">
                  <c:v>1.6634525</c:v>
                </c:pt>
                <c:pt idx="73">
                  <c:v>1.5681185</c:v>
                </c:pt>
                <c:pt idx="74">
                  <c:v>1.4791719999999999</c:v>
                </c:pt>
                <c:pt idx="75">
                  <c:v>1.3961288999999999</c:v>
                </c:pt>
                <c:pt idx="76">
                  <c:v>1.3185454999999999</c:v>
                </c:pt>
                <c:pt idx="77">
                  <c:v>1.2460146000000001</c:v>
                </c:pt>
                <c:pt idx="78">
                  <c:v>1.1781626999999999</c:v>
                </c:pt>
                <c:pt idx="79">
                  <c:v>1.1146469999999999</c:v>
                </c:pt>
                <c:pt idx="80">
                  <c:v>1.0551519</c:v>
                </c:pt>
                <c:pt idx="81">
                  <c:v>0.99938850000000001</c:v>
                </c:pt>
                <c:pt idx="82">
                  <c:v>0.94708970000000003</c:v>
                </c:pt>
                <c:pt idx="83">
                  <c:v>0.89801039999999999</c:v>
                </c:pt>
                <c:pt idx="84">
                  <c:v>0.85192429999999997</c:v>
                </c:pt>
                <c:pt idx="85">
                  <c:v>0.80862330000000004</c:v>
                </c:pt>
                <c:pt idx="86">
                  <c:v>0.76791500000000001</c:v>
                </c:pt>
                <c:pt idx="87">
                  <c:v>0.72962190000000005</c:v>
                </c:pt>
                <c:pt idx="88">
                  <c:v>0.69358059999999999</c:v>
                </c:pt>
                <c:pt idx="89">
                  <c:v>0.65963910000000003</c:v>
                </c:pt>
                <c:pt idx="90">
                  <c:v>0.62765780000000004</c:v>
                </c:pt>
                <c:pt idx="91">
                  <c:v>0.5975068</c:v>
                </c:pt>
                <c:pt idx="92">
                  <c:v>0.56906610000000002</c:v>
                </c:pt>
                <c:pt idx="93">
                  <c:v>0.5422247</c:v>
                </c:pt>
                <c:pt idx="94">
                  <c:v>0.51687930000000004</c:v>
                </c:pt>
                <c:pt idx="95">
                  <c:v>0.49293439999999999</c:v>
                </c:pt>
                <c:pt idx="96">
                  <c:v>0.47030100000000002</c:v>
                </c:pt>
                <c:pt idx="97">
                  <c:v>0.44889679999999998</c:v>
                </c:pt>
                <c:pt idx="98">
                  <c:v>0.4286452</c:v>
                </c:pt>
                <c:pt idx="99">
                  <c:v>0.40947470000000002</c:v>
                </c:pt>
                <c:pt idx="100">
                  <c:v>0.39131909999999998</c:v>
                </c:pt>
                <c:pt idx="101">
                  <c:v>0.37411660000000002</c:v>
                </c:pt>
                <c:pt idx="102">
                  <c:v>0.35780980000000001</c:v>
                </c:pt>
                <c:pt idx="103">
                  <c:v>0.34234490000000001</c:v>
                </c:pt>
                <c:pt idx="104">
                  <c:v>0.32767200000000002</c:v>
                </c:pt>
                <c:pt idx="105">
                  <c:v>0.31374429999999998</c:v>
                </c:pt>
                <c:pt idx="106">
                  <c:v>0.30051830000000002</c:v>
                </c:pt>
                <c:pt idx="107">
                  <c:v>0.28795340000000003</c:v>
                </c:pt>
                <c:pt idx="108">
                  <c:v>0.27601140000000002</c:v>
                </c:pt>
                <c:pt idx="109">
                  <c:v>0.26465680000000003</c:v>
                </c:pt>
                <c:pt idx="110">
                  <c:v>0.25385629999999998</c:v>
                </c:pt>
                <c:pt idx="111">
                  <c:v>0.24357880000000001</c:v>
                </c:pt>
                <c:pt idx="112">
                  <c:v>0.233795</c:v>
                </c:pt>
                <c:pt idx="113">
                  <c:v>0.2244776</c:v>
                </c:pt>
                <c:pt idx="114">
                  <c:v>0.21560099999999999</c:v>
                </c:pt>
                <c:pt idx="115">
                  <c:v>0.20714109999999999</c:v>
                </c:pt>
                <c:pt idx="116">
                  <c:v>0.19907540000000001</c:v>
                </c:pt>
                <c:pt idx="117">
                  <c:v>0.19138269999999999</c:v>
                </c:pt>
                <c:pt idx="118">
                  <c:v>0.18404300000000001</c:v>
                </c:pt>
                <c:pt idx="119">
                  <c:v>0.17703769999999999</c:v>
                </c:pt>
                <c:pt idx="120">
                  <c:v>0.17034920000000001</c:v>
                </c:pt>
                <c:pt idx="121">
                  <c:v>0.16396089999999999</c:v>
                </c:pt>
                <c:pt idx="122">
                  <c:v>0.15785740000000001</c:v>
                </c:pt>
                <c:pt idx="123">
                  <c:v>0.15202389999999999</c:v>
                </c:pt>
                <c:pt idx="124">
                  <c:v>0.14644660000000001</c:v>
                </c:pt>
                <c:pt idx="125">
                  <c:v>0.1411125</c:v>
                </c:pt>
                <c:pt idx="126">
                  <c:v>0.13600950000000001</c:v>
                </c:pt>
                <c:pt idx="127">
                  <c:v>0.13112589999999999</c:v>
                </c:pt>
                <c:pt idx="128">
                  <c:v>0.1264508</c:v>
                </c:pt>
                <c:pt idx="129">
                  <c:v>0.1219739</c:v>
                </c:pt>
                <c:pt idx="130">
                  <c:v>0.1176856</c:v>
                </c:pt>
                <c:pt idx="131">
                  <c:v>0.1135766</c:v>
                </c:pt>
                <c:pt idx="132">
                  <c:v>0.10963829999999999</c:v>
                </c:pt>
                <c:pt idx="133">
                  <c:v>0.1058624</c:v>
                </c:pt>
                <c:pt idx="134">
                  <c:v>0.10224129999999999</c:v>
                </c:pt>
                <c:pt idx="135">
                  <c:v>9.8767599999999997E-2</c:v>
                </c:pt>
                <c:pt idx="136">
                  <c:v>9.5434400000000003E-2</c:v>
                </c:pt>
                <c:pt idx="137">
                  <c:v>9.2234999999999998E-2</c:v>
                </c:pt>
                <c:pt idx="138">
                  <c:v>8.9163300000000001E-2</c:v>
                </c:pt>
                <c:pt idx="139">
                  <c:v>8.6213399999999996E-2</c:v>
                </c:pt>
                <c:pt idx="140">
                  <c:v>8.3379599999999998E-2</c:v>
                </c:pt>
                <c:pt idx="141">
                  <c:v>8.0656800000000001E-2</c:v>
                </c:pt>
                <c:pt idx="142">
                  <c:v>7.8039800000000006E-2</c:v>
                </c:pt>
                <c:pt idx="143">
                  <c:v>7.5523999999999994E-2</c:v>
                </c:pt>
                <c:pt idx="144">
                  <c:v>7.3104699999999995E-2</c:v>
                </c:pt>
                <c:pt idx="145">
                  <c:v>7.0777699999999999E-2</c:v>
                </c:pt>
                <c:pt idx="146">
                  <c:v>6.85389E-2</c:v>
                </c:pt>
                <c:pt idx="147">
                  <c:v>6.6384499999999999E-2</c:v>
                </c:pt>
                <c:pt idx="148">
                  <c:v>6.4310800000000001E-2</c:v>
                </c:pt>
                <c:pt idx="149">
                  <c:v>6.23142E-2</c:v>
                </c:pt>
                <c:pt idx="150">
                  <c:v>6.0391500000000001E-2</c:v>
                </c:pt>
                <c:pt idx="151">
                  <c:v>5.8539399999999998E-2</c:v>
                </c:pt>
                <c:pt idx="152">
                  <c:v>5.6755E-2</c:v>
                </c:pt>
                <c:pt idx="153">
                  <c:v>5.5035500000000001E-2</c:v>
                </c:pt>
                <c:pt idx="154">
                  <c:v>5.3378000000000002E-2</c:v>
                </c:pt>
                <c:pt idx="155">
                  <c:v>5.178E-2</c:v>
                </c:pt>
                <c:pt idx="156">
                  <c:v>5.0238999999999999E-2</c:v>
                </c:pt>
                <c:pt idx="157">
                  <c:v>4.8752700000000003E-2</c:v>
                </c:pt>
                <c:pt idx="158">
                  <c:v>4.7318800000000001E-2</c:v>
                </c:pt>
                <c:pt idx="159">
                  <c:v>4.59351E-2</c:v>
                </c:pt>
                <c:pt idx="160">
                  <c:v>4.4599699999999999E-2</c:v>
                </c:pt>
                <c:pt idx="161">
                  <c:v>4.3310599999999998E-2</c:v>
                </c:pt>
                <c:pt idx="162">
                  <c:v>4.2065900000000003E-2</c:v>
                </c:pt>
                <c:pt idx="163">
                  <c:v>4.0863799999999999E-2</c:v>
                </c:pt>
                <c:pt idx="164">
                  <c:v>3.97027E-2</c:v>
                </c:pt>
                <c:pt idx="165">
                  <c:v>3.8580900000000001E-2</c:v>
                </c:pt>
                <c:pt idx="166">
                  <c:v>3.7497000000000003E-2</c:v>
                </c:pt>
                <c:pt idx="167">
                  <c:v>3.6449299999999997E-2</c:v>
                </c:pt>
                <c:pt idx="168">
                  <c:v>3.5436599999999999E-2</c:v>
                </c:pt>
                <c:pt idx="169">
                  <c:v>3.4457399999999999E-2</c:v>
                </c:pt>
                <c:pt idx="170">
                  <c:v>3.3510499999999999E-2</c:v>
                </c:pt>
                <c:pt idx="171">
                  <c:v>3.2594600000000001E-2</c:v>
                </c:pt>
                <c:pt idx="172">
                  <c:v>3.1708500000000001E-2</c:v>
                </c:pt>
                <c:pt idx="173">
                  <c:v>3.0851199999999999E-2</c:v>
                </c:pt>
                <c:pt idx="174">
                  <c:v>3.0021599999999999E-2</c:v>
                </c:pt>
                <c:pt idx="175">
                  <c:v>2.9218500000000001E-2</c:v>
                </c:pt>
                <c:pt idx="176">
                  <c:v>2.84411E-2</c:v>
                </c:pt>
                <c:pt idx="177">
                  <c:v>2.7688399999999998E-2</c:v>
                </c:pt>
                <c:pt idx="178">
                  <c:v>2.6959400000000001E-2</c:v>
                </c:pt>
                <c:pt idx="179">
                  <c:v>2.62533E-2</c:v>
                </c:pt>
                <c:pt idx="180">
                  <c:v>2.55693E-2</c:v>
                </c:pt>
                <c:pt idx="181">
                  <c:v>2.4906600000000001E-2</c:v>
                </c:pt>
                <c:pt idx="182">
                  <c:v>2.4264299999999999E-2</c:v>
                </c:pt>
                <c:pt idx="183">
                  <c:v>2.3641800000000001E-2</c:v>
                </c:pt>
                <c:pt idx="184">
                  <c:v>2.3038400000000001E-2</c:v>
                </c:pt>
                <c:pt idx="185">
                  <c:v>2.2453299999999999E-2</c:v>
                </c:pt>
                <c:pt idx="186">
                  <c:v>2.1885999999999999E-2</c:v>
                </c:pt>
                <c:pt idx="187">
                  <c:v>2.1335799999999999E-2</c:v>
                </c:pt>
                <c:pt idx="188">
                  <c:v>2.08021E-2</c:v>
                </c:pt>
                <c:pt idx="189">
                  <c:v>2.0284300000000002E-2</c:v>
                </c:pt>
                <c:pt idx="190">
                  <c:v>1.9781900000000002E-2</c:v>
                </c:pt>
                <c:pt idx="191">
                  <c:v>1.92944E-2</c:v>
                </c:pt>
                <c:pt idx="192">
                  <c:v>1.88212E-2</c:v>
                </c:pt>
                <c:pt idx="193">
                  <c:v>1.83619E-2</c:v>
                </c:pt>
                <c:pt idx="194">
                  <c:v>1.7915899999999998E-2</c:v>
                </c:pt>
                <c:pt idx="195">
                  <c:v>1.7482899999999999E-2</c:v>
                </c:pt>
                <c:pt idx="196">
                  <c:v>1.7062299999999999E-2</c:v>
                </c:pt>
                <c:pt idx="197">
                  <c:v>1.6653899999999999E-2</c:v>
                </c:pt>
                <c:pt idx="198">
                  <c:v>1.62571E-2</c:v>
                </c:pt>
                <c:pt idx="199">
                  <c:v>1.58716E-2</c:v>
                </c:pt>
                <c:pt idx="200">
                  <c:v>1.5497E-2</c:v>
                </c:pt>
                <c:pt idx="201">
                  <c:v>1.5132899999999999E-2</c:v>
                </c:pt>
                <c:pt idx="202">
                  <c:v>1.47791E-2</c:v>
                </c:pt>
                <c:pt idx="203">
                  <c:v>1.44352E-2</c:v>
                </c:pt>
                <c:pt idx="204">
                  <c:v>1.41008E-2</c:v>
                </c:pt>
                <c:pt idx="205">
                  <c:v>1.37757E-2</c:v>
                </c:pt>
                <c:pt idx="206">
                  <c:v>1.3459499999999999E-2</c:v>
                </c:pt>
                <c:pt idx="207">
                  <c:v>1.3152E-2</c:v>
                </c:pt>
                <c:pt idx="208">
                  <c:v>1.2852799999999999E-2</c:v>
                </c:pt>
                <c:pt idx="209">
                  <c:v>1.25618E-2</c:v>
                </c:pt>
                <c:pt idx="210">
                  <c:v>1.22787E-2</c:v>
                </c:pt>
                <c:pt idx="211">
                  <c:v>1.20032E-2</c:v>
                </c:pt>
                <c:pt idx="212">
                  <c:v>1.1735000000000001E-2</c:v>
                </c:pt>
                <c:pt idx="213">
                  <c:v>1.1474099999999999E-2</c:v>
                </c:pt>
                <c:pt idx="214">
                  <c:v>1.1220000000000001E-2</c:v>
                </c:pt>
                <c:pt idx="215">
                  <c:v>1.09727E-2</c:v>
                </c:pt>
                <c:pt idx="216">
                  <c:v>1.0731900000000001E-2</c:v>
                </c:pt>
                <c:pt idx="217">
                  <c:v>1.04974E-2</c:v>
                </c:pt>
                <c:pt idx="218">
                  <c:v>1.0269E-2</c:v>
                </c:pt>
                <c:pt idx="219">
                  <c:v>1.00465E-2</c:v>
                </c:pt>
                <c:pt idx="220">
                  <c:v>9.8297999999999996E-3</c:v>
                </c:pt>
                <c:pt idx="221">
                  <c:v>9.6187000000000009E-3</c:v>
                </c:pt>
                <c:pt idx="222">
                  <c:v>9.4131000000000006E-3</c:v>
                </c:pt>
                <c:pt idx="223">
                  <c:v>9.2125999999999996E-3</c:v>
                </c:pt>
                <c:pt idx="224">
                  <c:v>9.0173000000000007E-3</c:v>
                </c:pt>
                <c:pt idx="225">
                  <c:v>8.8269000000000004E-3</c:v>
                </c:pt>
                <c:pt idx="226">
                  <c:v>8.6412999999999993E-3</c:v>
                </c:pt>
                <c:pt idx="227">
                  <c:v>8.4603999999999999E-3</c:v>
                </c:pt>
                <c:pt idx="228">
                  <c:v>8.2839999999999997E-3</c:v>
                </c:pt>
                <c:pt idx="229">
                  <c:v>8.1119999999999994E-3</c:v>
                </c:pt>
                <c:pt idx="230">
                  <c:v>7.9442000000000002E-3</c:v>
                </c:pt>
                <c:pt idx="231">
                  <c:v>7.7806000000000004E-3</c:v>
                </c:pt>
                <c:pt idx="232">
                  <c:v>7.6210999999999996E-3</c:v>
                </c:pt>
                <c:pt idx="233">
                  <c:v>7.4653999999999996E-3</c:v>
                </c:pt>
                <c:pt idx="234">
                  <c:v>7.3134999999999997E-3</c:v>
                </c:pt>
                <c:pt idx="235">
                  <c:v>7.1653999999999997E-3</c:v>
                </c:pt>
                <c:pt idx="236">
                  <c:v>7.0207999999999998E-3</c:v>
                </c:pt>
                <c:pt idx="237">
                  <c:v>6.8796999999999999E-3</c:v>
                </c:pt>
                <c:pt idx="238">
                  <c:v>6.7419999999999997E-3</c:v>
                </c:pt>
                <c:pt idx="239">
                  <c:v>6.6075999999999999E-3</c:v>
                </c:pt>
                <c:pt idx="240">
                  <c:v>6.4764000000000002E-3</c:v>
                </c:pt>
                <c:pt idx="241">
                  <c:v>6.3483000000000003E-3</c:v>
                </c:pt>
                <c:pt idx="242">
                  <c:v>6.2231999999999999E-3</c:v>
                </c:pt>
                <c:pt idx="243">
                  <c:v>6.1010999999999999E-3</c:v>
                </c:pt>
                <c:pt idx="244">
                  <c:v>5.9817999999999998E-3</c:v>
                </c:pt>
                <c:pt idx="245">
                  <c:v>5.8653000000000004E-3</c:v>
                </c:pt>
                <c:pt idx="246">
                  <c:v>5.7515999999999999E-3</c:v>
                </c:pt>
                <c:pt idx="247">
                  <c:v>5.6404000000000003E-3</c:v>
                </c:pt>
                <c:pt idx="248">
                  <c:v>5.5319000000000002E-3</c:v>
                </c:pt>
                <c:pt idx="249">
                  <c:v>5.4257999999999997E-3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3B-479F-8E75-2FE6E178FCE8}"/>
            </c:ext>
          </c:extLst>
        </c:ser>
        <c:ser>
          <c:idx val="0"/>
          <c:order val="1"/>
          <c:marker>
            <c:symbol val="none"/>
          </c:marker>
          <c:xVal>
            <c:numRef>
              <c:f>WaSpec!$Q$2:$Q$251</c:f>
              <c:numCache>
                <c:formatCode>General</c:formatCode>
                <c:ptCount val="250"/>
                <c:pt idx="0">
                  <c:v>0.1115</c:v>
                </c:pt>
                <c:pt idx="1">
                  <c:v>0.123</c:v>
                </c:pt>
                <c:pt idx="2">
                  <c:v>0.13450000000000001</c:v>
                </c:pt>
                <c:pt idx="3">
                  <c:v>0.14599999999999999</c:v>
                </c:pt>
                <c:pt idx="4">
                  <c:v>0.1575</c:v>
                </c:pt>
                <c:pt idx="5">
                  <c:v>0.16900000000000001</c:v>
                </c:pt>
                <c:pt idx="6">
                  <c:v>0.18049999999999999</c:v>
                </c:pt>
                <c:pt idx="7">
                  <c:v>0.192</c:v>
                </c:pt>
                <c:pt idx="8">
                  <c:v>0.20349999999999999</c:v>
                </c:pt>
                <c:pt idx="9">
                  <c:v>0.215</c:v>
                </c:pt>
                <c:pt idx="10">
                  <c:v>0.22650000000000001</c:v>
                </c:pt>
                <c:pt idx="11">
                  <c:v>0.23799999999999999</c:v>
                </c:pt>
                <c:pt idx="12">
                  <c:v>0.2495</c:v>
                </c:pt>
                <c:pt idx="13">
                  <c:v>0.26100000000000001</c:v>
                </c:pt>
                <c:pt idx="14">
                  <c:v>0.27250000000000002</c:v>
                </c:pt>
                <c:pt idx="15">
                  <c:v>0.28399999999999997</c:v>
                </c:pt>
                <c:pt idx="16">
                  <c:v>0.29549999999999998</c:v>
                </c:pt>
                <c:pt idx="17">
                  <c:v>0.307</c:v>
                </c:pt>
                <c:pt idx="18">
                  <c:v>0.31850000000000001</c:v>
                </c:pt>
                <c:pt idx="19">
                  <c:v>0.33</c:v>
                </c:pt>
                <c:pt idx="20">
                  <c:v>0.34150000000000003</c:v>
                </c:pt>
                <c:pt idx="21">
                  <c:v>0.35299999999999998</c:v>
                </c:pt>
                <c:pt idx="22">
                  <c:v>0.36449999999999999</c:v>
                </c:pt>
                <c:pt idx="23">
                  <c:v>0.376</c:v>
                </c:pt>
                <c:pt idx="24">
                  <c:v>0.38750000000000001</c:v>
                </c:pt>
                <c:pt idx="25">
                  <c:v>0.39900000000000002</c:v>
                </c:pt>
                <c:pt idx="26">
                  <c:v>0.41049999999999998</c:v>
                </c:pt>
                <c:pt idx="27">
                  <c:v>0.42199999999999999</c:v>
                </c:pt>
                <c:pt idx="28">
                  <c:v>0.4335</c:v>
                </c:pt>
                <c:pt idx="29">
                  <c:v>0.44500000000000001</c:v>
                </c:pt>
                <c:pt idx="30">
                  <c:v>0.45650000000000002</c:v>
                </c:pt>
                <c:pt idx="31">
                  <c:v>0.46800000000000003</c:v>
                </c:pt>
                <c:pt idx="32">
                  <c:v>0.47949999999999998</c:v>
                </c:pt>
                <c:pt idx="33">
                  <c:v>0.49099999999999999</c:v>
                </c:pt>
                <c:pt idx="34">
                  <c:v>0.50249999999999995</c:v>
                </c:pt>
                <c:pt idx="35">
                  <c:v>0.51400000000000001</c:v>
                </c:pt>
                <c:pt idx="36">
                  <c:v>0.52549999999999997</c:v>
                </c:pt>
                <c:pt idx="37">
                  <c:v>0.53700000000000003</c:v>
                </c:pt>
                <c:pt idx="38">
                  <c:v>0.54849999999999999</c:v>
                </c:pt>
                <c:pt idx="39">
                  <c:v>0.56000000000000005</c:v>
                </c:pt>
                <c:pt idx="40">
                  <c:v>0.57150000000000001</c:v>
                </c:pt>
                <c:pt idx="41">
                  <c:v>0.58299999999999996</c:v>
                </c:pt>
                <c:pt idx="42">
                  <c:v>0.59450000000000003</c:v>
                </c:pt>
                <c:pt idx="43">
                  <c:v>0.60599999999999998</c:v>
                </c:pt>
                <c:pt idx="44">
                  <c:v>0.61750000000000005</c:v>
                </c:pt>
                <c:pt idx="45">
                  <c:v>0.629</c:v>
                </c:pt>
                <c:pt idx="46">
                  <c:v>0.64049999999999996</c:v>
                </c:pt>
                <c:pt idx="47">
                  <c:v>0.65200000000000002</c:v>
                </c:pt>
                <c:pt idx="48">
                  <c:v>0.66349999999999998</c:v>
                </c:pt>
                <c:pt idx="49">
                  <c:v>0.67500000000000004</c:v>
                </c:pt>
                <c:pt idx="50">
                  <c:v>0.6865</c:v>
                </c:pt>
                <c:pt idx="51">
                  <c:v>0.69799999999999995</c:v>
                </c:pt>
                <c:pt idx="52">
                  <c:v>0.70950000000000002</c:v>
                </c:pt>
                <c:pt idx="53">
                  <c:v>0.72099999999999997</c:v>
                </c:pt>
                <c:pt idx="54">
                  <c:v>0.73250000000000004</c:v>
                </c:pt>
                <c:pt idx="55">
                  <c:v>0.74399999999999999</c:v>
                </c:pt>
                <c:pt idx="56">
                  <c:v>0.75549999999999995</c:v>
                </c:pt>
                <c:pt idx="57">
                  <c:v>0.76700000000000002</c:v>
                </c:pt>
                <c:pt idx="58">
                  <c:v>0.77849999999999997</c:v>
                </c:pt>
                <c:pt idx="59">
                  <c:v>0.79</c:v>
                </c:pt>
                <c:pt idx="60">
                  <c:v>0.80149999999999999</c:v>
                </c:pt>
                <c:pt idx="61">
                  <c:v>0.81299999999999994</c:v>
                </c:pt>
                <c:pt idx="62">
                  <c:v>0.82450000000000001</c:v>
                </c:pt>
                <c:pt idx="63">
                  <c:v>0.83599999999999997</c:v>
                </c:pt>
                <c:pt idx="64">
                  <c:v>0.84750000000000003</c:v>
                </c:pt>
                <c:pt idx="65">
                  <c:v>0.85899999999999999</c:v>
                </c:pt>
                <c:pt idx="66">
                  <c:v>0.87050000000000005</c:v>
                </c:pt>
                <c:pt idx="67">
                  <c:v>0.88200000000000001</c:v>
                </c:pt>
                <c:pt idx="68">
                  <c:v>0.89349999999999996</c:v>
                </c:pt>
                <c:pt idx="69">
                  <c:v>0.90500000000000003</c:v>
                </c:pt>
                <c:pt idx="70">
                  <c:v>0.91649999999999998</c:v>
                </c:pt>
                <c:pt idx="71">
                  <c:v>0.92800000000000005</c:v>
                </c:pt>
                <c:pt idx="72">
                  <c:v>0.9395</c:v>
                </c:pt>
                <c:pt idx="73">
                  <c:v>0.95099999999999996</c:v>
                </c:pt>
                <c:pt idx="74">
                  <c:v>0.96250000000000002</c:v>
                </c:pt>
                <c:pt idx="75">
                  <c:v>0.97399999999999998</c:v>
                </c:pt>
                <c:pt idx="76">
                  <c:v>0.98550000000000004</c:v>
                </c:pt>
                <c:pt idx="77">
                  <c:v>0.997</c:v>
                </c:pt>
                <c:pt idx="78">
                  <c:v>1.0085</c:v>
                </c:pt>
                <c:pt idx="79">
                  <c:v>1.02</c:v>
                </c:pt>
                <c:pt idx="80">
                  <c:v>1.0315000000000001</c:v>
                </c:pt>
                <c:pt idx="81">
                  <c:v>1.0429999999999999</c:v>
                </c:pt>
                <c:pt idx="82">
                  <c:v>1.0545</c:v>
                </c:pt>
                <c:pt idx="83">
                  <c:v>1.0660000000000001</c:v>
                </c:pt>
                <c:pt idx="84">
                  <c:v>1.0774999999999999</c:v>
                </c:pt>
                <c:pt idx="85">
                  <c:v>1.089</c:v>
                </c:pt>
                <c:pt idx="86">
                  <c:v>1.1005</c:v>
                </c:pt>
                <c:pt idx="87">
                  <c:v>1.1120000000000001</c:v>
                </c:pt>
                <c:pt idx="88">
                  <c:v>1.1234999999999999</c:v>
                </c:pt>
                <c:pt idx="89">
                  <c:v>1.135</c:v>
                </c:pt>
                <c:pt idx="90">
                  <c:v>1.1465000000000001</c:v>
                </c:pt>
                <c:pt idx="91">
                  <c:v>1.1579999999999999</c:v>
                </c:pt>
                <c:pt idx="92">
                  <c:v>1.1695</c:v>
                </c:pt>
                <c:pt idx="93">
                  <c:v>1.181</c:v>
                </c:pt>
                <c:pt idx="94">
                  <c:v>1.1924999999999999</c:v>
                </c:pt>
                <c:pt idx="95">
                  <c:v>1.204</c:v>
                </c:pt>
                <c:pt idx="96">
                  <c:v>1.2155</c:v>
                </c:pt>
                <c:pt idx="97">
                  <c:v>1.2270000000000001</c:v>
                </c:pt>
                <c:pt idx="98">
                  <c:v>1.2384999999999999</c:v>
                </c:pt>
                <c:pt idx="99">
                  <c:v>1.25</c:v>
                </c:pt>
                <c:pt idx="100">
                  <c:v>1.2615000000000001</c:v>
                </c:pt>
                <c:pt idx="101">
                  <c:v>1.2729999999999999</c:v>
                </c:pt>
                <c:pt idx="102">
                  <c:v>1.2845</c:v>
                </c:pt>
                <c:pt idx="103">
                  <c:v>1.296</c:v>
                </c:pt>
                <c:pt idx="104">
                  <c:v>1.3075000000000001</c:v>
                </c:pt>
                <c:pt idx="105">
                  <c:v>1.319</c:v>
                </c:pt>
                <c:pt idx="106">
                  <c:v>1.3305</c:v>
                </c:pt>
                <c:pt idx="107">
                  <c:v>1.3420000000000001</c:v>
                </c:pt>
                <c:pt idx="108">
                  <c:v>1.3534999999999999</c:v>
                </c:pt>
                <c:pt idx="109">
                  <c:v>1.365</c:v>
                </c:pt>
                <c:pt idx="110">
                  <c:v>1.3765000000000001</c:v>
                </c:pt>
                <c:pt idx="111">
                  <c:v>1.3879999999999999</c:v>
                </c:pt>
                <c:pt idx="112">
                  <c:v>1.3995</c:v>
                </c:pt>
                <c:pt idx="113">
                  <c:v>1.411</c:v>
                </c:pt>
                <c:pt idx="114">
                  <c:v>1.4225000000000001</c:v>
                </c:pt>
                <c:pt idx="115">
                  <c:v>1.4339999999999999</c:v>
                </c:pt>
                <c:pt idx="116">
                  <c:v>1.4455</c:v>
                </c:pt>
                <c:pt idx="117">
                  <c:v>1.4570000000000001</c:v>
                </c:pt>
                <c:pt idx="118">
                  <c:v>1.4684999999999999</c:v>
                </c:pt>
                <c:pt idx="119">
                  <c:v>1.48</c:v>
                </c:pt>
                <c:pt idx="120">
                  <c:v>1.4915</c:v>
                </c:pt>
                <c:pt idx="121">
                  <c:v>1.5029999999999999</c:v>
                </c:pt>
                <c:pt idx="122">
                  <c:v>1.5145</c:v>
                </c:pt>
                <c:pt idx="123">
                  <c:v>1.526</c:v>
                </c:pt>
                <c:pt idx="124">
                  <c:v>1.5375000000000001</c:v>
                </c:pt>
                <c:pt idx="125">
                  <c:v>1.5489999999999999</c:v>
                </c:pt>
                <c:pt idx="126">
                  <c:v>1.5605</c:v>
                </c:pt>
                <c:pt idx="127">
                  <c:v>1.5720000000000001</c:v>
                </c:pt>
                <c:pt idx="128">
                  <c:v>1.5834999999999999</c:v>
                </c:pt>
                <c:pt idx="129">
                  <c:v>1.595</c:v>
                </c:pt>
                <c:pt idx="130">
                  <c:v>1.6065</c:v>
                </c:pt>
                <c:pt idx="131">
                  <c:v>1.6180000000000001</c:v>
                </c:pt>
                <c:pt idx="132">
                  <c:v>1.6294999999999999</c:v>
                </c:pt>
                <c:pt idx="133">
                  <c:v>1.641</c:v>
                </c:pt>
                <c:pt idx="134">
                  <c:v>1.6525000000000001</c:v>
                </c:pt>
                <c:pt idx="135">
                  <c:v>1.6639999999999999</c:v>
                </c:pt>
                <c:pt idx="136">
                  <c:v>1.6755</c:v>
                </c:pt>
                <c:pt idx="137">
                  <c:v>1.6870000000000001</c:v>
                </c:pt>
                <c:pt idx="138">
                  <c:v>1.6984999999999999</c:v>
                </c:pt>
                <c:pt idx="139">
                  <c:v>1.71</c:v>
                </c:pt>
                <c:pt idx="140">
                  <c:v>1.7215</c:v>
                </c:pt>
                <c:pt idx="141">
                  <c:v>1.7330000000000001</c:v>
                </c:pt>
                <c:pt idx="142">
                  <c:v>1.7444999999999999</c:v>
                </c:pt>
                <c:pt idx="143">
                  <c:v>1.756</c:v>
                </c:pt>
                <c:pt idx="144">
                  <c:v>1.7675000000000001</c:v>
                </c:pt>
                <c:pt idx="145">
                  <c:v>1.7789999999999999</c:v>
                </c:pt>
                <c:pt idx="146">
                  <c:v>1.7905</c:v>
                </c:pt>
                <c:pt idx="147">
                  <c:v>1.802</c:v>
                </c:pt>
                <c:pt idx="148">
                  <c:v>1.8134999999999999</c:v>
                </c:pt>
                <c:pt idx="149">
                  <c:v>1.825</c:v>
                </c:pt>
                <c:pt idx="150">
                  <c:v>1.8365</c:v>
                </c:pt>
                <c:pt idx="151">
                  <c:v>1.8480000000000001</c:v>
                </c:pt>
                <c:pt idx="152">
                  <c:v>1.8594999999999999</c:v>
                </c:pt>
                <c:pt idx="153">
                  <c:v>1.871</c:v>
                </c:pt>
                <c:pt idx="154">
                  <c:v>1.8825000000000001</c:v>
                </c:pt>
                <c:pt idx="155">
                  <c:v>1.8939999999999999</c:v>
                </c:pt>
                <c:pt idx="156">
                  <c:v>1.9055</c:v>
                </c:pt>
                <c:pt idx="157">
                  <c:v>1.917</c:v>
                </c:pt>
                <c:pt idx="158">
                  <c:v>1.9285000000000001</c:v>
                </c:pt>
                <c:pt idx="159">
                  <c:v>1.94</c:v>
                </c:pt>
                <c:pt idx="160">
                  <c:v>1.9515</c:v>
                </c:pt>
                <c:pt idx="161">
                  <c:v>1.9630000000000001</c:v>
                </c:pt>
                <c:pt idx="162">
                  <c:v>1.9744999999999999</c:v>
                </c:pt>
                <c:pt idx="163">
                  <c:v>1.986</c:v>
                </c:pt>
                <c:pt idx="164">
                  <c:v>1.9975000000000001</c:v>
                </c:pt>
                <c:pt idx="165">
                  <c:v>2.0089999999999999</c:v>
                </c:pt>
                <c:pt idx="166">
                  <c:v>2.0205000000000002</c:v>
                </c:pt>
                <c:pt idx="167">
                  <c:v>2.032</c:v>
                </c:pt>
                <c:pt idx="168">
                  <c:v>2.0434999999999999</c:v>
                </c:pt>
                <c:pt idx="169">
                  <c:v>2.0550000000000002</c:v>
                </c:pt>
                <c:pt idx="170">
                  <c:v>2.0665</c:v>
                </c:pt>
                <c:pt idx="171">
                  <c:v>2.0779999999999998</c:v>
                </c:pt>
                <c:pt idx="172">
                  <c:v>2.0895000000000001</c:v>
                </c:pt>
                <c:pt idx="173">
                  <c:v>2.101</c:v>
                </c:pt>
                <c:pt idx="174">
                  <c:v>2.1124999999999998</c:v>
                </c:pt>
                <c:pt idx="175">
                  <c:v>2.1240000000000001</c:v>
                </c:pt>
                <c:pt idx="176">
                  <c:v>2.1355</c:v>
                </c:pt>
                <c:pt idx="177">
                  <c:v>2.1469999999999998</c:v>
                </c:pt>
                <c:pt idx="178">
                  <c:v>2.1585000000000001</c:v>
                </c:pt>
                <c:pt idx="179">
                  <c:v>2.17</c:v>
                </c:pt>
                <c:pt idx="180">
                  <c:v>2.1815000000000002</c:v>
                </c:pt>
                <c:pt idx="181">
                  <c:v>2.1930000000000001</c:v>
                </c:pt>
                <c:pt idx="182">
                  <c:v>2.2044999999999999</c:v>
                </c:pt>
                <c:pt idx="183">
                  <c:v>2.2160000000000002</c:v>
                </c:pt>
                <c:pt idx="184">
                  <c:v>2.2275</c:v>
                </c:pt>
                <c:pt idx="185">
                  <c:v>2.2389999999999999</c:v>
                </c:pt>
                <c:pt idx="186">
                  <c:v>2.2505000000000002</c:v>
                </c:pt>
                <c:pt idx="187">
                  <c:v>2.262</c:v>
                </c:pt>
                <c:pt idx="188">
                  <c:v>2.2734999999999999</c:v>
                </c:pt>
                <c:pt idx="189">
                  <c:v>2.2850000000000001</c:v>
                </c:pt>
                <c:pt idx="190">
                  <c:v>2.2965</c:v>
                </c:pt>
                <c:pt idx="191">
                  <c:v>2.3079999999999998</c:v>
                </c:pt>
                <c:pt idx="192">
                  <c:v>2.3195000000000001</c:v>
                </c:pt>
                <c:pt idx="193">
                  <c:v>2.331</c:v>
                </c:pt>
                <c:pt idx="194">
                  <c:v>2.3424999999999998</c:v>
                </c:pt>
                <c:pt idx="195">
                  <c:v>2.3540000000000001</c:v>
                </c:pt>
                <c:pt idx="196">
                  <c:v>2.3654999999999999</c:v>
                </c:pt>
                <c:pt idx="197">
                  <c:v>2.3769999999999998</c:v>
                </c:pt>
                <c:pt idx="198">
                  <c:v>2.3885000000000001</c:v>
                </c:pt>
                <c:pt idx="199">
                  <c:v>2.4</c:v>
                </c:pt>
                <c:pt idx="200">
                  <c:v>2.4115000000000002</c:v>
                </c:pt>
                <c:pt idx="201">
                  <c:v>2.423</c:v>
                </c:pt>
                <c:pt idx="202">
                  <c:v>2.4344999999999999</c:v>
                </c:pt>
                <c:pt idx="203">
                  <c:v>2.4460000000000002</c:v>
                </c:pt>
                <c:pt idx="204">
                  <c:v>2.4575</c:v>
                </c:pt>
                <c:pt idx="205">
                  <c:v>2.4689999999999999</c:v>
                </c:pt>
                <c:pt idx="206">
                  <c:v>2.4805000000000001</c:v>
                </c:pt>
                <c:pt idx="207">
                  <c:v>2.492</c:v>
                </c:pt>
                <c:pt idx="208">
                  <c:v>2.5034999999999998</c:v>
                </c:pt>
                <c:pt idx="209">
                  <c:v>2.5150000000000001</c:v>
                </c:pt>
                <c:pt idx="210">
                  <c:v>2.5265</c:v>
                </c:pt>
                <c:pt idx="211">
                  <c:v>2.5379999999999998</c:v>
                </c:pt>
                <c:pt idx="212">
                  <c:v>2.5495000000000001</c:v>
                </c:pt>
                <c:pt idx="213">
                  <c:v>2.5609999999999999</c:v>
                </c:pt>
                <c:pt idx="214">
                  <c:v>2.5724999999999998</c:v>
                </c:pt>
                <c:pt idx="215">
                  <c:v>2.5840000000000001</c:v>
                </c:pt>
                <c:pt idx="216">
                  <c:v>2.5954999999999999</c:v>
                </c:pt>
                <c:pt idx="217">
                  <c:v>2.6070000000000002</c:v>
                </c:pt>
                <c:pt idx="218">
                  <c:v>2.6185</c:v>
                </c:pt>
                <c:pt idx="219">
                  <c:v>2.63</c:v>
                </c:pt>
                <c:pt idx="220">
                  <c:v>2.6415000000000002</c:v>
                </c:pt>
                <c:pt idx="221">
                  <c:v>2.653</c:v>
                </c:pt>
                <c:pt idx="222">
                  <c:v>2.6644999999999999</c:v>
                </c:pt>
                <c:pt idx="223">
                  <c:v>2.6760000000000002</c:v>
                </c:pt>
                <c:pt idx="224">
                  <c:v>2.6875</c:v>
                </c:pt>
                <c:pt idx="225">
                  <c:v>2.6989999999999998</c:v>
                </c:pt>
                <c:pt idx="226">
                  <c:v>2.7105000000000001</c:v>
                </c:pt>
                <c:pt idx="227">
                  <c:v>2.722</c:v>
                </c:pt>
                <c:pt idx="228">
                  <c:v>2.7334999999999998</c:v>
                </c:pt>
                <c:pt idx="229">
                  <c:v>2.7450000000000001</c:v>
                </c:pt>
                <c:pt idx="230">
                  <c:v>2.7565</c:v>
                </c:pt>
                <c:pt idx="231">
                  <c:v>2.7679999999999998</c:v>
                </c:pt>
                <c:pt idx="232">
                  <c:v>2.7795000000000001</c:v>
                </c:pt>
                <c:pt idx="233">
                  <c:v>2.7909999999999999</c:v>
                </c:pt>
                <c:pt idx="234">
                  <c:v>2.8025000000000002</c:v>
                </c:pt>
                <c:pt idx="235">
                  <c:v>2.8140000000000001</c:v>
                </c:pt>
                <c:pt idx="236">
                  <c:v>2.8254999999999999</c:v>
                </c:pt>
                <c:pt idx="237">
                  <c:v>2.8370000000000002</c:v>
                </c:pt>
                <c:pt idx="238">
                  <c:v>2.8485</c:v>
                </c:pt>
                <c:pt idx="239">
                  <c:v>2.86</c:v>
                </c:pt>
                <c:pt idx="240">
                  <c:v>2.8715000000000002</c:v>
                </c:pt>
                <c:pt idx="241">
                  <c:v>2.883</c:v>
                </c:pt>
                <c:pt idx="242">
                  <c:v>2.8944999999999999</c:v>
                </c:pt>
                <c:pt idx="243">
                  <c:v>2.9060000000000001</c:v>
                </c:pt>
                <c:pt idx="244">
                  <c:v>2.9175</c:v>
                </c:pt>
                <c:pt idx="245">
                  <c:v>2.9289999999999998</c:v>
                </c:pt>
                <c:pt idx="246">
                  <c:v>2.9405000000000001</c:v>
                </c:pt>
                <c:pt idx="247">
                  <c:v>2.952</c:v>
                </c:pt>
                <c:pt idx="248">
                  <c:v>2.9634999999999998</c:v>
                </c:pt>
                <c:pt idx="249">
                  <c:v>2.9750000000000001</c:v>
                </c:pt>
              </c:numCache>
            </c:numRef>
          </c:xVal>
          <c:yVal>
            <c:numRef>
              <c:f>WaSpec!$P$2:$P$251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1.7999999999999999E-6</c:v>
                </c:pt>
                <c:pt idx="8">
                  <c:v>1.3180000000000001E-4</c:v>
                </c:pt>
                <c:pt idx="9">
                  <c:v>3.2586999999999998E-3</c:v>
                </c:pt>
                <c:pt idx="10">
                  <c:v>3.6423799999999999E-2</c:v>
                </c:pt>
                <c:pt idx="11">
                  <c:v>0.22781960000000001</c:v>
                </c:pt>
                <c:pt idx="12">
                  <c:v>0.92610119999999996</c:v>
                </c:pt>
                <c:pt idx="13">
                  <c:v>2.7229176000000002</c:v>
                </c:pt>
                <c:pt idx="14">
                  <c:v>6.2578535000000004</c:v>
                </c:pt>
                <c:pt idx="15">
                  <c:v>11.9021072</c:v>
                </c:pt>
                <c:pt idx="16">
                  <c:v>19.5475636</c:v>
                </c:pt>
                <c:pt idx="17">
                  <c:v>28.624221800000001</c:v>
                </c:pt>
                <c:pt idx="18">
                  <c:v>38.2933655</c:v>
                </c:pt>
                <c:pt idx="19">
                  <c:v>47.685218800000001</c:v>
                </c:pt>
                <c:pt idx="20">
                  <c:v>56.079704300000003</c:v>
                </c:pt>
                <c:pt idx="21">
                  <c:v>62.994503000000002</c:v>
                </c:pt>
                <c:pt idx="22">
                  <c:v>68.1930847</c:v>
                </c:pt>
                <c:pt idx="23">
                  <c:v>71.644271900000007</c:v>
                </c:pt>
                <c:pt idx="24">
                  <c:v>73.462837199999996</c:v>
                </c:pt>
                <c:pt idx="25">
                  <c:v>73.851287799999994</c:v>
                </c:pt>
                <c:pt idx="26">
                  <c:v>73.052063000000004</c:v>
                </c:pt>
                <c:pt idx="27">
                  <c:v>71.313522300000002</c:v>
                </c:pt>
                <c:pt idx="28">
                  <c:v>68.868423500000006</c:v>
                </c:pt>
                <c:pt idx="29">
                  <c:v>65.922050499999997</c:v>
                </c:pt>
                <c:pt idx="30">
                  <c:v>62.6477127</c:v>
                </c:pt>
                <c:pt idx="31">
                  <c:v>59.186416600000001</c:v>
                </c:pt>
                <c:pt idx="32">
                  <c:v>55.649307299999997</c:v>
                </c:pt>
                <c:pt idx="33">
                  <c:v>52.121334099999999</c:v>
                </c:pt>
                <c:pt idx="34">
                  <c:v>48.665336600000003</c:v>
                </c:pt>
                <c:pt idx="35">
                  <c:v>45.326103199999999</c:v>
                </c:pt>
                <c:pt idx="36">
                  <c:v>42.133907299999997</c:v>
                </c:pt>
                <c:pt idx="37">
                  <c:v>39.107772799999999</c:v>
                </c:pt>
                <c:pt idx="38">
                  <c:v>36.258045199999998</c:v>
                </c:pt>
                <c:pt idx="39">
                  <c:v>33.588584900000001</c:v>
                </c:pt>
                <c:pt idx="40">
                  <c:v>31.0984917</c:v>
                </c:pt>
                <c:pt idx="41">
                  <c:v>28.783489200000002</c:v>
                </c:pt>
                <c:pt idx="42">
                  <c:v>26.6369781</c:v>
                </c:pt>
                <c:pt idx="43">
                  <c:v>24.650848400000001</c:v>
                </c:pt>
                <c:pt idx="44">
                  <c:v>22.8160934</c:v>
                </c:pt>
                <c:pt idx="45">
                  <c:v>21.123268100000001</c:v>
                </c:pt>
                <c:pt idx="46">
                  <c:v>19.562816600000001</c:v>
                </c:pt>
                <c:pt idx="47">
                  <c:v>18.1253128</c:v>
                </c:pt>
                <c:pt idx="48">
                  <c:v>16.801628099999999</c:v>
                </c:pt>
                <c:pt idx="49">
                  <c:v>15.583029700000001</c:v>
                </c:pt>
                <c:pt idx="50">
                  <c:v>14.461256000000001</c:v>
                </c:pt>
                <c:pt idx="51">
                  <c:v>13.4285479</c:v>
                </c:pt>
                <c:pt idx="52">
                  <c:v>12.4776697</c:v>
                </c:pt>
                <c:pt idx="53">
                  <c:v>11.6018972</c:v>
                </c:pt>
                <c:pt idx="54">
                  <c:v>10.7950172</c:v>
                </c:pt>
                <c:pt idx="55">
                  <c:v>10.051299999999999</c:v>
                </c:pt>
                <c:pt idx="56">
                  <c:v>9.3654765999999992</c:v>
                </c:pt>
                <c:pt idx="57">
                  <c:v>8.7327089000000004</c:v>
                </c:pt>
                <c:pt idx="58">
                  <c:v>8.1485681999999997</c:v>
                </c:pt>
                <c:pt idx="59">
                  <c:v>7.6089973000000004</c:v>
                </c:pt>
                <c:pt idx="60">
                  <c:v>7.1102866999999996</c:v>
                </c:pt>
                <c:pt idx="61">
                  <c:v>6.6490473999999997</c:v>
                </c:pt>
                <c:pt idx="62">
                  <c:v>6.2221846999999997</c:v>
                </c:pt>
                <c:pt idx="63">
                  <c:v>5.8268709000000003</c:v>
                </c:pt>
                <c:pt idx="64">
                  <c:v>5.4605249999999996</c:v>
                </c:pt>
                <c:pt idx="65">
                  <c:v>5.1207919000000004</c:v>
                </c:pt>
                <c:pt idx="66">
                  <c:v>4.8055196000000002</c:v>
                </c:pt>
                <c:pt idx="67">
                  <c:v>4.5127439000000003</c:v>
                </c:pt>
                <c:pt idx="68">
                  <c:v>4.2406721000000003</c:v>
                </c:pt>
                <c:pt idx="69">
                  <c:v>3.9876608999999998</c:v>
                </c:pt>
                <c:pt idx="70">
                  <c:v>3.7522134999999999</c:v>
                </c:pt>
                <c:pt idx="71">
                  <c:v>3.5329595</c:v>
                </c:pt>
                <c:pt idx="72">
                  <c:v>3.3286452</c:v>
                </c:pt>
                <c:pt idx="73">
                  <c:v>3.1381223</c:v>
                </c:pt>
                <c:pt idx="74">
                  <c:v>2.96034</c:v>
                </c:pt>
                <c:pt idx="75">
                  <c:v>2.7943356000000001</c:v>
                </c:pt>
                <c:pt idx="76">
                  <c:v>2.6392259999999998</c:v>
                </c:pt>
                <c:pt idx="77">
                  <c:v>2.4942001999999999</c:v>
                </c:pt>
                <c:pt idx="78">
                  <c:v>2.3585153000000001</c:v>
                </c:pt>
                <c:pt idx="79">
                  <c:v>2.2314881999999998</c:v>
                </c:pt>
                <c:pt idx="80">
                  <c:v>2.1124911000000002</c:v>
                </c:pt>
                <c:pt idx="81">
                  <c:v>2.000947</c:v>
                </c:pt>
                <c:pt idx="82">
                  <c:v>1.8963239000000001</c:v>
                </c:pt>
                <c:pt idx="83">
                  <c:v>1.7981331</c:v>
                </c:pt>
                <c:pt idx="84">
                  <c:v>1.7059238000000001</c:v>
                </c:pt>
                <c:pt idx="85">
                  <c:v>1.6192801999999999</c:v>
                </c:pt>
                <c:pt idx="86">
                  <c:v>1.5378189</c:v>
                </c:pt>
                <c:pt idx="87">
                  <c:v>1.4611858</c:v>
                </c:pt>
                <c:pt idx="88">
                  <c:v>1.3890541000000001</c:v>
                </c:pt>
                <c:pt idx="89">
                  <c:v>1.3211211</c:v>
                </c:pt>
                <c:pt idx="90">
                  <c:v>1.2571072999999999</c:v>
                </c:pt>
                <c:pt idx="91">
                  <c:v>1.1967540000000001</c:v>
                </c:pt>
                <c:pt idx="92">
                  <c:v>1.1398212999999999</c:v>
                </c:pt>
                <c:pt idx="93">
                  <c:v>1.0860875000000001</c:v>
                </c:pt>
                <c:pt idx="94">
                  <c:v>1.0353460000000001</c:v>
                </c:pt>
                <c:pt idx="95">
                  <c:v>0.98740609999999995</c:v>
                </c:pt>
                <c:pt idx="96">
                  <c:v>0.94209039999999999</c:v>
                </c:pt>
                <c:pt idx="97">
                  <c:v>0.89923379999999997</c:v>
                </c:pt>
                <c:pt idx="98">
                  <c:v>0.85868330000000004</c:v>
                </c:pt>
                <c:pt idx="99">
                  <c:v>0.82029629999999998</c:v>
                </c:pt>
                <c:pt idx="100">
                  <c:v>0.78394030000000003</c:v>
                </c:pt>
                <c:pt idx="101">
                  <c:v>0.74949160000000004</c:v>
                </c:pt>
                <c:pt idx="102">
                  <c:v>0.71683540000000001</c:v>
                </c:pt>
                <c:pt idx="103">
                  <c:v>0.68586440000000004</c:v>
                </c:pt>
                <c:pt idx="104">
                  <c:v>0.65647849999999996</c:v>
                </c:pt>
                <c:pt idx="105">
                  <c:v>0.62858449999999999</c:v>
                </c:pt>
                <c:pt idx="106">
                  <c:v>0.60209500000000005</c:v>
                </c:pt>
                <c:pt idx="107">
                  <c:v>0.57692889999999997</c:v>
                </c:pt>
                <c:pt idx="108">
                  <c:v>0.55300990000000005</c:v>
                </c:pt>
                <c:pt idx="109">
                  <c:v>0.53026689999999999</c:v>
                </c:pt>
                <c:pt idx="110">
                  <c:v>0.50863309999999995</c:v>
                </c:pt>
                <c:pt idx="111">
                  <c:v>0.48804649999999999</c:v>
                </c:pt>
                <c:pt idx="112">
                  <c:v>0.46844849999999999</c:v>
                </c:pt>
                <c:pt idx="113">
                  <c:v>0.44978430000000003</c:v>
                </c:pt>
                <c:pt idx="114">
                  <c:v>0.43200280000000002</c:v>
                </c:pt>
                <c:pt idx="115">
                  <c:v>0.41505579999999997</c:v>
                </c:pt>
                <c:pt idx="116">
                  <c:v>0.39889799999999997</c:v>
                </c:pt>
                <c:pt idx="117">
                  <c:v>0.38348719999999997</c:v>
                </c:pt>
                <c:pt idx="118">
                  <c:v>0.36878339999999998</c:v>
                </c:pt>
                <c:pt idx="119">
                  <c:v>0.35474929999999999</c:v>
                </c:pt>
                <c:pt idx="120">
                  <c:v>0.34134949999999997</c:v>
                </c:pt>
                <c:pt idx="121">
                  <c:v>0.32855119999999999</c:v>
                </c:pt>
                <c:pt idx="122">
                  <c:v>0.31632300000000002</c:v>
                </c:pt>
                <c:pt idx="123">
                  <c:v>0.30463580000000001</c:v>
                </c:pt>
                <c:pt idx="124">
                  <c:v>0.29346159999999999</c:v>
                </c:pt>
                <c:pt idx="125">
                  <c:v>0.28277479999999999</c:v>
                </c:pt>
                <c:pt idx="126">
                  <c:v>0.27255059999999998</c:v>
                </c:pt>
                <c:pt idx="127">
                  <c:v>0.2627659</c:v>
                </c:pt>
                <c:pt idx="128">
                  <c:v>0.25339889999999998</c:v>
                </c:pt>
                <c:pt idx="129">
                  <c:v>0.24442900000000001</c:v>
                </c:pt>
                <c:pt idx="130">
                  <c:v>0.23583670000000001</c:v>
                </c:pt>
                <c:pt idx="131">
                  <c:v>0.22760369999999999</c:v>
                </c:pt>
                <c:pt idx="132">
                  <c:v>0.21971260000000001</c:v>
                </c:pt>
                <c:pt idx="133">
                  <c:v>0.212147</c:v>
                </c:pt>
                <c:pt idx="134">
                  <c:v>0.2048914</c:v>
                </c:pt>
                <c:pt idx="135">
                  <c:v>0.197931</c:v>
                </c:pt>
                <c:pt idx="136">
                  <c:v>0.19125200000000001</c:v>
                </c:pt>
                <c:pt idx="137">
                  <c:v>0.18484120000000001</c:v>
                </c:pt>
                <c:pt idx="138">
                  <c:v>0.17868619999999999</c:v>
                </c:pt>
                <c:pt idx="139">
                  <c:v>0.17277519999999999</c:v>
                </c:pt>
                <c:pt idx="140">
                  <c:v>0.16709689999999999</c:v>
                </c:pt>
                <c:pt idx="141">
                  <c:v>0.1616408</c:v>
                </c:pt>
                <c:pt idx="142">
                  <c:v>0.15639690000000001</c:v>
                </c:pt>
                <c:pt idx="143">
                  <c:v>0.1513554</c:v>
                </c:pt>
                <c:pt idx="144">
                  <c:v>0.14650750000000001</c:v>
                </c:pt>
                <c:pt idx="145">
                  <c:v>0.14184459999999999</c:v>
                </c:pt>
                <c:pt idx="146">
                  <c:v>0.13735829999999999</c:v>
                </c:pt>
                <c:pt idx="147">
                  <c:v>0.1330411</c:v>
                </c:pt>
                <c:pt idx="148">
                  <c:v>0.12888549999999999</c:v>
                </c:pt>
                <c:pt idx="149">
                  <c:v>0.1248845</c:v>
                </c:pt>
                <c:pt idx="150">
                  <c:v>0.1210315</c:v>
                </c:pt>
                <c:pt idx="151">
                  <c:v>0.1173201</c:v>
                </c:pt>
                <c:pt idx="152">
                  <c:v>0.11374430000000001</c:v>
                </c:pt>
                <c:pt idx="153">
                  <c:v>0.1102984</c:v>
                </c:pt>
                <c:pt idx="154">
                  <c:v>0.1069768</c:v>
                </c:pt>
                <c:pt idx="155">
                  <c:v>0.10377450000000001</c:v>
                </c:pt>
                <c:pt idx="156">
                  <c:v>0.1006864</c:v>
                </c:pt>
                <c:pt idx="157">
                  <c:v>9.7707799999999997E-2</c:v>
                </c:pt>
                <c:pt idx="158">
                  <c:v>9.4834199999999994E-2</c:v>
                </c:pt>
                <c:pt idx="159">
                  <c:v>9.2061400000000002E-2</c:v>
                </c:pt>
                <c:pt idx="160">
                  <c:v>8.9385199999999998E-2</c:v>
                </c:pt>
                <c:pt idx="161">
                  <c:v>8.6801799999999998E-2</c:v>
                </c:pt>
                <c:pt idx="162">
                  <c:v>8.4307300000000002E-2</c:v>
                </c:pt>
                <c:pt idx="163">
                  <c:v>8.1898399999999996E-2</c:v>
                </c:pt>
                <c:pt idx="164">
                  <c:v>7.95714E-2</c:v>
                </c:pt>
                <c:pt idx="165">
                  <c:v>7.7323299999999998E-2</c:v>
                </c:pt>
                <c:pt idx="166">
                  <c:v>7.5150999999999996E-2</c:v>
                </c:pt>
                <c:pt idx="167">
                  <c:v>7.3051400000000002E-2</c:v>
                </c:pt>
                <c:pt idx="168">
                  <c:v>7.1021799999999996E-2</c:v>
                </c:pt>
                <c:pt idx="169">
                  <c:v>6.9059400000000007E-2</c:v>
                </c:pt>
                <c:pt idx="170">
                  <c:v>6.7161700000000005E-2</c:v>
                </c:pt>
                <c:pt idx="171">
                  <c:v>6.5326099999999998E-2</c:v>
                </c:pt>
                <c:pt idx="172">
                  <c:v>6.3550499999999996E-2</c:v>
                </c:pt>
                <c:pt idx="173">
                  <c:v>6.18323E-2</c:v>
                </c:pt>
                <c:pt idx="174">
                  <c:v>6.0169599999999997E-2</c:v>
                </c:pt>
                <c:pt idx="175">
                  <c:v>5.85602E-2</c:v>
                </c:pt>
                <c:pt idx="176">
                  <c:v>5.7002200000000003E-2</c:v>
                </c:pt>
                <c:pt idx="177">
                  <c:v>5.5493599999999997E-2</c:v>
                </c:pt>
                <c:pt idx="178">
                  <c:v>5.4032700000000003E-2</c:v>
                </c:pt>
                <c:pt idx="179">
                  <c:v>5.26176E-2</c:v>
                </c:pt>
                <c:pt idx="180">
                  <c:v>5.1246800000000002E-2</c:v>
                </c:pt>
                <c:pt idx="181">
                  <c:v>4.9918499999999998E-2</c:v>
                </c:pt>
                <c:pt idx="182">
                  <c:v>4.8631399999999998E-2</c:v>
                </c:pt>
                <c:pt idx="183">
                  <c:v>4.7383799999999997E-2</c:v>
                </c:pt>
                <c:pt idx="184">
                  <c:v>4.6174399999999997E-2</c:v>
                </c:pt>
                <c:pt idx="185">
                  <c:v>4.5001899999999997E-2</c:v>
                </c:pt>
                <c:pt idx="186">
                  <c:v>4.3864899999999998E-2</c:v>
                </c:pt>
                <c:pt idx="187">
                  <c:v>4.27622E-2</c:v>
                </c:pt>
                <c:pt idx="188">
                  <c:v>4.16925E-2</c:v>
                </c:pt>
                <c:pt idx="189">
                  <c:v>4.0654799999999998E-2</c:v>
                </c:pt>
                <c:pt idx="190">
                  <c:v>3.96479E-2</c:v>
                </c:pt>
                <c:pt idx="191">
                  <c:v>3.8670799999999998E-2</c:v>
                </c:pt>
                <c:pt idx="192">
                  <c:v>3.7722499999999999E-2</c:v>
                </c:pt>
                <c:pt idx="193">
                  <c:v>3.6801800000000003E-2</c:v>
                </c:pt>
                <c:pt idx="194">
                  <c:v>3.5908099999999998E-2</c:v>
                </c:pt>
                <c:pt idx="195">
                  <c:v>3.5040200000000001E-2</c:v>
                </c:pt>
                <c:pt idx="196">
                  <c:v>3.41973E-2</c:v>
                </c:pt>
                <c:pt idx="197">
                  <c:v>3.3378699999999997E-2</c:v>
                </c:pt>
                <c:pt idx="198">
                  <c:v>3.2583500000000001E-2</c:v>
                </c:pt>
                <c:pt idx="199">
                  <c:v>3.18108E-2</c:v>
                </c:pt>
                <c:pt idx="200">
                  <c:v>3.10601E-2</c:v>
                </c:pt>
                <c:pt idx="201">
                  <c:v>3.03305E-2</c:v>
                </c:pt>
                <c:pt idx="202">
                  <c:v>2.96213E-2</c:v>
                </c:pt>
                <c:pt idx="203">
                  <c:v>2.8931999999999999E-2</c:v>
                </c:pt>
                <c:pt idx="204">
                  <c:v>2.82618E-2</c:v>
                </c:pt>
                <c:pt idx="205">
                  <c:v>2.7610200000000001E-2</c:v>
                </c:pt>
                <c:pt idx="206">
                  <c:v>2.69765E-2</c:v>
                </c:pt>
                <c:pt idx="207">
                  <c:v>2.6360100000000001E-2</c:v>
                </c:pt>
                <c:pt idx="208">
                  <c:v>2.5760600000000002E-2</c:v>
                </c:pt>
                <c:pt idx="209">
                  <c:v>2.5177399999999999E-2</c:v>
                </c:pt>
                <c:pt idx="210">
                  <c:v>2.4609900000000001E-2</c:v>
                </c:pt>
                <c:pt idx="211">
                  <c:v>2.4057700000000001E-2</c:v>
                </c:pt>
                <c:pt idx="212">
                  <c:v>2.3520300000000001E-2</c:v>
                </c:pt>
                <c:pt idx="213">
                  <c:v>2.2997299999999998E-2</c:v>
                </c:pt>
                <c:pt idx="214">
                  <c:v>2.24881E-2</c:v>
                </c:pt>
                <c:pt idx="215">
                  <c:v>2.1992399999999999E-2</c:v>
                </c:pt>
                <c:pt idx="216">
                  <c:v>2.15097E-2</c:v>
                </c:pt>
                <c:pt idx="217">
                  <c:v>2.1039700000000001E-2</c:v>
                </c:pt>
                <c:pt idx="218">
                  <c:v>2.0582E-2</c:v>
                </c:pt>
                <c:pt idx="219">
                  <c:v>2.01362E-2</c:v>
                </c:pt>
                <c:pt idx="220">
                  <c:v>1.9701900000000001E-2</c:v>
                </c:pt>
                <c:pt idx="221">
                  <c:v>1.9278699999999999E-2</c:v>
                </c:pt>
                <c:pt idx="222">
                  <c:v>1.8866500000000001E-2</c:v>
                </c:pt>
                <c:pt idx="223">
                  <c:v>1.84648E-2</c:v>
                </c:pt>
                <c:pt idx="224">
                  <c:v>1.80733E-2</c:v>
                </c:pt>
                <c:pt idx="225">
                  <c:v>1.7691700000000001E-2</c:v>
                </c:pt>
                <c:pt idx="226">
                  <c:v>1.73197E-2</c:v>
                </c:pt>
                <c:pt idx="227">
                  <c:v>1.6957099999999999E-2</c:v>
                </c:pt>
                <c:pt idx="228">
                  <c:v>1.66035E-2</c:v>
                </c:pt>
                <c:pt idx="229">
                  <c:v>1.62588E-2</c:v>
                </c:pt>
                <c:pt idx="230">
                  <c:v>1.5922599999999999E-2</c:v>
                </c:pt>
                <c:pt idx="231">
                  <c:v>1.55947E-2</c:v>
                </c:pt>
                <c:pt idx="232">
                  <c:v>1.5274899999999999E-2</c:v>
                </c:pt>
                <c:pt idx="233">
                  <c:v>1.4962899999999999E-2</c:v>
                </c:pt>
                <c:pt idx="234">
                  <c:v>1.46585E-2</c:v>
                </c:pt>
                <c:pt idx="235">
                  <c:v>1.43616E-2</c:v>
                </c:pt>
                <c:pt idx="236">
                  <c:v>1.4071800000000001E-2</c:v>
                </c:pt>
                <c:pt idx="237">
                  <c:v>1.3788999999999999E-2</c:v>
                </c:pt>
                <c:pt idx="238">
                  <c:v>1.3513000000000001E-2</c:v>
                </c:pt>
                <c:pt idx="239">
                  <c:v>1.3243599999999999E-2</c:v>
                </c:pt>
                <c:pt idx="240">
                  <c:v>1.29806E-2</c:v>
                </c:pt>
                <c:pt idx="241">
                  <c:v>1.27239E-2</c:v>
                </c:pt>
                <c:pt idx="242">
                  <c:v>1.24732E-2</c:v>
                </c:pt>
                <c:pt idx="243">
                  <c:v>1.22284E-2</c:v>
                </c:pt>
                <c:pt idx="244">
                  <c:v>1.1989400000000001E-2</c:v>
                </c:pt>
                <c:pt idx="245">
                  <c:v>1.17559E-2</c:v>
                </c:pt>
                <c:pt idx="246">
                  <c:v>1.1527900000000001E-2</c:v>
                </c:pt>
                <c:pt idx="247">
                  <c:v>1.13052E-2</c:v>
                </c:pt>
                <c:pt idx="248">
                  <c:v>1.10876E-2</c:v>
                </c:pt>
                <c:pt idx="249">
                  <c:v>1.0874999999999999E-2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3B-479F-8E75-2FE6E178F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564368"/>
        <c:axId val="1"/>
      </c:scatterChart>
      <c:valAx>
        <c:axId val="1904564368"/>
        <c:scaling>
          <c:orientation val="minMax"/>
          <c:max val="1.2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9045643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601840487977531"/>
          <c:y val="0.13080245679949903"/>
          <c:w val="0.13315829391728828"/>
          <c:h val="0.24075302769894885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b-NO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WaSpec!$S$1:$S$15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WaSpec!$T$1:$T$15</c:f>
              <c:numCache>
                <c:formatCode>0%</c:formatCode>
                <c:ptCount val="15"/>
                <c:pt idx="0">
                  <c:v>1.2</c:v>
                </c:pt>
                <c:pt idx="1">
                  <c:v>1.25</c:v>
                </c:pt>
                <c:pt idx="2">
                  <c:v>1.3</c:v>
                </c:pt>
                <c:pt idx="3">
                  <c:v>1.35</c:v>
                </c:pt>
                <c:pt idx="4">
                  <c:v>1.4</c:v>
                </c:pt>
                <c:pt idx="5">
                  <c:v>1.45</c:v>
                </c:pt>
                <c:pt idx="6">
                  <c:v>1.5</c:v>
                </c:pt>
                <c:pt idx="7">
                  <c:v>1.55</c:v>
                </c:pt>
                <c:pt idx="8">
                  <c:v>1.6</c:v>
                </c:pt>
                <c:pt idx="9">
                  <c:v>1.65</c:v>
                </c:pt>
                <c:pt idx="10">
                  <c:v>1.7000000000000002</c:v>
                </c:pt>
                <c:pt idx="11">
                  <c:v>1.75</c:v>
                </c:pt>
                <c:pt idx="12">
                  <c:v>1.8</c:v>
                </c:pt>
                <c:pt idx="13">
                  <c:v>1.85</c:v>
                </c:pt>
                <c:pt idx="14">
                  <c:v>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3-4737-906F-7A86F28C8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51360"/>
        <c:axId val="1652048000"/>
      </c:scatterChart>
      <c:valAx>
        <c:axId val="1652051360"/>
        <c:scaling>
          <c:orientation val="minMax"/>
          <c:max val="1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2048000"/>
        <c:crosses val="autoZero"/>
        <c:crossBetween val="midCat"/>
      </c:valAx>
      <c:valAx>
        <c:axId val="16520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205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29</xdr:row>
      <xdr:rowOff>0</xdr:rowOff>
    </xdr:from>
    <xdr:to>
      <xdr:col>22</xdr:col>
      <xdr:colOff>390525</xdr:colOff>
      <xdr:row>36</xdr:row>
      <xdr:rowOff>95250</xdr:rowOff>
    </xdr:to>
    <xdr:pic>
      <xdr:nvPicPr>
        <xdr:cNvPr id="5521545" name="Picture 1">
          <a:extLst>
            <a:ext uri="{FF2B5EF4-FFF2-40B4-BE49-F238E27FC236}">
              <a16:creationId xmlns:a16="http://schemas.microsoft.com/office/drawing/2014/main" id="{CE75EF1B-7848-936F-332D-AB0D68CF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524500"/>
          <a:ext cx="645795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1076325</xdr:colOff>
          <xdr:row>7</xdr:row>
          <xdr:rowOff>9525</xdr:rowOff>
        </xdr:from>
        <xdr:to>
          <xdr:col>1</xdr:col>
          <xdr:colOff>0</xdr:colOff>
          <xdr:row>7</xdr:row>
          <xdr:rowOff>152400</xdr:rowOff>
        </xdr:to>
        <xdr:sp macro="" textlink="">
          <xdr:nvSpPr>
            <xdr:cNvPr id="5521439" name="Button 31" hidden="1">
              <a:extLst>
                <a:ext uri="{63B3BB69-23CF-44E3-9099-C40C66FF867C}">
                  <a14:compatExt spid="_x0000_s5521439"/>
                </a:ext>
                <a:ext uri="{FF2B5EF4-FFF2-40B4-BE49-F238E27FC236}">
                  <a16:creationId xmlns:a16="http://schemas.microsoft.com/office/drawing/2014/main" id="{00000000-0008-0000-0000-00001F405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nb-NO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LCFile1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1076325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5521440" name="Button 32" hidden="1">
              <a:extLst>
                <a:ext uri="{63B3BB69-23CF-44E3-9099-C40C66FF867C}">
                  <a14:compatExt spid="_x0000_s5521440"/>
                </a:ext>
                <a:ext uri="{FF2B5EF4-FFF2-40B4-BE49-F238E27FC236}">
                  <a16:creationId xmlns:a16="http://schemas.microsoft.com/office/drawing/2014/main" id="{00000000-0008-0000-0000-000020405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nb-NO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LCFile2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19</xdr:row>
      <xdr:rowOff>133350</xdr:rowOff>
    </xdr:from>
    <xdr:to>
      <xdr:col>17</xdr:col>
      <xdr:colOff>352425</xdr:colOff>
      <xdr:row>30</xdr:row>
      <xdr:rowOff>28575</xdr:rowOff>
    </xdr:to>
    <xdr:pic>
      <xdr:nvPicPr>
        <xdr:cNvPr id="6161442" name="Picture 1">
          <a:extLst>
            <a:ext uri="{FF2B5EF4-FFF2-40B4-BE49-F238E27FC236}">
              <a16:creationId xmlns:a16="http://schemas.microsoft.com/office/drawing/2014/main" id="{72DDE04E-9336-3823-3F79-12DE9872E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3752850"/>
          <a:ext cx="720090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704850</xdr:colOff>
          <xdr:row>7</xdr:row>
          <xdr:rowOff>19050</xdr:rowOff>
        </xdr:from>
        <xdr:to>
          <xdr:col>0</xdr:col>
          <xdr:colOff>1162050</xdr:colOff>
          <xdr:row>8</xdr:row>
          <xdr:rowOff>0</xdr:rowOff>
        </xdr:to>
        <xdr:sp macro="" textlink="">
          <xdr:nvSpPr>
            <xdr:cNvPr id="6161409" name="Button 1" hidden="1">
              <a:extLst>
                <a:ext uri="{63B3BB69-23CF-44E3-9099-C40C66FF867C}">
                  <a14:compatExt spid="_x0000_s6161409"/>
                </a:ext>
                <a:ext uri="{FF2B5EF4-FFF2-40B4-BE49-F238E27FC236}">
                  <a16:creationId xmlns:a16="http://schemas.microsoft.com/office/drawing/2014/main" id="{00000000-0008-0000-0100-000001045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nb-NO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LCFile1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1076325</xdr:colOff>
          <xdr:row>7</xdr:row>
          <xdr:rowOff>9525</xdr:rowOff>
        </xdr:from>
        <xdr:to>
          <xdr:col>1</xdr:col>
          <xdr:colOff>1552575</xdr:colOff>
          <xdr:row>8</xdr:row>
          <xdr:rowOff>0</xdr:rowOff>
        </xdr:to>
        <xdr:sp macro="" textlink="">
          <xdr:nvSpPr>
            <xdr:cNvPr id="6161410" name="Button 2" hidden="1">
              <a:extLst>
                <a:ext uri="{63B3BB69-23CF-44E3-9099-C40C66FF867C}">
                  <a14:compatExt spid="_x0000_s6161410"/>
                </a:ext>
                <a:ext uri="{FF2B5EF4-FFF2-40B4-BE49-F238E27FC236}">
                  <a16:creationId xmlns:a16="http://schemas.microsoft.com/office/drawing/2014/main" id="{00000000-0008-0000-0100-000002045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nb-NO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LCFile2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19</xdr:row>
      <xdr:rowOff>133350</xdr:rowOff>
    </xdr:from>
    <xdr:to>
      <xdr:col>18</xdr:col>
      <xdr:colOff>142875</xdr:colOff>
      <xdr:row>30</xdr:row>
      <xdr:rowOff>28575</xdr:rowOff>
    </xdr:to>
    <xdr:pic>
      <xdr:nvPicPr>
        <xdr:cNvPr id="5268659" name="Picture 1">
          <a:extLst>
            <a:ext uri="{FF2B5EF4-FFF2-40B4-BE49-F238E27FC236}">
              <a16:creationId xmlns:a16="http://schemas.microsoft.com/office/drawing/2014/main" id="{C2484EF2-A136-A1C7-6BFC-E9C67C37B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3752850"/>
          <a:ext cx="7248525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704850</xdr:colOff>
          <xdr:row>7</xdr:row>
          <xdr:rowOff>19050</xdr:rowOff>
        </xdr:from>
        <xdr:to>
          <xdr:col>0</xdr:col>
          <xdr:colOff>1162050</xdr:colOff>
          <xdr:row>8</xdr:row>
          <xdr:rowOff>0</xdr:rowOff>
        </xdr:to>
        <xdr:sp macro="" textlink="">
          <xdr:nvSpPr>
            <xdr:cNvPr id="5268604" name="Button 124" hidden="1">
              <a:extLst>
                <a:ext uri="{63B3BB69-23CF-44E3-9099-C40C66FF867C}">
                  <a14:compatExt spid="_x0000_s5268604"/>
                </a:ext>
                <a:ext uri="{FF2B5EF4-FFF2-40B4-BE49-F238E27FC236}">
                  <a16:creationId xmlns:a16="http://schemas.microsoft.com/office/drawing/2014/main" id="{00000000-0008-0000-0200-00007C645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nb-NO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LCFile1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1076325</xdr:colOff>
          <xdr:row>7</xdr:row>
          <xdr:rowOff>9525</xdr:rowOff>
        </xdr:from>
        <xdr:to>
          <xdr:col>1</xdr:col>
          <xdr:colOff>1552575</xdr:colOff>
          <xdr:row>8</xdr:row>
          <xdr:rowOff>0</xdr:rowOff>
        </xdr:to>
        <xdr:sp macro="" textlink="">
          <xdr:nvSpPr>
            <xdr:cNvPr id="5268605" name="Button 125" hidden="1">
              <a:extLst>
                <a:ext uri="{63B3BB69-23CF-44E3-9099-C40C66FF867C}">
                  <a14:compatExt spid="_x0000_s5268605"/>
                </a:ext>
                <a:ext uri="{FF2B5EF4-FFF2-40B4-BE49-F238E27FC236}">
                  <a16:creationId xmlns:a16="http://schemas.microsoft.com/office/drawing/2014/main" id="{00000000-0008-0000-0200-00007D645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nb-NO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LCFile2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25</xdr:row>
      <xdr:rowOff>66675</xdr:rowOff>
    </xdr:from>
    <xdr:to>
      <xdr:col>18</xdr:col>
      <xdr:colOff>457200</xdr:colOff>
      <xdr:row>36</xdr:row>
      <xdr:rowOff>28575</xdr:rowOff>
    </xdr:to>
    <xdr:graphicFrame macro="">
      <xdr:nvGraphicFramePr>
        <xdr:cNvPr id="6160445" name="Chart 1">
          <a:extLst>
            <a:ext uri="{FF2B5EF4-FFF2-40B4-BE49-F238E27FC236}">
              <a16:creationId xmlns:a16="http://schemas.microsoft.com/office/drawing/2014/main" id="{DD592C97-B760-8F36-E6B0-B2A4E7B0A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5</xdr:row>
      <xdr:rowOff>123825</xdr:rowOff>
    </xdr:from>
    <xdr:to>
      <xdr:col>17</xdr:col>
      <xdr:colOff>428625</xdr:colOff>
      <xdr:row>25</xdr:row>
      <xdr:rowOff>47625</xdr:rowOff>
    </xdr:to>
    <xdr:graphicFrame macro="">
      <xdr:nvGraphicFramePr>
        <xdr:cNvPr id="6160446" name="Chart 5">
          <a:extLst>
            <a:ext uri="{FF2B5EF4-FFF2-40B4-BE49-F238E27FC236}">
              <a16:creationId xmlns:a16="http://schemas.microsoft.com/office/drawing/2014/main" id="{59A8E91E-32EF-0F3F-F199-752BC62E8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67917</xdr:colOff>
      <xdr:row>5</xdr:row>
      <xdr:rowOff>61705</xdr:rowOff>
    </xdr:from>
    <xdr:to>
      <xdr:col>19</xdr:col>
      <xdr:colOff>610842</xdr:colOff>
      <xdr:row>24</xdr:row>
      <xdr:rowOff>129623</xdr:rowOff>
    </xdr:to>
    <xdr:graphicFrame macro="">
      <xdr:nvGraphicFramePr>
        <xdr:cNvPr id="5237098" name="Chart 5">
          <a:extLst>
            <a:ext uri="{FF2B5EF4-FFF2-40B4-BE49-F238E27FC236}">
              <a16:creationId xmlns:a16="http://schemas.microsoft.com/office/drawing/2014/main" id="{B89CD616-2329-F18C-D5A9-3307DB1F1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19</xdr:col>
      <xdr:colOff>47625</xdr:colOff>
      <xdr:row>35</xdr:row>
      <xdr:rowOff>123825</xdr:rowOff>
    </xdr:to>
    <xdr:graphicFrame macro="">
      <xdr:nvGraphicFramePr>
        <xdr:cNvPr id="5237099" name="Chart 1">
          <a:extLst>
            <a:ext uri="{FF2B5EF4-FFF2-40B4-BE49-F238E27FC236}">
              <a16:creationId xmlns:a16="http://schemas.microsoft.com/office/drawing/2014/main" id="{7D1BAA54-3C65-0000-2D51-21FCF16FA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</xdr:row>
      <xdr:rowOff>66675</xdr:rowOff>
    </xdr:from>
    <xdr:to>
      <xdr:col>14</xdr:col>
      <xdr:colOff>419100</xdr:colOff>
      <xdr:row>18</xdr:row>
      <xdr:rowOff>133350</xdr:rowOff>
    </xdr:to>
    <xdr:graphicFrame macro="">
      <xdr:nvGraphicFramePr>
        <xdr:cNvPr id="5809318" name="Chart 2">
          <a:extLst>
            <a:ext uri="{FF2B5EF4-FFF2-40B4-BE49-F238E27FC236}">
              <a16:creationId xmlns:a16="http://schemas.microsoft.com/office/drawing/2014/main" id="{BC6202B8-F089-4B05-073D-FC6CF9CF6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466725</xdr:colOff>
      <xdr:row>17</xdr:row>
      <xdr:rowOff>85725</xdr:rowOff>
    </xdr:from>
    <xdr:to>
      <xdr:col>13</xdr:col>
      <xdr:colOff>371475</xdr:colOff>
      <xdr:row>27</xdr:row>
      <xdr:rowOff>57150</xdr:rowOff>
    </xdr:to>
    <xdr:graphicFrame macro="">
      <xdr:nvGraphicFramePr>
        <xdr:cNvPr id="5809319" name="Chart 1">
          <a:extLst>
            <a:ext uri="{FF2B5EF4-FFF2-40B4-BE49-F238E27FC236}">
              <a16:creationId xmlns:a16="http://schemas.microsoft.com/office/drawing/2014/main" id="{88241DA1-A7E4-9596-4477-0E4A0AB1F5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552450</xdr:colOff>
      <xdr:row>12</xdr:row>
      <xdr:rowOff>109537</xdr:rowOff>
    </xdr:from>
    <xdr:to>
      <xdr:col>16</xdr:col>
      <xdr:colOff>247650</xdr:colOff>
      <xdr:row>26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21624A-8A7E-738D-9835-A8662E1FF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XKO" id="{F28E5AC2-ABC3-425E-B3F8-ED40FC9C7F97}" userId="XKO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4-29T09:21:01.30" personId="{F28E5AC2-ABC3-425E-B3F8-ED40FC9C7F97}" id="{6A7B0E4D-FE11-46E6-84CE-86B7AD43AE35}">
    <text>Rev. 01, Final, Facility Functional and Design Requirement – Turret– Wisting Reshape Project, 2114-EQU-Y-SA-0003_1_001.PDF.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3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P50"/>
  <sheetViews>
    <sheetView zoomScale="90" zoomScaleNormal="90" workbookViewId="0">
      <selection activeCell="J41" sqref="J41"/>
    </sheetView>
  </sheetViews>
  <sheetFormatPr defaultColWidth="8.85546875" defaultRowHeight="15" x14ac:dyDescent="0.25"/>
  <cols>
    <col min="1" max="1" width="29.140625" style="183" customWidth="1"/>
    <col min="2" max="2" width="29" style="183" customWidth="1"/>
    <col min="3" max="6" width="8.85546875" style="183"/>
    <col min="7" max="7" width="12.28515625" style="183" bestFit="1" customWidth="1"/>
    <col min="8" max="8" width="8.85546875" style="183"/>
    <col min="9" max="9" width="4.5703125" style="183" customWidth="1"/>
    <col min="10" max="10" width="13.28515625" style="183" bestFit="1" customWidth="1"/>
    <col min="11" max="11" width="14.7109375" style="183" bestFit="1" customWidth="1"/>
    <col min="12" max="12" width="13.7109375" style="183" bestFit="1" customWidth="1"/>
    <col min="13" max="13" width="12.7109375" style="183" bestFit="1" customWidth="1"/>
    <col min="14" max="14" width="9" style="183" bestFit="1" customWidth="1"/>
    <col min="15" max="15" width="12" style="183" bestFit="1" customWidth="1"/>
    <col min="16" max="16" width="9" style="183" bestFit="1" customWidth="1"/>
    <col min="17" max="17" width="13.140625" style="183" bestFit="1" customWidth="1"/>
    <col min="18" max="18" width="12.28515625" style="183" customWidth="1"/>
    <col min="19" max="19" width="9" style="183" bestFit="1" customWidth="1"/>
    <col min="20" max="16384" width="8.85546875" style="183"/>
  </cols>
  <sheetData>
    <row r="1" spans="1:42" x14ac:dyDescent="0.25">
      <c r="A1" s="182" t="s">
        <v>97</v>
      </c>
      <c r="B1" s="183">
        <v>258</v>
      </c>
      <c r="G1" s="338"/>
      <c r="H1" s="338"/>
      <c r="I1" s="339"/>
      <c r="J1" s="338"/>
      <c r="K1" s="338"/>
      <c r="L1" s="338"/>
      <c r="M1" s="338"/>
      <c r="N1" s="338"/>
      <c r="O1" s="338"/>
      <c r="P1" s="338"/>
      <c r="Q1" s="338"/>
      <c r="R1" s="338"/>
      <c r="S1" s="338"/>
      <c r="T1" s="338"/>
      <c r="U1" s="338"/>
      <c r="V1" s="338"/>
      <c r="W1" s="338"/>
      <c r="X1" s="338"/>
      <c r="Y1" s="338"/>
      <c r="Z1" s="338"/>
      <c r="AA1" s="338"/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8"/>
      <c r="AM1" s="338"/>
      <c r="AN1" s="338"/>
      <c r="AO1" s="338"/>
      <c r="AP1" s="338"/>
    </row>
    <row r="2" spans="1:42" x14ac:dyDescent="0.25">
      <c r="A2" s="338" t="str">
        <f>MT!A1</f>
        <v>ModelTest Loadcases ID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B2" s="338"/>
      <c r="AC2" s="338"/>
      <c r="AD2" s="338"/>
      <c r="AE2" s="338"/>
      <c r="AF2" s="338"/>
      <c r="AG2" s="338"/>
      <c r="AH2" s="338"/>
      <c r="AI2" s="338"/>
      <c r="AJ2" s="338"/>
    </row>
    <row r="3" spans="1:42" x14ac:dyDescent="0.25">
      <c r="A3" s="338" t="str">
        <f ca="1">CELL("address",MT!A1)</f>
        <v>[DesignBook.xlsx]MT!$A$1</v>
      </c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  <c r="AA3" s="338"/>
      <c r="AB3" s="338"/>
      <c r="AC3" s="338"/>
      <c r="AD3" s="338"/>
      <c r="AE3" s="338"/>
      <c r="AF3" s="338"/>
      <c r="AG3" s="338"/>
      <c r="AH3" s="338"/>
      <c r="AI3" s="338"/>
      <c r="AJ3" s="338"/>
    </row>
    <row r="4" spans="1:42" x14ac:dyDescent="0.25">
      <c r="A4" s="338"/>
      <c r="B4" s="338"/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</row>
    <row r="5" spans="1:42" x14ac:dyDescent="0.25">
      <c r="A5" s="184"/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</row>
    <row r="6" spans="1:42" x14ac:dyDescent="0.25">
      <c r="A6" s="182" t="str">
        <f>MT!A31</f>
        <v>Table MT Normalised Current Profile</v>
      </c>
    </row>
    <row r="7" spans="1:42" x14ac:dyDescent="0.25">
      <c r="A7" s="182" t="s">
        <v>98</v>
      </c>
    </row>
    <row r="8" spans="1:42" x14ac:dyDescent="0.25">
      <c r="A8" s="185" t="s">
        <v>2631</v>
      </c>
      <c r="B8" s="185" t="s">
        <v>2634</v>
      </c>
      <c r="I8" s="186" t="s">
        <v>127</v>
      </c>
      <c r="J8" s="187" t="s">
        <v>155</v>
      </c>
      <c r="K8" s="188" t="s">
        <v>157</v>
      </c>
      <c r="L8" s="188" t="s">
        <v>162</v>
      </c>
      <c r="M8" s="189" t="s">
        <v>122</v>
      </c>
      <c r="O8" s="183" t="s">
        <v>164</v>
      </c>
      <c r="S8" s="337" t="s">
        <v>170</v>
      </c>
      <c r="T8" s="337"/>
      <c r="U8" s="337"/>
      <c r="V8" s="337"/>
    </row>
    <row r="9" spans="1:42" x14ac:dyDescent="0.25">
      <c r="A9" s="183">
        <v>0</v>
      </c>
      <c r="B9" s="183">
        <v>0</v>
      </c>
      <c r="C9" s="183" t="s">
        <v>66</v>
      </c>
      <c r="H9" s="183">
        <v>1</v>
      </c>
      <c r="I9" s="190" t="s">
        <v>128</v>
      </c>
      <c r="J9" s="191" t="s">
        <v>155</v>
      </c>
      <c r="K9" s="192" t="s">
        <v>118</v>
      </c>
      <c r="L9" s="192" t="s">
        <v>161</v>
      </c>
      <c r="M9" s="193" t="s">
        <v>156</v>
      </c>
      <c r="O9" s="183" t="s">
        <v>165</v>
      </c>
      <c r="S9" s="337"/>
      <c r="T9" s="337"/>
      <c r="U9" s="337"/>
      <c r="V9" s="337"/>
    </row>
    <row r="10" spans="1:42" x14ac:dyDescent="0.25">
      <c r="A10" s="183">
        <v>0</v>
      </c>
      <c r="B10" s="183">
        <v>0</v>
      </c>
      <c r="C10" s="183" t="s">
        <v>67</v>
      </c>
      <c r="H10" s="183">
        <v>2</v>
      </c>
      <c r="I10" s="190" t="s">
        <v>129</v>
      </c>
      <c r="J10" s="191" t="s">
        <v>155</v>
      </c>
      <c r="K10" s="192" t="s">
        <v>158</v>
      </c>
      <c r="L10" s="192" t="s">
        <v>163</v>
      </c>
      <c r="M10" s="193" t="s">
        <v>156</v>
      </c>
      <c r="O10" s="183" t="s">
        <v>166</v>
      </c>
      <c r="S10" s="337" t="s">
        <v>171</v>
      </c>
      <c r="T10" s="337"/>
      <c r="U10" s="337"/>
      <c r="V10" s="337"/>
    </row>
    <row r="11" spans="1:42" x14ac:dyDescent="0.25">
      <c r="A11" s="194">
        <v>1636.22</v>
      </c>
      <c r="B11" s="194">
        <v>1964.74</v>
      </c>
      <c r="C11" s="183" t="s">
        <v>68</v>
      </c>
      <c r="H11" s="183">
        <v>3</v>
      </c>
      <c r="I11" s="190" t="s">
        <v>130</v>
      </c>
      <c r="J11" s="191" t="s">
        <v>155</v>
      </c>
      <c r="K11" s="192" t="s">
        <v>158</v>
      </c>
      <c r="L11" s="192" t="s">
        <v>161</v>
      </c>
      <c r="M11" s="193" t="s">
        <v>123</v>
      </c>
      <c r="O11" s="183" t="s">
        <v>167</v>
      </c>
      <c r="S11" s="337"/>
      <c r="T11" s="337"/>
      <c r="U11" s="337"/>
      <c r="V11" s="337"/>
    </row>
    <row r="12" spans="1:42" x14ac:dyDescent="0.25">
      <c r="A12" s="194">
        <v>1814650</v>
      </c>
      <c r="B12" s="194">
        <v>542174</v>
      </c>
      <c r="C12" s="183" t="s">
        <v>69</v>
      </c>
      <c r="H12" s="183">
        <v>4</v>
      </c>
      <c r="I12" s="190"/>
      <c r="J12" s="191"/>
      <c r="K12" s="192"/>
      <c r="L12" s="192"/>
      <c r="M12" s="193"/>
    </row>
    <row r="13" spans="1:42" x14ac:dyDescent="0.25">
      <c r="A13" s="194">
        <v>41380200</v>
      </c>
      <c r="B13" s="194">
        <v>49515700</v>
      </c>
      <c r="C13" s="183" t="s">
        <v>70</v>
      </c>
      <c r="H13" s="183">
        <v>5</v>
      </c>
      <c r="I13" s="190"/>
      <c r="J13" s="191"/>
      <c r="K13" s="192"/>
      <c r="L13" s="192"/>
      <c r="M13" s="193"/>
    </row>
    <row r="14" spans="1:42" x14ac:dyDescent="0.25">
      <c r="A14" s="183">
        <v>0</v>
      </c>
      <c r="B14" s="183">
        <v>0</v>
      </c>
      <c r="C14" s="183" t="s">
        <v>71</v>
      </c>
      <c r="H14" s="183">
        <v>6</v>
      </c>
      <c r="I14" s="195"/>
      <c r="J14" s="196"/>
      <c r="K14" s="197"/>
      <c r="L14" s="197"/>
      <c r="M14" s="198"/>
    </row>
    <row r="15" spans="1:42" x14ac:dyDescent="0.25">
      <c r="A15" s="183">
        <v>0</v>
      </c>
      <c r="B15" s="183">
        <v>0</v>
      </c>
      <c r="C15" s="183" t="s">
        <v>72</v>
      </c>
      <c r="H15" s="183">
        <v>7</v>
      </c>
      <c r="I15" s="190" t="s">
        <v>131</v>
      </c>
      <c r="J15" s="199" t="s">
        <v>168</v>
      </c>
      <c r="K15" s="200"/>
      <c r="L15" s="200"/>
      <c r="M15" s="201"/>
    </row>
    <row r="16" spans="1:42" x14ac:dyDescent="0.25">
      <c r="A16" s="183">
        <v>0</v>
      </c>
      <c r="B16" s="183">
        <v>0</v>
      </c>
      <c r="C16" s="183" t="s">
        <v>73</v>
      </c>
      <c r="H16" s="183">
        <v>8</v>
      </c>
      <c r="I16" s="186" t="s">
        <v>143</v>
      </c>
      <c r="J16" s="202" t="s">
        <v>155</v>
      </c>
      <c r="K16" s="203" t="s">
        <v>119</v>
      </c>
      <c r="L16" s="204" t="s">
        <v>124</v>
      </c>
      <c r="P16" s="183">
        <f>1/SQRT(60)</f>
        <v>0.12909944487358055</v>
      </c>
    </row>
    <row r="17" spans="1:19" x14ac:dyDescent="0.25">
      <c r="A17" s="183">
        <v>0</v>
      </c>
      <c r="B17" s="183">
        <v>0</v>
      </c>
      <c r="C17" s="183" t="s">
        <v>106</v>
      </c>
      <c r="H17" s="183">
        <v>9</v>
      </c>
      <c r="I17" s="190" t="s">
        <v>132</v>
      </c>
      <c r="J17" s="205" t="s">
        <v>155</v>
      </c>
      <c r="K17" s="206" t="s">
        <v>120</v>
      </c>
      <c r="L17" s="207" t="s">
        <v>125</v>
      </c>
    </row>
    <row r="18" spans="1:19" x14ac:dyDescent="0.25">
      <c r="A18" s="183">
        <v>84.4</v>
      </c>
      <c r="B18" s="183">
        <v>84.4</v>
      </c>
      <c r="C18" s="183" t="s">
        <v>74</v>
      </c>
      <c r="H18" s="183">
        <v>10</v>
      </c>
      <c r="I18" s="208" t="s">
        <v>133</v>
      </c>
      <c r="J18" s="209" t="s">
        <v>155</v>
      </c>
      <c r="K18" s="210" t="s">
        <v>121</v>
      </c>
      <c r="L18" s="211" t="s">
        <v>126</v>
      </c>
    </row>
    <row r="19" spans="1:19" x14ac:dyDescent="0.25">
      <c r="A19" s="183">
        <v>0</v>
      </c>
      <c r="B19" s="183">
        <v>0</v>
      </c>
      <c r="C19" s="212" t="s">
        <v>114</v>
      </c>
      <c r="H19" s="183">
        <v>11</v>
      </c>
      <c r="I19" s="213" t="s">
        <v>134</v>
      </c>
      <c r="J19" s="213" t="s">
        <v>169</v>
      </c>
    </row>
    <row r="20" spans="1:19" x14ac:dyDescent="0.25">
      <c r="A20" s="183">
        <v>0</v>
      </c>
      <c r="B20" s="183">
        <v>0</v>
      </c>
      <c r="C20" s="212" t="s">
        <v>115</v>
      </c>
      <c r="H20" s="183">
        <v>12</v>
      </c>
      <c r="I20" s="190"/>
    </row>
    <row r="21" spans="1:19" x14ac:dyDescent="0.25">
      <c r="A21" s="183">
        <v>0</v>
      </c>
      <c r="B21" s="183">
        <v>0</v>
      </c>
      <c r="C21" s="183" t="s">
        <v>75</v>
      </c>
      <c r="H21" s="183">
        <v>13</v>
      </c>
    </row>
    <row r="22" spans="1:19" x14ac:dyDescent="0.25">
      <c r="A22" s="183">
        <v>0</v>
      </c>
      <c r="B22" s="183">
        <v>0</v>
      </c>
      <c r="C22" s="183" t="s">
        <v>76</v>
      </c>
      <c r="H22" s="183">
        <v>14</v>
      </c>
    </row>
    <row r="23" spans="1:19" x14ac:dyDescent="0.25">
      <c r="A23" s="183">
        <v>0</v>
      </c>
      <c r="B23" s="183">
        <v>0</v>
      </c>
      <c r="C23" s="183" t="s">
        <v>77</v>
      </c>
      <c r="H23" s="183">
        <v>15</v>
      </c>
      <c r="N23" s="183">
        <f>1/LN(1/(1-0.95))</f>
        <v>0.33380820069533418</v>
      </c>
      <c r="O23" s="183" t="s">
        <v>180</v>
      </c>
      <c r="P23" s="183" t="s">
        <v>181</v>
      </c>
    </row>
    <row r="24" spans="1:19" x14ac:dyDescent="0.25">
      <c r="A24" s="183">
        <v>0</v>
      </c>
      <c r="B24" s="183">
        <v>0</v>
      </c>
      <c r="C24" s="183" t="s">
        <v>78</v>
      </c>
      <c r="H24" s="183">
        <v>16</v>
      </c>
      <c r="N24" s="183" t="s">
        <v>178</v>
      </c>
      <c r="O24" s="183" t="s">
        <v>179</v>
      </c>
      <c r="P24" s="183" t="s">
        <v>178</v>
      </c>
      <c r="Q24" s="183" t="s">
        <v>179</v>
      </c>
      <c r="R24" s="183" t="s">
        <v>178</v>
      </c>
      <c r="S24" s="183" t="s">
        <v>179</v>
      </c>
    </row>
    <row r="25" spans="1:19" x14ac:dyDescent="0.25">
      <c r="A25" s="183">
        <v>0</v>
      </c>
      <c r="B25" s="183">
        <v>0</v>
      </c>
      <c r="C25" s="183" t="s">
        <v>79</v>
      </c>
      <c r="H25" s="183">
        <v>17</v>
      </c>
      <c r="N25" s="183">
        <v>1</v>
      </c>
      <c r="O25" s="214">
        <f>1-EXP(-1/N25)</f>
        <v>0.63212055882855767</v>
      </c>
      <c r="P25" s="183">
        <v>6</v>
      </c>
      <c r="Q25" s="183">
        <f>1-EXP(-1/P25)</f>
        <v>0.15351827510938587</v>
      </c>
      <c r="R25" s="183">
        <v>50</v>
      </c>
      <c r="S25" s="183">
        <f>1-EXP(-1/R25)</f>
        <v>1.9801326693244747E-2</v>
      </c>
    </row>
    <row r="26" spans="1:19" x14ac:dyDescent="0.25">
      <c r="A26" s="183">
        <v>0</v>
      </c>
      <c r="B26" s="183">
        <v>0</v>
      </c>
      <c r="C26" s="183" t="s">
        <v>76</v>
      </c>
      <c r="H26" s="183">
        <v>18</v>
      </c>
      <c r="N26" s="183">
        <v>10</v>
      </c>
      <c r="O26" s="214">
        <f>1-EXP(-1/N26)</f>
        <v>9.5162581964040482E-2</v>
      </c>
      <c r="P26" s="183">
        <f>P25*10</f>
        <v>60</v>
      </c>
      <c r="Q26" s="183">
        <f>1-EXP(-1/P26)</f>
        <v>1.6528546178382508E-2</v>
      </c>
      <c r="R26" s="183">
        <v>300</v>
      </c>
      <c r="S26" s="183">
        <f>1-EXP(-1/R26)</f>
        <v>3.3277839454767255E-3</v>
      </c>
    </row>
    <row r="27" spans="1:19" x14ac:dyDescent="0.25">
      <c r="A27" s="183">
        <v>350</v>
      </c>
      <c r="B27" s="183">
        <v>350</v>
      </c>
      <c r="C27" s="183" t="s">
        <v>80</v>
      </c>
      <c r="E27" s="212" t="s">
        <v>159</v>
      </c>
      <c r="H27" s="183">
        <v>19</v>
      </c>
      <c r="I27" s="183">
        <v>6</v>
      </c>
      <c r="J27" s="183">
        <v>5.9987636275032816</v>
      </c>
      <c r="N27" s="183">
        <v>100</v>
      </c>
      <c r="O27" s="214">
        <f>1-EXP(-1/N27)</f>
        <v>9.9501662508318933E-3</v>
      </c>
      <c r="P27" s="183">
        <f>P25*100</f>
        <v>600</v>
      </c>
      <c r="Q27" s="183">
        <f>1-EXP(-1/P27)</f>
        <v>1.6652785490612887E-3</v>
      </c>
      <c r="R27" s="183">
        <v>500</v>
      </c>
      <c r="S27" s="183">
        <f>1-EXP(-1/R27)</f>
        <v>1.998001332666921E-3</v>
      </c>
    </row>
    <row r="28" spans="1:19" ht="15.75" x14ac:dyDescent="0.25">
      <c r="A28" s="215" t="e">
        <f>E28*Lpp^3/32*G28</f>
        <v>#NAME?</v>
      </c>
      <c r="B28" s="215" t="e">
        <f>F28*Lpp^3/32*G28</f>
        <v>#NAME?</v>
      </c>
      <c r="C28" s="183" t="s">
        <v>81</v>
      </c>
      <c r="E28" s="216">
        <v>1841.9753086419753</v>
      </c>
      <c r="F28" s="216">
        <v>3224.691358024691</v>
      </c>
      <c r="G28" s="216">
        <v>8</v>
      </c>
      <c r="H28" s="183">
        <v>20</v>
      </c>
      <c r="J28" s="301" t="e">
        <f>F28*Lpp^3/32*J27</f>
        <v>#NAME?</v>
      </c>
      <c r="K28" s="304">
        <v>10500000000</v>
      </c>
      <c r="N28" s="183">
        <v>10000</v>
      </c>
      <c r="O28" s="217">
        <f>1-EXP(-1/N28)</f>
        <v>9.999500016666385E-5</v>
      </c>
      <c r="P28" s="183">
        <f>P25*10000</f>
        <v>60000</v>
      </c>
      <c r="Q28" s="183">
        <f>1-EXP(-1/P28)</f>
        <v>1.6666527778541607E-5</v>
      </c>
      <c r="R28" s="183">
        <v>3000</v>
      </c>
      <c r="S28" s="183">
        <f>1-EXP(-1/R28)</f>
        <v>3.3327778395009222E-4</v>
      </c>
    </row>
    <row r="29" spans="1:19" x14ac:dyDescent="0.25">
      <c r="A29" s="183">
        <v>-0.3</v>
      </c>
      <c r="B29" s="183">
        <f>A29</f>
        <v>-0.3</v>
      </c>
      <c r="C29" s="183" t="s">
        <v>82</v>
      </c>
      <c r="H29" s="183">
        <v>21</v>
      </c>
    </row>
    <row r="30" spans="1:19" x14ac:dyDescent="0.25">
      <c r="A30" s="183">
        <v>-0.35</v>
      </c>
      <c r="B30" s="183">
        <f>A30</f>
        <v>-0.35</v>
      </c>
      <c r="C30" s="183" t="s">
        <v>83</v>
      </c>
      <c r="H30" s="183">
        <v>22</v>
      </c>
      <c r="J30" s="183">
        <v>50</v>
      </c>
      <c r="K30" s="194">
        <f>J30^(-3/2)</f>
        <v>2.8284271247461914E-3</v>
      </c>
      <c r="L30" s="183">
        <f>K30/K31</f>
        <v>1.1536897329871671</v>
      </c>
    </row>
    <row r="31" spans="1:19" x14ac:dyDescent="0.25">
      <c r="A31" s="183">
        <v>0</v>
      </c>
      <c r="B31" s="183">
        <v>0</v>
      </c>
      <c r="C31" s="183" t="s">
        <v>84</v>
      </c>
      <c r="H31" s="183">
        <v>23</v>
      </c>
      <c r="J31" s="183">
        <v>55</v>
      </c>
      <c r="K31" s="194">
        <f t="shared" ref="K31" si="0">J31^(-3/2)</f>
        <v>2.4516358635026988E-3</v>
      </c>
      <c r="L31" s="301">
        <f>K30/K32</f>
        <v>1.3145341380123983</v>
      </c>
    </row>
    <row r="32" spans="1:19" x14ac:dyDescent="0.25">
      <c r="A32" s="183">
        <v>1</v>
      </c>
      <c r="B32" s="183">
        <v>1</v>
      </c>
      <c r="C32" s="183" t="s">
        <v>85</v>
      </c>
      <c r="H32" s="183">
        <v>24</v>
      </c>
      <c r="J32" s="301">
        <v>60</v>
      </c>
      <c r="K32" s="194">
        <f>J32^(-3/2)</f>
        <v>2.1516574145596778E-3</v>
      </c>
    </row>
    <row r="33" spans="1:10" x14ac:dyDescent="0.25">
      <c r="A33" s="183">
        <v>1</v>
      </c>
      <c r="B33" s="183">
        <v>1</v>
      </c>
      <c r="C33" s="183" t="s">
        <v>86</v>
      </c>
      <c r="H33" s="183">
        <v>25</v>
      </c>
    </row>
    <row r="34" spans="1:10" x14ac:dyDescent="0.25">
      <c r="A34" s="183">
        <v>1</v>
      </c>
      <c r="B34" s="183">
        <v>1</v>
      </c>
      <c r="C34" s="183" t="s">
        <v>87</v>
      </c>
      <c r="H34" s="183">
        <v>26</v>
      </c>
      <c r="J34" s="183">
        <f>393/658</f>
        <v>0.59726443768996962</v>
      </c>
    </row>
    <row r="35" spans="1:10" x14ac:dyDescent="0.25">
      <c r="A35" s="183">
        <v>9</v>
      </c>
      <c r="B35" s="183">
        <v>9</v>
      </c>
      <c r="C35" s="183" t="s">
        <v>88</v>
      </c>
      <c r="H35" s="183">
        <v>27</v>
      </c>
      <c r="J35" s="301">
        <f>179/658</f>
        <v>0.27203647416413373</v>
      </c>
    </row>
    <row r="36" spans="1:10" x14ac:dyDescent="0.25">
      <c r="A36" s="183">
        <v>1</v>
      </c>
      <c r="B36" s="183">
        <v>1</v>
      </c>
      <c r="C36" s="183" t="s">
        <v>89</v>
      </c>
      <c r="H36" s="183">
        <v>28</v>
      </c>
      <c r="J36" s="301">
        <f>61/658</f>
        <v>9.2705167173252279E-2</v>
      </c>
    </row>
    <row r="37" spans="1:10" x14ac:dyDescent="0.25">
      <c r="A37" s="183">
        <v>1</v>
      </c>
      <c r="B37" s="183">
        <v>1</v>
      </c>
      <c r="C37" s="183" t="s">
        <v>90</v>
      </c>
      <c r="H37" s="183">
        <v>29</v>
      </c>
    </row>
    <row r="38" spans="1:10" x14ac:dyDescent="0.25">
      <c r="A38" s="183">
        <v>-14.287660000000001</v>
      </c>
      <c r="B38" s="183">
        <v>-20.960640000000001</v>
      </c>
      <c r="C38" s="183" t="s">
        <v>91</v>
      </c>
      <c r="H38" s="183">
        <v>30</v>
      </c>
    </row>
    <row r="39" spans="1:10" x14ac:dyDescent="0.25">
      <c r="A39" s="183">
        <v>0</v>
      </c>
      <c r="B39" s="183">
        <v>0</v>
      </c>
      <c r="C39" s="183" t="s">
        <v>92</v>
      </c>
      <c r="H39" s="183">
        <v>31</v>
      </c>
    </row>
    <row r="40" spans="1:10" x14ac:dyDescent="0.25">
      <c r="A40" s="183">
        <v>0</v>
      </c>
      <c r="B40" s="183">
        <v>0</v>
      </c>
      <c r="C40" s="183" t="s">
        <v>93</v>
      </c>
      <c r="H40" s="183">
        <v>32</v>
      </c>
      <c r="J40" s="194">
        <f>1374.36*244.2^3/32*10</f>
        <v>6254426702.709898</v>
      </c>
    </row>
    <row r="41" spans="1:10" x14ac:dyDescent="0.25">
      <c r="A41" s="183">
        <v>1</v>
      </c>
      <c r="B41" s="183">
        <v>1</v>
      </c>
      <c r="C41" s="183" t="s">
        <v>100</v>
      </c>
      <c r="H41" s="183">
        <v>33</v>
      </c>
    </row>
    <row r="42" spans="1:10" x14ac:dyDescent="0.25">
      <c r="A42" s="183">
        <v>1</v>
      </c>
      <c r="B42" s="183">
        <v>1</v>
      </c>
      <c r="C42" s="183" t="s">
        <v>94</v>
      </c>
      <c r="H42" s="183">
        <v>34</v>
      </c>
    </row>
    <row r="43" spans="1:10" x14ac:dyDescent="0.25">
      <c r="A43" s="183">
        <v>1</v>
      </c>
      <c r="B43" s="183">
        <v>1</v>
      </c>
      <c r="C43" s="183" t="s">
        <v>95</v>
      </c>
      <c r="H43" s="183">
        <v>35</v>
      </c>
    </row>
    <row r="44" spans="1:10" x14ac:dyDescent="0.25">
      <c r="A44" s="183">
        <v>0</v>
      </c>
      <c r="B44" s="183">
        <v>0</v>
      </c>
      <c r="C44" s="183" t="s">
        <v>96</v>
      </c>
      <c r="H44" s="183">
        <v>36</v>
      </c>
    </row>
    <row r="45" spans="1:10" x14ac:dyDescent="0.25">
      <c r="A45" s="183">
        <v>1</v>
      </c>
      <c r="B45" s="183">
        <v>1</v>
      </c>
      <c r="C45" s="183" t="s">
        <v>101</v>
      </c>
      <c r="H45" s="183">
        <v>37</v>
      </c>
    </row>
    <row r="46" spans="1:10" x14ac:dyDescent="0.25">
      <c r="A46" s="183">
        <v>0</v>
      </c>
      <c r="B46" s="183">
        <v>0</v>
      </c>
      <c r="C46" s="183" t="s">
        <v>102</v>
      </c>
      <c r="H46" s="183">
        <v>38</v>
      </c>
    </row>
    <row r="47" spans="1:10" x14ac:dyDescent="0.25">
      <c r="A47" s="183">
        <v>1</v>
      </c>
      <c r="B47" s="183">
        <v>1</v>
      </c>
      <c r="C47" s="183" t="s">
        <v>103</v>
      </c>
      <c r="H47" s="183">
        <v>39</v>
      </c>
    </row>
    <row r="48" spans="1:10" x14ac:dyDescent="0.25">
      <c r="A48" s="183">
        <v>1</v>
      </c>
      <c r="B48" s="183">
        <v>1</v>
      </c>
      <c r="C48" s="183" t="s">
        <v>104</v>
      </c>
      <c r="H48" s="183">
        <v>40</v>
      </c>
    </row>
    <row r="49" spans="1:8" x14ac:dyDescent="0.25">
      <c r="A49" s="183">
        <v>1</v>
      </c>
      <c r="B49" s="183">
        <v>1</v>
      </c>
      <c r="C49" s="183" t="s">
        <v>105</v>
      </c>
      <c r="H49" s="183">
        <v>41</v>
      </c>
    </row>
    <row r="50" spans="1:8" x14ac:dyDescent="0.25">
      <c r="A50" s="183" t="s">
        <v>99</v>
      </c>
    </row>
  </sheetData>
  <mergeCells count="6">
    <mergeCell ref="S10:V11"/>
    <mergeCell ref="G1:AP1"/>
    <mergeCell ref="A2:AJ2"/>
    <mergeCell ref="A3:AJ3"/>
    <mergeCell ref="A4:AJ4"/>
    <mergeCell ref="S8:V9"/>
  </mergeCells>
  <pageMargins left="0.7" right="0.7" top="0.75" bottom="0.75" header="0.3" footer="0.3"/>
  <pageSetup paperSize="9" orientation="portrait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521439" r:id="rId4" name="Button 31">
              <controlPr defaultSize="0" print="0" autoFill="0" autoPict="0">
                <anchor moveWithCells="1">
                  <from>
                    <xdr:col>0</xdr:col>
                    <xdr:colOff>1076325</xdr:colOff>
                    <xdr:row>7</xdr:row>
                    <xdr:rowOff>9525</xdr:rowOff>
                  </from>
                  <to>
                    <xdr:col>1</xdr:col>
                    <xdr:colOff>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1440" r:id="rId5" name="Button 32">
              <controlPr defaultSize="0" print="0" autoFill="0" autoPict="0">
                <anchor moveWithCells="1">
                  <from>
                    <xdr:col>1</xdr:col>
                    <xdr:colOff>1076325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/>
  <dimension ref="A1:AP50"/>
  <sheetViews>
    <sheetView topLeftCell="B4" zoomScale="90" zoomScaleNormal="90" workbookViewId="0">
      <selection activeCell="I8" sqref="I8:M19"/>
    </sheetView>
  </sheetViews>
  <sheetFormatPr defaultColWidth="8.85546875" defaultRowHeight="15" x14ac:dyDescent="0.25"/>
  <cols>
    <col min="1" max="1" width="39.85546875" style="220" customWidth="1"/>
    <col min="2" max="2" width="42" style="220" customWidth="1"/>
    <col min="3" max="8" width="8.85546875" style="220"/>
    <col min="9" max="9" width="4.5703125" style="220" customWidth="1"/>
    <col min="10" max="10" width="13.28515625" style="220" customWidth="1"/>
    <col min="11" max="11" width="14.7109375" style="220" customWidth="1"/>
    <col min="12" max="12" width="18.7109375" style="220" customWidth="1"/>
    <col min="13" max="13" width="16.140625" style="220" bestFit="1" customWidth="1"/>
    <col min="14" max="17" width="8.85546875" style="220"/>
    <col min="18" max="18" width="12.28515625" style="220" customWidth="1"/>
    <col min="19" max="16384" width="8.85546875" style="220"/>
  </cols>
  <sheetData>
    <row r="1" spans="1:42" x14ac:dyDescent="0.25">
      <c r="A1" s="182" t="s">
        <v>97</v>
      </c>
      <c r="B1" s="220">
        <v>258</v>
      </c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  <c r="AE1" s="341"/>
      <c r="AF1" s="341"/>
      <c r="AG1" s="341"/>
      <c r="AH1" s="341"/>
      <c r="AI1" s="341"/>
      <c r="AJ1" s="341"/>
      <c r="AK1" s="341"/>
      <c r="AL1" s="341"/>
      <c r="AM1" s="341"/>
      <c r="AN1" s="341"/>
      <c r="AO1" s="341"/>
      <c r="AP1" s="341"/>
    </row>
    <row r="2" spans="1:42" x14ac:dyDescent="0.25">
      <c r="A2" s="341" t="s">
        <v>287</v>
      </c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  <c r="AE2" s="341"/>
      <c r="AF2" s="341"/>
      <c r="AG2" s="341"/>
      <c r="AH2" s="341"/>
      <c r="AI2" s="341"/>
      <c r="AJ2" s="341"/>
    </row>
    <row r="3" spans="1:42" x14ac:dyDescent="0.25">
      <c r="A3" s="341" t="s">
        <v>281</v>
      </c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  <c r="AE3" s="341"/>
      <c r="AF3" s="341"/>
      <c r="AG3" s="341"/>
      <c r="AH3" s="341"/>
      <c r="AI3" s="341"/>
      <c r="AJ3" s="341"/>
    </row>
    <row r="4" spans="1:42" x14ac:dyDescent="0.25">
      <c r="A4" s="341" t="s">
        <v>154</v>
      </c>
      <c r="B4" s="341"/>
      <c r="C4" s="341"/>
      <c r="D4" s="341"/>
      <c r="E4" s="341"/>
      <c r="F4" s="341"/>
      <c r="G4" s="341"/>
      <c r="H4" s="341"/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  <c r="AE4" s="341"/>
      <c r="AF4" s="341"/>
      <c r="AG4" s="341"/>
      <c r="AH4" s="341"/>
      <c r="AI4" s="341"/>
      <c r="AJ4" s="341"/>
    </row>
    <row r="5" spans="1:42" x14ac:dyDescent="0.25">
      <c r="A5" s="341" t="s">
        <v>280</v>
      </c>
      <c r="B5" s="341"/>
      <c r="C5" s="341"/>
      <c r="D5" s="341"/>
      <c r="E5" s="341"/>
      <c r="F5" s="341"/>
      <c r="G5" s="341"/>
      <c r="H5" s="341"/>
      <c r="I5" s="341"/>
      <c r="J5" s="341"/>
      <c r="K5" s="341"/>
      <c r="L5" s="341"/>
      <c r="M5" s="341"/>
      <c r="N5" s="341"/>
      <c r="O5" s="341"/>
      <c r="P5" s="341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  <c r="AE5" s="341"/>
      <c r="AF5" s="341"/>
      <c r="AG5" s="341"/>
      <c r="AH5" s="341"/>
      <c r="AI5" s="341"/>
      <c r="AJ5" s="341"/>
    </row>
    <row r="6" spans="1:42" x14ac:dyDescent="0.25">
      <c r="A6" s="182" t="str">
        <f>ExtremeXTRS!A99</f>
        <v>Table 3.4.2 Normalised (FROM) Extreme  Directional Current Profile for 1yrRP, 10yrRP, 100yrRP, 1000yrRP, 1000yrRP</v>
      </c>
      <c r="L6" s="262"/>
    </row>
    <row r="7" spans="1:42" x14ac:dyDescent="0.25">
      <c r="A7" s="182" t="s">
        <v>98</v>
      </c>
      <c r="L7" s="262"/>
    </row>
    <row r="8" spans="1:42" x14ac:dyDescent="0.25">
      <c r="A8" s="237" t="s">
        <v>285</v>
      </c>
      <c r="B8" s="237" t="s">
        <v>286</v>
      </c>
      <c r="I8" s="276" t="s">
        <v>127</v>
      </c>
      <c r="J8" s="342" t="s">
        <v>305</v>
      </c>
      <c r="K8" s="8" t="str">
        <f>MID($A$2,FIND("[",$A$2)+1,FIND("/",$A$2)-1-(FIND("[",$A$2)))</f>
        <v>wind=85%10yr</v>
      </c>
      <c r="L8" s="8" t="str">
        <f>LEFT(RIGHT($A$2,LEN($A$2)-(LEN(K8)+1)-3),FIND("/",RIGHT($A$2,LEN($A$2)-(LEN(K8)+1)-4)))</f>
        <v>wave=100yrWa</v>
      </c>
      <c r="M8" s="9" t="s">
        <v>307</v>
      </c>
      <c r="O8" s="220" t="s">
        <v>164</v>
      </c>
      <c r="S8" s="340" t="s">
        <v>170</v>
      </c>
      <c r="T8" s="340"/>
      <c r="U8" s="340"/>
      <c r="V8" s="340"/>
    </row>
    <row r="9" spans="1:42" x14ac:dyDescent="0.25">
      <c r="A9" s="219">
        <v>0</v>
      </c>
      <c r="B9" s="220">
        <v>0</v>
      </c>
      <c r="C9" s="220" t="s">
        <v>66</v>
      </c>
      <c r="H9" s="220">
        <v>1</v>
      </c>
      <c r="I9" s="277" t="s">
        <v>128</v>
      </c>
      <c r="J9" s="343"/>
      <c r="K9" s="10" t="s">
        <v>294</v>
      </c>
      <c r="L9" s="10" t="s">
        <v>295</v>
      </c>
      <c r="M9" s="11" t="s">
        <v>296</v>
      </c>
      <c r="O9" s="220" t="s">
        <v>165</v>
      </c>
      <c r="S9" s="340"/>
      <c r="T9" s="340"/>
      <c r="U9" s="340"/>
      <c r="V9" s="340"/>
    </row>
    <row r="10" spans="1:42" x14ac:dyDescent="0.25">
      <c r="A10" s="220">
        <v>0</v>
      </c>
      <c r="B10" s="220">
        <v>0</v>
      </c>
      <c r="C10" s="220" t="s">
        <v>67</v>
      </c>
      <c r="H10" s="220">
        <v>2</v>
      </c>
      <c r="I10" s="278" t="s">
        <v>129</v>
      </c>
      <c r="J10" s="344"/>
      <c r="K10" s="12" t="s">
        <v>297</v>
      </c>
      <c r="L10" s="12" t="s">
        <v>298</v>
      </c>
      <c r="M10" s="13" t="s">
        <v>299</v>
      </c>
      <c r="O10" s="220" t="s">
        <v>166</v>
      </c>
      <c r="S10" s="340" t="s">
        <v>171</v>
      </c>
      <c r="T10" s="340"/>
      <c r="U10" s="340"/>
      <c r="V10" s="340"/>
    </row>
    <row r="11" spans="1:42" x14ac:dyDescent="0.25">
      <c r="A11" s="220">
        <v>0</v>
      </c>
      <c r="B11" s="220">
        <v>0</v>
      </c>
      <c r="C11" s="220" t="s">
        <v>68</v>
      </c>
      <c r="H11" s="220">
        <v>3</v>
      </c>
      <c r="I11" s="276" t="s">
        <v>130</v>
      </c>
      <c r="J11" s="342" t="s">
        <v>306</v>
      </c>
      <c r="K11" s="8" t="s">
        <v>300</v>
      </c>
      <c r="L11" s="8" t="s">
        <v>161</v>
      </c>
      <c r="M11" s="9" t="s">
        <v>301</v>
      </c>
      <c r="O11" s="220" t="s">
        <v>167</v>
      </c>
      <c r="S11" s="340"/>
      <c r="T11" s="340"/>
      <c r="U11" s="340"/>
      <c r="V11" s="340"/>
    </row>
    <row r="12" spans="1:42" x14ac:dyDescent="0.25">
      <c r="A12" s="74">
        <v>0</v>
      </c>
      <c r="B12" s="74">
        <v>0</v>
      </c>
      <c r="C12" s="220" t="s">
        <v>69</v>
      </c>
      <c r="H12" s="220">
        <v>4</v>
      </c>
      <c r="I12" s="277" t="s">
        <v>292</v>
      </c>
      <c r="J12" s="343"/>
      <c r="K12" s="10" t="s">
        <v>294</v>
      </c>
      <c r="L12" s="10" t="s">
        <v>302</v>
      </c>
      <c r="M12" s="11" t="s">
        <v>303</v>
      </c>
    </row>
    <row r="13" spans="1:42" x14ac:dyDescent="0.25">
      <c r="A13" s="220">
        <v>0</v>
      </c>
      <c r="B13" s="220">
        <v>0</v>
      </c>
      <c r="C13" s="220" t="s">
        <v>70</v>
      </c>
      <c r="H13" s="220">
        <v>5</v>
      </c>
      <c r="I13" s="278" t="s">
        <v>293</v>
      </c>
      <c r="J13" s="344"/>
      <c r="K13" s="12" t="s">
        <v>297</v>
      </c>
      <c r="L13" s="12" t="s">
        <v>304</v>
      </c>
      <c r="M13" s="13" t="s">
        <v>299</v>
      </c>
    </row>
    <row r="14" spans="1:42" x14ac:dyDescent="0.25">
      <c r="A14" s="220">
        <v>0</v>
      </c>
      <c r="B14" s="220">
        <v>0</v>
      </c>
      <c r="C14" s="220" t="s">
        <v>71</v>
      </c>
      <c r="H14" s="220">
        <v>6</v>
      </c>
      <c r="I14" s="56"/>
      <c r="J14" s="64"/>
      <c r="K14" s="12"/>
      <c r="L14" s="12"/>
      <c r="M14" s="13"/>
    </row>
    <row r="15" spans="1:42" x14ac:dyDescent="0.25">
      <c r="A15" s="220">
        <v>0</v>
      </c>
      <c r="B15" s="220">
        <v>0</v>
      </c>
      <c r="C15" s="220" t="s">
        <v>72</v>
      </c>
      <c r="H15" s="220">
        <v>7</v>
      </c>
      <c r="I15" s="275" t="s">
        <v>131</v>
      </c>
      <c r="J15" s="65" t="str">
        <f>MID(A3,4,LEN(A3)-4)</f>
        <v>CP1,CP2,CP3,CP4,CP5</v>
      </c>
      <c r="K15" s="54"/>
      <c r="L15" s="54"/>
      <c r="M15" s="50"/>
    </row>
    <row r="16" spans="1:42" x14ac:dyDescent="0.25">
      <c r="A16" s="220">
        <v>0</v>
      </c>
      <c r="B16" s="220">
        <v>0</v>
      </c>
      <c r="C16" s="220" t="s">
        <v>73</v>
      </c>
      <c r="H16" s="220">
        <v>8</v>
      </c>
      <c r="I16" s="279" t="s">
        <v>143</v>
      </c>
      <c r="J16" s="66" t="s">
        <v>155</v>
      </c>
      <c r="K16" s="59" t="s">
        <v>119</v>
      </c>
      <c r="L16" s="1" t="s">
        <v>124</v>
      </c>
    </row>
    <row r="17" spans="1:12" x14ac:dyDescent="0.25">
      <c r="A17" s="220">
        <v>0</v>
      </c>
      <c r="B17" s="220">
        <v>0</v>
      </c>
      <c r="C17" s="220" t="s">
        <v>106</v>
      </c>
      <c r="H17" s="220">
        <v>9</v>
      </c>
      <c r="I17" s="275" t="s">
        <v>132</v>
      </c>
      <c r="J17" s="67" t="s">
        <v>155</v>
      </c>
      <c r="K17" s="60" t="s">
        <v>120</v>
      </c>
      <c r="L17" s="57" t="s">
        <v>125</v>
      </c>
    </row>
    <row r="18" spans="1:12" x14ac:dyDescent="0.25">
      <c r="A18" s="220">
        <v>84.4</v>
      </c>
      <c r="B18" s="220">
        <f>A18</f>
        <v>84.4</v>
      </c>
      <c r="C18" s="220" t="s">
        <v>74</v>
      </c>
      <c r="H18" s="220">
        <v>10</v>
      </c>
      <c r="I18" s="280" t="s">
        <v>133</v>
      </c>
      <c r="J18" s="68" t="s">
        <v>155</v>
      </c>
      <c r="K18" s="61" t="s">
        <v>121</v>
      </c>
      <c r="L18" s="58" t="s">
        <v>126</v>
      </c>
    </row>
    <row r="19" spans="1:12" x14ac:dyDescent="0.25">
      <c r="A19" s="220">
        <v>0</v>
      </c>
      <c r="B19" s="220">
        <v>0</v>
      </c>
      <c r="C19" s="49" t="s">
        <v>114</v>
      </c>
      <c r="H19" s="220">
        <v>11</v>
      </c>
      <c r="I19" s="281" t="s">
        <v>134</v>
      </c>
      <c r="J19" s="65" t="str">
        <f>MID(A5,4,LEN(A5)-4)</f>
        <v>Sector:22.5</v>
      </c>
    </row>
    <row r="20" spans="1:12" x14ac:dyDescent="0.25">
      <c r="A20" s="220">
        <v>0</v>
      </c>
      <c r="B20" s="220">
        <v>0</v>
      </c>
      <c r="C20" s="49" t="s">
        <v>115</v>
      </c>
      <c r="H20" s="220">
        <v>12</v>
      </c>
      <c r="I20" s="56"/>
    </row>
    <row r="21" spans="1:12" x14ac:dyDescent="0.25">
      <c r="A21" s="220">
        <v>0</v>
      </c>
      <c r="B21" s="220">
        <v>0</v>
      </c>
      <c r="C21" s="220" t="s">
        <v>75</v>
      </c>
      <c r="H21" s="220">
        <v>13</v>
      </c>
    </row>
    <row r="22" spans="1:12" x14ac:dyDescent="0.25">
      <c r="A22" s="220">
        <v>0</v>
      </c>
      <c r="B22" s="220">
        <v>0</v>
      </c>
      <c r="C22" s="220" t="s">
        <v>76</v>
      </c>
      <c r="H22" s="220">
        <v>14</v>
      </c>
    </row>
    <row r="23" spans="1:12" x14ac:dyDescent="0.25">
      <c r="A23" s="220">
        <v>0</v>
      </c>
      <c r="B23" s="220">
        <v>0</v>
      </c>
      <c r="C23" s="220" t="s">
        <v>77</v>
      </c>
      <c r="H23" s="220">
        <v>15</v>
      </c>
    </row>
    <row r="24" spans="1:12" x14ac:dyDescent="0.25">
      <c r="A24" s="220">
        <v>0</v>
      </c>
      <c r="B24" s="220">
        <v>0</v>
      </c>
      <c r="C24" s="220" t="s">
        <v>78</v>
      </c>
      <c r="H24" s="220">
        <v>16</v>
      </c>
    </row>
    <row r="25" spans="1:12" x14ac:dyDescent="0.25">
      <c r="A25" s="220">
        <v>0</v>
      </c>
      <c r="B25" s="220">
        <v>0</v>
      </c>
      <c r="C25" s="220" t="s">
        <v>79</v>
      </c>
      <c r="H25" s="220">
        <v>17</v>
      </c>
    </row>
    <row r="26" spans="1:12" x14ac:dyDescent="0.25">
      <c r="A26" s="220">
        <v>0</v>
      </c>
      <c r="B26" s="220">
        <v>0</v>
      </c>
      <c r="C26" s="220" t="s">
        <v>76</v>
      </c>
      <c r="H26" s="220">
        <v>18</v>
      </c>
    </row>
    <row r="27" spans="1:12" x14ac:dyDescent="0.25">
      <c r="A27" s="220">
        <v>320</v>
      </c>
      <c r="B27" s="220">
        <f>A27</f>
        <v>320</v>
      </c>
      <c r="C27" s="220" t="s">
        <v>80</v>
      </c>
      <c r="E27" s="49" t="s">
        <v>159</v>
      </c>
      <c r="H27" s="220">
        <v>19</v>
      </c>
    </row>
    <row r="28" spans="1:12" x14ac:dyDescent="0.25">
      <c r="A28" s="103" t="e">
        <f>10*Lpp^3/32*E28</f>
        <v>#NAME?</v>
      </c>
      <c r="B28" s="103" t="e">
        <f>10*Lpp^3/32*F28</f>
        <v>#NAME?</v>
      </c>
      <c r="C28" s="220" t="s">
        <v>81</v>
      </c>
      <c r="E28" s="107">
        <v>1842</v>
      </c>
      <c r="F28" s="107">
        <v>3224.7</v>
      </c>
      <c r="H28" s="220">
        <v>20</v>
      </c>
    </row>
    <row r="29" spans="1:12" x14ac:dyDescent="0.25">
      <c r="A29" s="220">
        <v>-0.25</v>
      </c>
      <c r="B29" s="220">
        <v>-0.25</v>
      </c>
      <c r="C29" s="220" t="s">
        <v>82</v>
      </c>
      <c r="H29" s="220">
        <v>21</v>
      </c>
    </row>
    <row r="30" spans="1:12" x14ac:dyDescent="0.25">
      <c r="A30" s="220">
        <v>-0.35</v>
      </c>
      <c r="B30" s="220">
        <v>-0.35</v>
      </c>
      <c r="C30" s="220" t="s">
        <v>83</v>
      </c>
      <c r="H30" s="220">
        <v>22</v>
      </c>
    </row>
    <row r="31" spans="1:12" x14ac:dyDescent="0.25">
      <c r="A31" s="220">
        <v>0</v>
      </c>
      <c r="B31" s="220">
        <v>0</v>
      </c>
      <c r="C31" s="220" t="s">
        <v>84</v>
      </c>
      <c r="H31" s="220">
        <v>23</v>
      </c>
    </row>
    <row r="32" spans="1:12" x14ac:dyDescent="0.25">
      <c r="A32" s="220">
        <v>1</v>
      </c>
      <c r="B32" s="220">
        <v>1</v>
      </c>
      <c r="C32" s="220" t="s">
        <v>85</v>
      </c>
      <c r="H32" s="220">
        <v>24</v>
      </c>
    </row>
    <row r="33" spans="1:8" x14ac:dyDescent="0.25">
      <c r="A33" s="220">
        <v>1</v>
      </c>
      <c r="B33" s="220">
        <v>1</v>
      </c>
      <c r="C33" s="220" t="s">
        <v>86</v>
      </c>
      <c r="H33" s="220">
        <v>25</v>
      </c>
    </row>
    <row r="34" spans="1:8" x14ac:dyDescent="0.25">
      <c r="A34" s="220">
        <v>1</v>
      </c>
      <c r="B34" s="220">
        <v>1</v>
      </c>
      <c r="C34" s="220" t="s">
        <v>87</v>
      </c>
      <c r="H34" s="220">
        <v>26</v>
      </c>
    </row>
    <row r="35" spans="1:8" x14ac:dyDescent="0.25">
      <c r="A35" s="220">
        <v>9</v>
      </c>
      <c r="B35" s="220">
        <v>9</v>
      </c>
      <c r="C35" s="220" t="s">
        <v>88</v>
      </c>
      <c r="H35" s="220">
        <v>27</v>
      </c>
    </row>
    <row r="36" spans="1:8" x14ac:dyDescent="0.25">
      <c r="A36" s="220">
        <v>1</v>
      </c>
      <c r="B36" s="220">
        <v>1</v>
      </c>
      <c r="C36" s="220" t="s">
        <v>89</v>
      </c>
      <c r="H36" s="220">
        <v>28</v>
      </c>
    </row>
    <row r="37" spans="1:8" x14ac:dyDescent="0.25">
      <c r="A37" s="220">
        <v>1</v>
      </c>
      <c r="B37" s="220">
        <v>1</v>
      </c>
      <c r="C37" s="220" t="s">
        <v>90</v>
      </c>
      <c r="H37" s="220">
        <v>29</v>
      </c>
    </row>
    <row r="38" spans="1:8" x14ac:dyDescent="0.25">
      <c r="A38" s="220">
        <v>-14.12</v>
      </c>
      <c r="B38" s="220">
        <v>-20.686</v>
      </c>
      <c r="C38" s="220" t="s">
        <v>91</v>
      </c>
      <c r="H38" s="220">
        <v>30</v>
      </c>
    </row>
    <row r="39" spans="1:8" x14ac:dyDescent="0.25">
      <c r="A39" s="220">
        <v>0</v>
      </c>
      <c r="B39" s="220">
        <v>0</v>
      </c>
      <c r="C39" s="220" t="s">
        <v>92</v>
      </c>
      <c r="H39" s="220">
        <v>31</v>
      </c>
    </row>
    <row r="40" spans="1:8" x14ac:dyDescent="0.25">
      <c r="A40" s="220">
        <v>0</v>
      </c>
      <c r="B40" s="220">
        <v>0</v>
      </c>
      <c r="C40" s="220" t="s">
        <v>93</v>
      </c>
      <c r="H40" s="220">
        <v>32</v>
      </c>
    </row>
    <row r="41" spans="1:8" x14ac:dyDescent="0.25">
      <c r="A41" s="220">
        <v>1</v>
      </c>
      <c r="B41" s="220">
        <v>1</v>
      </c>
      <c r="C41" s="220" t="s">
        <v>100</v>
      </c>
      <c r="H41" s="220">
        <v>33</v>
      </c>
    </row>
    <row r="42" spans="1:8" x14ac:dyDescent="0.25">
      <c r="A42" s="220">
        <v>1</v>
      </c>
      <c r="B42" s="220">
        <v>1</v>
      </c>
      <c r="C42" s="220" t="s">
        <v>94</v>
      </c>
      <c r="H42" s="220">
        <v>34</v>
      </c>
    </row>
    <row r="43" spans="1:8" x14ac:dyDescent="0.25">
      <c r="A43" s="220">
        <v>1</v>
      </c>
      <c r="B43" s="220">
        <v>1</v>
      </c>
      <c r="C43" s="220" t="s">
        <v>95</v>
      </c>
      <c r="H43" s="220">
        <v>35</v>
      </c>
    </row>
    <row r="44" spans="1:8" x14ac:dyDescent="0.25">
      <c r="A44" s="220">
        <v>0</v>
      </c>
      <c r="B44" s="220">
        <v>0</v>
      </c>
      <c r="C44" s="220" t="s">
        <v>96</v>
      </c>
      <c r="H44" s="220">
        <v>36</v>
      </c>
    </row>
    <row r="45" spans="1:8" x14ac:dyDescent="0.25">
      <c r="A45" s="220">
        <v>1</v>
      </c>
      <c r="B45" s="220">
        <v>1</v>
      </c>
      <c r="C45" s="220" t="s">
        <v>101</v>
      </c>
      <c r="H45" s="220">
        <v>37</v>
      </c>
    </row>
    <row r="46" spans="1:8" x14ac:dyDescent="0.25">
      <c r="A46" s="220">
        <v>0</v>
      </c>
      <c r="B46" s="220">
        <v>0</v>
      </c>
      <c r="C46" s="220" t="s">
        <v>102</v>
      </c>
      <c r="H46" s="220">
        <v>38</v>
      </c>
    </row>
    <row r="47" spans="1:8" x14ac:dyDescent="0.25">
      <c r="A47" s="220">
        <v>1</v>
      </c>
      <c r="B47" s="220">
        <v>1</v>
      </c>
      <c r="C47" s="220" t="s">
        <v>103</v>
      </c>
      <c r="H47" s="220">
        <v>39</v>
      </c>
    </row>
    <row r="48" spans="1:8" x14ac:dyDescent="0.25">
      <c r="A48" s="220">
        <v>1</v>
      </c>
      <c r="B48" s="220">
        <v>1</v>
      </c>
      <c r="C48" s="220" t="s">
        <v>104</v>
      </c>
      <c r="H48" s="220">
        <v>40</v>
      </c>
    </row>
    <row r="49" spans="1:8" x14ac:dyDescent="0.25">
      <c r="A49" s="220">
        <v>1</v>
      </c>
      <c r="B49" s="220">
        <v>1</v>
      </c>
      <c r="C49" s="220" t="s">
        <v>105</v>
      </c>
      <c r="H49" s="220">
        <v>41</v>
      </c>
    </row>
    <row r="50" spans="1:8" x14ac:dyDescent="0.25">
      <c r="A50" s="220" t="s">
        <v>99</v>
      </c>
    </row>
  </sheetData>
  <mergeCells count="9">
    <mergeCell ref="S10:V11"/>
    <mergeCell ref="G1:AP1"/>
    <mergeCell ref="A2:AJ2"/>
    <mergeCell ref="A3:AJ3"/>
    <mergeCell ref="A4:AJ4"/>
    <mergeCell ref="A5:AJ5"/>
    <mergeCell ref="S8:V9"/>
    <mergeCell ref="J8:J10"/>
    <mergeCell ref="J11:J13"/>
  </mergeCells>
  <pageMargins left="0.7" right="0.7" top="0.75" bottom="0.75" header="0.3" footer="0.3"/>
  <pageSetup paperSize="9" orientation="portrait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61409" r:id="rId4" name="Button 1">
              <controlPr defaultSize="0" print="0" autoFill="0" autoPict="0" macro="[0]!openfile1">
                <anchor moveWithCells="1">
                  <from>
                    <xdr:col>0</xdr:col>
                    <xdr:colOff>704850</xdr:colOff>
                    <xdr:row>7</xdr:row>
                    <xdr:rowOff>19050</xdr:rowOff>
                  </from>
                  <to>
                    <xdr:col>0</xdr:col>
                    <xdr:colOff>1162050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410" r:id="rId5" name="Button 2">
              <controlPr defaultSize="0" print="0" autoFill="0" autoPict="0" macro="[0]!openfile2">
                <anchor moveWithCells="1">
                  <from>
                    <xdr:col>1</xdr:col>
                    <xdr:colOff>1076325</xdr:colOff>
                    <xdr:row>7</xdr:row>
                    <xdr:rowOff>9525</xdr:rowOff>
                  </from>
                  <to>
                    <xdr:col>1</xdr:col>
                    <xdr:colOff>1552575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AP50"/>
  <sheetViews>
    <sheetView zoomScale="90" zoomScaleNormal="90" workbookViewId="0">
      <selection activeCell="K8" sqref="K8"/>
    </sheetView>
  </sheetViews>
  <sheetFormatPr defaultColWidth="8.85546875" defaultRowHeight="15" x14ac:dyDescent="0.25"/>
  <cols>
    <col min="1" max="1" width="39.85546875" style="106" customWidth="1"/>
    <col min="2" max="2" width="42" style="106" customWidth="1"/>
    <col min="3" max="8" width="8.85546875" style="106"/>
    <col min="9" max="9" width="4.5703125" style="106" customWidth="1"/>
    <col min="10" max="10" width="13.28515625" style="106" customWidth="1"/>
    <col min="11" max="11" width="14.7109375" style="106" customWidth="1"/>
    <col min="12" max="12" width="13.7109375" style="106" customWidth="1"/>
    <col min="13" max="13" width="12.7109375" style="106" customWidth="1"/>
    <col min="14" max="17" width="8.85546875" style="106"/>
    <col min="18" max="18" width="12.28515625" style="106" customWidth="1"/>
    <col min="19" max="16384" width="8.85546875" style="106"/>
  </cols>
  <sheetData>
    <row r="1" spans="1:42" x14ac:dyDescent="0.25">
      <c r="A1" s="16" t="s">
        <v>97</v>
      </c>
      <c r="B1" s="106">
        <v>258</v>
      </c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  <c r="AE1" s="341"/>
      <c r="AF1" s="341"/>
      <c r="AG1" s="341"/>
      <c r="AH1" s="341"/>
      <c r="AI1" s="341"/>
      <c r="AJ1" s="341"/>
      <c r="AK1" s="341"/>
      <c r="AL1" s="341"/>
      <c r="AM1" s="341"/>
      <c r="AN1" s="341"/>
      <c r="AO1" s="341"/>
      <c r="AP1" s="341"/>
    </row>
    <row r="2" spans="1:42" x14ac:dyDescent="0.25">
      <c r="A2" s="341" t="s">
        <v>288</v>
      </c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  <c r="AE2" s="341"/>
      <c r="AF2" s="341"/>
      <c r="AG2" s="341"/>
      <c r="AH2" s="341"/>
      <c r="AI2" s="341"/>
      <c r="AJ2" s="341"/>
    </row>
    <row r="3" spans="1:42" x14ac:dyDescent="0.25">
      <c r="A3" s="341" t="s">
        <v>281</v>
      </c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  <c r="AE3" s="341"/>
      <c r="AF3" s="341"/>
      <c r="AG3" s="341"/>
      <c r="AH3" s="341"/>
      <c r="AI3" s="341"/>
      <c r="AJ3" s="341"/>
    </row>
    <row r="4" spans="1:42" x14ac:dyDescent="0.25">
      <c r="A4" s="341" t="s">
        <v>154</v>
      </c>
      <c r="B4" s="341"/>
      <c r="C4" s="341"/>
      <c r="D4" s="341"/>
      <c r="E4" s="341"/>
      <c r="F4" s="341"/>
      <c r="G4" s="341"/>
      <c r="H4" s="341"/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  <c r="AE4" s="341"/>
      <c r="AF4" s="341"/>
      <c r="AG4" s="341"/>
      <c r="AH4" s="341"/>
      <c r="AI4" s="341"/>
      <c r="AJ4" s="341"/>
    </row>
    <row r="5" spans="1:42" x14ac:dyDescent="0.25">
      <c r="A5" s="341" t="s">
        <v>280</v>
      </c>
      <c r="B5" s="341"/>
      <c r="C5" s="341"/>
      <c r="D5" s="341"/>
      <c r="E5" s="341"/>
      <c r="F5" s="341"/>
      <c r="G5" s="341"/>
      <c r="H5" s="341"/>
      <c r="I5" s="341"/>
      <c r="J5" s="341"/>
      <c r="K5" s="341"/>
      <c r="L5" s="341"/>
      <c r="M5" s="341"/>
      <c r="N5" s="341"/>
      <c r="O5" s="341"/>
      <c r="P5" s="341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  <c r="AE5" s="341"/>
      <c r="AF5" s="341"/>
      <c r="AG5" s="341"/>
      <c r="AH5" s="341"/>
      <c r="AI5" s="341"/>
      <c r="AJ5" s="341"/>
    </row>
    <row r="6" spans="1:42" x14ac:dyDescent="0.25">
      <c r="A6" s="16" t="str">
        <f>ExtremeXTRS!A99</f>
        <v>Table 3.4.2 Normalised (FROM) Extreme  Directional Current Profile for 1yrRP, 10yrRP, 100yrRP, 1000yrRP, 1000yrRP</v>
      </c>
    </row>
    <row r="7" spans="1:42" x14ac:dyDescent="0.25">
      <c r="A7" s="16" t="s">
        <v>98</v>
      </c>
    </row>
    <row r="8" spans="1:42" x14ac:dyDescent="0.25">
      <c r="A8" s="237" t="s">
        <v>285</v>
      </c>
      <c r="B8" s="237" t="s">
        <v>286</v>
      </c>
      <c r="I8" s="55" t="s">
        <v>127</v>
      </c>
      <c r="J8" s="62" t="s">
        <v>155</v>
      </c>
      <c r="K8" s="8" t="s">
        <v>157</v>
      </c>
      <c r="L8" s="8" t="s">
        <v>162</v>
      </c>
      <c r="M8" s="9" t="s">
        <v>122</v>
      </c>
      <c r="O8" s="106" t="s">
        <v>164</v>
      </c>
      <c r="S8" s="340" t="s">
        <v>170</v>
      </c>
      <c r="T8" s="340"/>
      <c r="U8" s="340"/>
      <c r="V8" s="340"/>
    </row>
    <row r="9" spans="1:42" x14ac:dyDescent="0.25">
      <c r="A9" s="47">
        <v>0</v>
      </c>
      <c r="B9" s="106">
        <v>0</v>
      </c>
      <c r="C9" s="106" t="s">
        <v>66</v>
      </c>
      <c r="H9" s="106">
        <v>1</v>
      </c>
      <c r="I9" s="56" t="s">
        <v>128</v>
      </c>
      <c r="J9" s="63" t="s">
        <v>155</v>
      </c>
      <c r="K9" s="10" t="s">
        <v>118</v>
      </c>
      <c r="L9" s="10" t="s">
        <v>161</v>
      </c>
      <c r="M9" s="11" t="s">
        <v>156</v>
      </c>
      <c r="O9" s="106" t="s">
        <v>165</v>
      </c>
      <c r="S9" s="340"/>
      <c r="T9" s="340"/>
      <c r="U9" s="340"/>
      <c r="V9" s="340"/>
    </row>
    <row r="10" spans="1:42" x14ac:dyDescent="0.25">
      <c r="A10" s="106">
        <v>0</v>
      </c>
      <c r="B10" s="106">
        <v>0</v>
      </c>
      <c r="C10" s="106" t="s">
        <v>67</v>
      </c>
      <c r="H10" s="106">
        <v>2</v>
      </c>
      <c r="I10" s="56" t="s">
        <v>129</v>
      </c>
      <c r="J10" s="63" t="s">
        <v>155</v>
      </c>
      <c r="K10" s="10" t="s">
        <v>158</v>
      </c>
      <c r="L10" s="10" t="s">
        <v>163</v>
      </c>
      <c r="M10" s="11" t="s">
        <v>156</v>
      </c>
      <c r="O10" s="106" t="s">
        <v>166</v>
      </c>
      <c r="S10" s="340" t="s">
        <v>171</v>
      </c>
      <c r="T10" s="340"/>
      <c r="U10" s="340"/>
      <c r="V10" s="340"/>
    </row>
    <row r="11" spans="1:42" x14ac:dyDescent="0.25">
      <c r="A11" s="106">
        <v>0</v>
      </c>
      <c r="B11" s="106">
        <v>0</v>
      </c>
      <c r="C11" s="106" t="s">
        <v>68</v>
      </c>
      <c r="H11" s="106">
        <v>3</v>
      </c>
      <c r="I11" s="56" t="s">
        <v>130</v>
      </c>
      <c r="J11" s="63" t="s">
        <v>155</v>
      </c>
      <c r="K11" s="10" t="s">
        <v>158</v>
      </c>
      <c r="L11" s="10" t="s">
        <v>161</v>
      </c>
      <c r="M11" s="11" t="s">
        <v>123</v>
      </c>
      <c r="O11" s="106" t="s">
        <v>167</v>
      </c>
      <c r="S11" s="340"/>
      <c r="T11" s="340"/>
      <c r="U11" s="340"/>
      <c r="V11" s="340"/>
    </row>
    <row r="12" spans="1:42" x14ac:dyDescent="0.25">
      <c r="A12" s="74">
        <v>0</v>
      </c>
      <c r="B12" s="74">
        <v>0</v>
      </c>
      <c r="C12" s="106" t="s">
        <v>69</v>
      </c>
      <c r="H12" s="106">
        <v>4</v>
      </c>
      <c r="I12" s="56"/>
      <c r="J12" s="63"/>
      <c r="K12" s="10"/>
      <c r="L12" s="10"/>
      <c r="M12" s="11"/>
    </row>
    <row r="13" spans="1:42" x14ac:dyDescent="0.25">
      <c r="A13" s="106">
        <v>0</v>
      </c>
      <c r="B13" s="106">
        <v>0</v>
      </c>
      <c r="C13" s="106" t="s">
        <v>70</v>
      </c>
      <c r="H13" s="106">
        <v>5</v>
      </c>
      <c r="I13" s="56"/>
      <c r="J13" s="63"/>
      <c r="K13" s="10"/>
      <c r="L13" s="10"/>
      <c r="M13" s="11"/>
    </row>
    <row r="14" spans="1:42" x14ac:dyDescent="0.25">
      <c r="A14" s="106">
        <v>0</v>
      </c>
      <c r="B14" s="106">
        <v>0</v>
      </c>
      <c r="C14" s="106" t="s">
        <v>71</v>
      </c>
      <c r="H14" s="106">
        <v>6</v>
      </c>
      <c r="I14" s="104"/>
      <c r="J14" s="64"/>
      <c r="K14" s="12"/>
      <c r="L14" s="12"/>
      <c r="M14" s="13"/>
    </row>
    <row r="15" spans="1:42" x14ac:dyDescent="0.25">
      <c r="A15" s="106">
        <v>0</v>
      </c>
      <c r="B15" s="106">
        <v>0</v>
      </c>
      <c r="C15" s="106" t="s">
        <v>72</v>
      </c>
      <c r="H15" s="106">
        <v>7</v>
      </c>
      <c r="I15" s="56" t="s">
        <v>131</v>
      </c>
      <c r="J15" s="65" t="s">
        <v>168</v>
      </c>
      <c r="K15" s="54"/>
      <c r="L15" s="54"/>
      <c r="M15" s="50"/>
    </row>
    <row r="16" spans="1:42" x14ac:dyDescent="0.25">
      <c r="A16" s="106">
        <v>0</v>
      </c>
      <c r="B16" s="106">
        <v>0</v>
      </c>
      <c r="C16" s="106" t="s">
        <v>73</v>
      </c>
      <c r="H16" s="106">
        <v>8</v>
      </c>
      <c r="I16" s="55" t="s">
        <v>143</v>
      </c>
      <c r="J16" s="66" t="s">
        <v>155</v>
      </c>
      <c r="K16" s="59" t="s">
        <v>119</v>
      </c>
      <c r="L16" s="1" t="s">
        <v>124</v>
      </c>
    </row>
    <row r="17" spans="1:12" x14ac:dyDescent="0.25">
      <c r="A17" s="106">
        <v>0</v>
      </c>
      <c r="B17" s="106">
        <v>0</v>
      </c>
      <c r="C17" s="106" t="s">
        <v>106</v>
      </c>
      <c r="H17" s="106">
        <v>9</v>
      </c>
      <c r="I17" s="56" t="s">
        <v>132</v>
      </c>
      <c r="J17" s="67" t="s">
        <v>155</v>
      </c>
      <c r="K17" s="60" t="s">
        <v>120</v>
      </c>
      <c r="L17" s="57" t="s">
        <v>125</v>
      </c>
    </row>
    <row r="18" spans="1:12" x14ac:dyDescent="0.25">
      <c r="A18" s="218">
        <v>84.4</v>
      </c>
      <c r="B18" s="106">
        <f>A18</f>
        <v>84.4</v>
      </c>
      <c r="C18" s="106" t="s">
        <v>74</v>
      </c>
      <c r="H18" s="106">
        <v>10</v>
      </c>
      <c r="I18" s="2" t="s">
        <v>133</v>
      </c>
      <c r="J18" s="68" t="s">
        <v>155</v>
      </c>
      <c r="K18" s="61" t="s">
        <v>121</v>
      </c>
      <c r="L18" s="58" t="s">
        <v>126</v>
      </c>
    </row>
    <row r="19" spans="1:12" x14ac:dyDescent="0.25">
      <c r="A19" s="106">
        <v>0</v>
      </c>
      <c r="B19" s="106">
        <v>0</v>
      </c>
      <c r="C19" s="49" t="s">
        <v>114</v>
      </c>
      <c r="H19" s="106">
        <v>11</v>
      </c>
      <c r="I19" s="53" t="s">
        <v>134</v>
      </c>
      <c r="J19" s="53" t="s">
        <v>169</v>
      </c>
    </row>
    <row r="20" spans="1:12" x14ac:dyDescent="0.25">
      <c r="A20" s="106">
        <v>0</v>
      </c>
      <c r="B20" s="106">
        <v>0</v>
      </c>
      <c r="C20" s="49" t="s">
        <v>115</v>
      </c>
      <c r="H20" s="106">
        <v>12</v>
      </c>
      <c r="I20" s="56"/>
    </row>
    <row r="21" spans="1:12" x14ac:dyDescent="0.25">
      <c r="A21" s="106">
        <v>0</v>
      </c>
      <c r="B21" s="106">
        <v>0</v>
      </c>
      <c r="C21" s="106" t="s">
        <v>75</v>
      </c>
      <c r="H21" s="106">
        <v>13</v>
      </c>
    </row>
    <row r="22" spans="1:12" x14ac:dyDescent="0.25">
      <c r="A22" s="106">
        <v>0</v>
      </c>
      <c r="B22" s="106">
        <v>0</v>
      </c>
      <c r="C22" s="106" t="s">
        <v>76</v>
      </c>
      <c r="H22" s="106">
        <v>14</v>
      </c>
    </row>
    <row r="23" spans="1:12" x14ac:dyDescent="0.25">
      <c r="A23" s="106">
        <v>0</v>
      </c>
      <c r="B23" s="106">
        <v>0</v>
      </c>
      <c r="C23" s="106" t="s">
        <v>77</v>
      </c>
      <c r="H23" s="106">
        <v>15</v>
      </c>
    </row>
    <row r="24" spans="1:12" x14ac:dyDescent="0.25">
      <c r="A24" s="106">
        <v>0</v>
      </c>
      <c r="B24" s="106">
        <v>0</v>
      </c>
      <c r="C24" s="106" t="s">
        <v>78</v>
      </c>
      <c r="H24" s="106">
        <v>16</v>
      </c>
    </row>
    <row r="25" spans="1:12" x14ac:dyDescent="0.25">
      <c r="A25" s="106">
        <v>0</v>
      </c>
      <c r="B25" s="106">
        <v>0</v>
      </c>
      <c r="C25" s="106" t="s">
        <v>79</v>
      </c>
      <c r="H25" s="106">
        <v>17</v>
      </c>
    </row>
    <row r="26" spans="1:12" x14ac:dyDescent="0.25">
      <c r="A26" s="106">
        <v>0</v>
      </c>
      <c r="B26" s="106">
        <v>0</v>
      </c>
      <c r="C26" s="106" t="s">
        <v>76</v>
      </c>
      <c r="H26" s="106">
        <v>18</v>
      </c>
    </row>
    <row r="27" spans="1:12" x14ac:dyDescent="0.25">
      <c r="A27" s="106">
        <v>320</v>
      </c>
      <c r="B27" s="106">
        <f>A27</f>
        <v>320</v>
      </c>
      <c r="C27" s="106" t="s">
        <v>80</v>
      </c>
      <c r="E27" s="49" t="s">
        <v>159</v>
      </c>
      <c r="H27" s="106">
        <v>19</v>
      </c>
    </row>
    <row r="28" spans="1:12" x14ac:dyDescent="0.25">
      <c r="A28" s="103" t="e">
        <f>10*Lpp^3/32*E28</f>
        <v>#NAME?</v>
      </c>
      <c r="B28" s="103" t="e">
        <f>10*Lpp^3/32*F28</f>
        <v>#NAME?</v>
      </c>
      <c r="C28" s="106" t="s">
        <v>81</v>
      </c>
      <c r="E28" s="107">
        <v>1842</v>
      </c>
      <c r="F28" s="107">
        <v>3224.7</v>
      </c>
      <c r="H28" s="106">
        <v>20</v>
      </c>
    </row>
    <row r="29" spans="1:12" x14ac:dyDescent="0.25">
      <c r="A29" s="106">
        <v>-0.25</v>
      </c>
      <c r="B29" s="106">
        <v>-0.25</v>
      </c>
      <c r="C29" s="106" t="s">
        <v>82</v>
      </c>
      <c r="H29" s="106">
        <v>21</v>
      </c>
    </row>
    <row r="30" spans="1:12" x14ac:dyDescent="0.25">
      <c r="A30" s="106">
        <v>-0.35</v>
      </c>
      <c r="B30" s="106">
        <v>-0.35</v>
      </c>
      <c r="C30" s="106" t="s">
        <v>83</v>
      </c>
      <c r="H30" s="106">
        <v>22</v>
      </c>
    </row>
    <row r="31" spans="1:12" x14ac:dyDescent="0.25">
      <c r="A31" s="106">
        <v>0</v>
      </c>
      <c r="B31" s="106">
        <v>0</v>
      </c>
      <c r="C31" s="106" t="s">
        <v>84</v>
      </c>
      <c r="H31" s="106">
        <v>23</v>
      </c>
    </row>
    <row r="32" spans="1:12" x14ac:dyDescent="0.25">
      <c r="A32" s="106">
        <v>1</v>
      </c>
      <c r="B32" s="106">
        <v>1</v>
      </c>
      <c r="C32" s="106" t="s">
        <v>85</v>
      </c>
      <c r="H32" s="106">
        <v>24</v>
      </c>
    </row>
    <row r="33" spans="1:8" x14ac:dyDescent="0.25">
      <c r="A33" s="106">
        <v>1</v>
      </c>
      <c r="B33" s="106">
        <v>1</v>
      </c>
      <c r="C33" s="106" t="s">
        <v>86</v>
      </c>
      <c r="H33" s="106">
        <v>25</v>
      </c>
    </row>
    <row r="34" spans="1:8" x14ac:dyDescent="0.25">
      <c r="A34" s="106">
        <v>1</v>
      </c>
      <c r="B34" s="106">
        <v>1</v>
      </c>
      <c r="C34" s="106" t="s">
        <v>87</v>
      </c>
      <c r="H34" s="106">
        <v>26</v>
      </c>
    </row>
    <row r="35" spans="1:8" x14ac:dyDescent="0.25">
      <c r="A35" s="106">
        <v>9</v>
      </c>
      <c r="B35" s="106">
        <v>9</v>
      </c>
      <c r="C35" s="106" t="s">
        <v>88</v>
      </c>
      <c r="H35" s="106">
        <v>27</v>
      </c>
    </row>
    <row r="36" spans="1:8" x14ac:dyDescent="0.25">
      <c r="A36" s="106">
        <v>1</v>
      </c>
      <c r="B36" s="106">
        <v>1</v>
      </c>
      <c r="C36" s="106" t="s">
        <v>89</v>
      </c>
      <c r="H36" s="106">
        <v>28</v>
      </c>
    </row>
    <row r="37" spans="1:8" x14ac:dyDescent="0.25">
      <c r="A37" s="106">
        <v>1</v>
      </c>
      <c r="B37" s="106">
        <v>1</v>
      </c>
      <c r="C37" s="106" t="s">
        <v>90</v>
      </c>
      <c r="H37" s="106">
        <v>29</v>
      </c>
    </row>
    <row r="38" spans="1:8" x14ac:dyDescent="0.25">
      <c r="A38" s="106">
        <v>-14.12</v>
      </c>
      <c r="B38" s="106">
        <v>-20.686</v>
      </c>
      <c r="C38" s="106" t="s">
        <v>91</v>
      </c>
      <c r="H38" s="106">
        <v>30</v>
      </c>
    </row>
    <row r="39" spans="1:8" x14ac:dyDescent="0.25">
      <c r="A39" s="106">
        <v>0</v>
      </c>
      <c r="B39" s="106">
        <v>0</v>
      </c>
      <c r="C39" s="106" t="s">
        <v>92</v>
      </c>
      <c r="H39" s="106">
        <v>31</v>
      </c>
    </row>
    <row r="40" spans="1:8" x14ac:dyDescent="0.25">
      <c r="A40" s="106">
        <v>0</v>
      </c>
      <c r="B40" s="106">
        <v>0</v>
      </c>
      <c r="C40" s="106" t="s">
        <v>93</v>
      </c>
      <c r="H40" s="106">
        <v>32</v>
      </c>
    </row>
    <row r="41" spans="1:8" x14ac:dyDescent="0.25">
      <c r="A41" s="106">
        <v>1</v>
      </c>
      <c r="B41" s="106">
        <v>1</v>
      </c>
      <c r="C41" s="106" t="s">
        <v>100</v>
      </c>
      <c r="H41" s="106">
        <v>33</v>
      </c>
    </row>
    <row r="42" spans="1:8" x14ac:dyDescent="0.25">
      <c r="A42" s="106">
        <v>1</v>
      </c>
      <c r="B42" s="106">
        <v>1</v>
      </c>
      <c r="C42" s="106" t="s">
        <v>94</v>
      </c>
      <c r="H42" s="106">
        <v>34</v>
      </c>
    </row>
    <row r="43" spans="1:8" x14ac:dyDescent="0.25">
      <c r="A43" s="106">
        <v>1</v>
      </c>
      <c r="B43" s="106">
        <v>1</v>
      </c>
      <c r="C43" s="106" t="s">
        <v>95</v>
      </c>
      <c r="H43" s="106">
        <v>35</v>
      </c>
    </row>
    <row r="44" spans="1:8" x14ac:dyDescent="0.25">
      <c r="A44" s="106">
        <v>0</v>
      </c>
      <c r="B44" s="106">
        <v>0</v>
      </c>
      <c r="C44" s="106" t="s">
        <v>96</v>
      </c>
      <c r="H44" s="106">
        <v>36</v>
      </c>
    </row>
    <row r="45" spans="1:8" x14ac:dyDescent="0.25">
      <c r="A45" s="106">
        <v>1</v>
      </c>
      <c r="B45" s="106">
        <v>1</v>
      </c>
      <c r="C45" s="106" t="s">
        <v>101</v>
      </c>
      <c r="H45" s="106">
        <v>37</v>
      </c>
    </row>
    <row r="46" spans="1:8" x14ac:dyDescent="0.25">
      <c r="A46" s="106">
        <v>0</v>
      </c>
      <c r="B46" s="106">
        <v>0</v>
      </c>
      <c r="C46" s="106" t="s">
        <v>102</v>
      </c>
      <c r="H46" s="106">
        <v>38</v>
      </c>
    </row>
    <row r="47" spans="1:8" x14ac:dyDescent="0.25">
      <c r="A47" s="106">
        <v>1</v>
      </c>
      <c r="B47" s="106">
        <v>1</v>
      </c>
      <c r="C47" s="106" t="s">
        <v>103</v>
      </c>
      <c r="H47" s="106">
        <v>39</v>
      </c>
    </row>
    <row r="48" spans="1:8" x14ac:dyDescent="0.25">
      <c r="A48" s="106">
        <v>1</v>
      </c>
      <c r="B48" s="106">
        <v>1</v>
      </c>
      <c r="C48" s="106" t="s">
        <v>104</v>
      </c>
      <c r="H48" s="106">
        <v>40</v>
      </c>
    </row>
    <row r="49" spans="1:8" x14ac:dyDescent="0.25">
      <c r="A49" s="106">
        <v>1</v>
      </c>
      <c r="B49" s="106">
        <v>1</v>
      </c>
      <c r="C49" s="106" t="s">
        <v>105</v>
      </c>
      <c r="H49" s="106">
        <v>41</v>
      </c>
    </row>
    <row r="50" spans="1:8" x14ac:dyDescent="0.25">
      <c r="A50" s="106" t="s">
        <v>99</v>
      </c>
    </row>
  </sheetData>
  <mergeCells count="7">
    <mergeCell ref="S10:V11"/>
    <mergeCell ref="G1:AP1"/>
    <mergeCell ref="A2:AJ2"/>
    <mergeCell ref="A3:AJ3"/>
    <mergeCell ref="A4:AJ4"/>
    <mergeCell ref="A5:AJ5"/>
    <mergeCell ref="S8:V9"/>
  </mergeCells>
  <pageMargins left="0.7" right="0.7" top="0.75" bottom="0.75" header="0.3" footer="0.3"/>
  <pageSetup paperSize="9" orientation="portrait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268604" r:id="rId4" name="Button 124">
              <controlPr defaultSize="0" print="0" autoFill="0" autoPict="0" macro="[0]!openfile1">
                <anchor moveWithCells="1">
                  <from>
                    <xdr:col>0</xdr:col>
                    <xdr:colOff>704850</xdr:colOff>
                    <xdr:row>7</xdr:row>
                    <xdr:rowOff>19050</xdr:rowOff>
                  </from>
                  <to>
                    <xdr:col>0</xdr:col>
                    <xdr:colOff>1162050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605" r:id="rId5" name="Button 125">
              <controlPr defaultSize="0" print="0" autoFill="0" autoPict="0" macro="[0]!openfile2">
                <anchor moveWithCells="1">
                  <from>
                    <xdr:col>1</xdr:col>
                    <xdr:colOff>1076325</xdr:colOff>
                    <xdr:row>7</xdr:row>
                    <xdr:rowOff>9525</xdr:rowOff>
                  </from>
                  <to>
                    <xdr:col>1</xdr:col>
                    <xdr:colOff>1552575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Z1445"/>
  <sheetViews>
    <sheetView zoomScale="115" zoomScaleNormal="115" workbookViewId="0">
      <selection activeCell="B12" sqref="B12"/>
    </sheetView>
  </sheetViews>
  <sheetFormatPr defaultColWidth="8.85546875" defaultRowHeight="15" x14ac:dyDescent="0.25"/>
  <cols>
    <col min="1" max="1" width="11.7109375" style="220" customWidth="1"/>
    <col min="2" max="2" width="8.5703125" style="220" customWidth="1"/>
    <col min="3" max="3" width="6.28515625" style="220" customWidth="1"/>
    <col min="4" max="4" width="7.42578125" style="220" customWidth="1"/>
    <col min="5" max="5" width="6.28515625" style="220" customWidth="1"/>
    <col min="6" max="6" width="7.42578125" style="220" customWidth="1"/>
    <col min="7" max="7" width="6.28515625" style="220" bestFit="1" customWidth="1"/>
    <col min="8" max="8" width="5.7109375" style="220" bestFit="1" customWidth="1"/>
    <col min="9" max="9" width="6.7109375" style="220" bestFit="1" customWidth="1"/>
    <col min="10" max="10" width="6" style="220" customWidth="1"/>
    <col min="11" max="11" width="6.5703125" style="220" customWidth="1"/>
    <col min="12" max="12" width="5.7109375" style="220" bestFit="1" customWidth="1"/>
    <col min="13" max="13" width="5.5703125" style="220" customWidth="1"/>
    <col min="14" max="19" width="8.85546875" style="220"/>
    <col min="20" max="20" width="9.28515625" style="220" customWidth="1"/>
    <col min="21" max="21" width="10.85546875" style="220" customWidth="1"/>
    <col min="22" max="22" width="16.42578125" style="220" customWidth="1"/>
    <col min="23" max="25" width="10.42578125" style="220" customWidth="1"/>
    <col min="26" max="26" width="11.5703125" style="220" customWidth="1"/>
    <col min="27" max="16384" width="8.85546875" style="220"/>
  </cols>
  <sheetData>
    <row r="1" spans="1:26" ht="18" x14ac:dyDescent="0.35">
      <c r="A1" s="220" t="s">
        <v>62</v>
      </c>
      <c r="F1" s="353" t="s">
        <v>25</v>
      </c>
      <c r="G1" s="353"/>
      <c r="H1" s="353"/>
      <c r="M1" s="6" t="s">
        <v>63</v>
      </c>
      <c r="R1" s="217">
        <f>1/2992</f>
        <v>3.3422459893048126E-4</v>
      </c>
    </row>
    <row r="2" spans="1:26" ht="13.9" customHeight="1" x14ac:dyDescent="0.25">
      <c r="A2" s="354" t="s">
        <v>289</v>
      </c>
      <c r="B2" s="354"/>
      <c r="C2" s="354"/>
      <c r="D2" s="354"/>
      <c r="E2" s="354"/>
      <c r="F2" s="354"/>
      <c r="G2" s="354"/>
      <c r="H2" s="354"/>
      <c r="I2" s="354"/>
      <c r="J2" s="355"/>
      <c r="K2" s="345"/>
      <c r="L2" s="346"/>
      <c r="M2" s="220" t="s">
        <v>164</v>
      </c>
    </row>
    <row r="3" spans="1:26" ht="13.15" customHeight="1" x14ac:dyDescent="0.25">
      <c r="A3" s="3" t="s">
        <v>8</v>
      </c>
      <c r="B3" s="5" t="s">
        <v>21</v>
      </c>
      <c r="C3" s="15" t="s">
        <v>11</v>
      </c>
      <c r="D3" s="3" t="s">
        <v>13</v>
      </c>
      <c r="E3" s="15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14" t="s">
        <v>22</v>
      </c>
      <c r="K3" s="345"/>
      <c r="L3" s="346"/>
      <c r="M3" s="220" t="s">
        <v>165</v>
      </c>
    </row>
    <row r="4" spans="1:26" ht="13.15" customHeight="1" thickBot="1" x14ac:dyDescent="0.3">
      <c r="A4" s="3" t="s">
        <v>10</v>
      </c>
      <c r="B4" s="5" t="s">
        <v>23</v>
      </c>
      <c r="C4" s="15" t="s">
        <v>12</v>
      </c>
      <c r="D4" s="3" t="s">
        <v>14</v>
      </c>
      <c r="E4" s="15" t="s">
        <v>14</v>
      </c>
      <c r="F4" s="3" t="s">
        <v>24</v>
      </c>
      <c r="G4" s="3" t="s">
        <v>12</v>
      </c>
      <c r="H4" s="3" t="s">
        <v>12</v>
      </c>
      <c r="I4" s="3" t="s">
        <v>14</v>
      </c>
      <c r="J4" s="14" t="s">
        <v>23</v>
      </c>
      <c r="K4" s="345"/>
      <c r="L4" s="346"/>
      <c r="M4" s="220" t="s">
        <v>166</v>
      </c>
    </row>
    <row r="5" spans="1:26" ht="14.45" customHeight="1" thickTop="1" x14ac:dyDescent="0.25">
      <c r="A5" s="3" t="s">
        <v>26</v>
      </c>
      <c r="B5" s="248">
        <v>11.6</v>
      </c>
      <c r="C5" s="248">
        <v>3.8</v>
      </c>
      <c r="D5" s="249"/>
      <c r="E5" s="248">
        <v>10.1</v>
      </c>
      <c r="F5" s="249"/>
      <c r="G5" s="249"/>
      <c r="H5" s="249"/>
      <c r="I5" s="249"/>
      <c r="J5" s="250">
        <v>1.44</v>
      </c>
      <c r="K5" s="345"/>
      <c r="L5" s="346"/>
      <c r="M5" s="220" t="s">
        <v>167</v>
      </c>
      <c r="S5" s="72" t="s">
        <v>142</v>
      </c>
      <c r="T5" s="73" t="s">
        <v>135</v>
      </c>
      <c r="U5" s="73" t="s">
        <v>136</v>
      </c>
      <c r="V5" s="73" t="s">
        <v>137</v>
      </c>
      <c r="W5" s="73" t="s">
        <v>138</v>
      </c>
      <c r="X5" s="73" t="s">
        <v>139</v>
      </c>
      <c r="Y5" s="73" t="s">
        <v>140</v>
      </c>
      <c r="Z5" s="78" t="s">
        <v>141</v>
      </c>
    </row>
    <row r="6" spans="1:26" ht="13.15" customHeight="1" x14ac:dyDescent="0.25">
      <c r="A6" s="3" t="s">
        <v>64</v>
      </c>
      <c r="B6" s="251">
        <v>21</v>
      </c>
      <c r="C6" s="251">
        <v>6.7</v>
      </c>
      <c r="D6" s="252"/>
      <c r="E6" s="251">
        <v>11.3</v>
      </c>
      <c r="F6" s="252"/>
      <c r="G6" s="252"/>
      <c r="H6" s="252"/>
      <c r="I6" s="252"/>
      <c r="J6" s="253">
        <v>1.95</v>
      </c>
      <c r="K6" s="345"/>
      <c r="L6" s="346"/>
      <c r="M6" s="5"/>
      <c r="S6" s="69" t="s">
        <v>308</v>
      </c>
      <c r="T6" s="70" t="s">
        <v>1748</v>
      </c>
      <c r="U6" s="70" t="s">
        <v>1749</v>
      </c>
      <c r="V6" s="70" t="s">
        <v>1750</v>
      </c>
      <c r="W6" s="70" t="s">
        <v>1751</v>
      </c>
      <c r="X6" s="70" t="s">
        <v>1752</v>
      </c>
      <c r="Y6" s="70" t="s">
        <v>1753</v>
      </c>
      <c r="Z6" s="71" t="s">
        <v>1754</v>
      </c>
    </row>
    <row r="7" spans="1:26" x14ac:dyDescent="0.25">
      <c r="A7" s="3" t="s">
        <v>65</v>
      </c>
      <c r="B7" s="251">
        <v>28.3</v>
      </c>
      <c r="C7" s="251">
        <v>9.3000000000000007</v>
      </c>
      <c r="D7" s="252"/>
      <c r="E7" s="251">
        <v>12.1</v>
      </c>
      <c r="F7" s="252"/>
      <c r="G7" s="252"/>
      <c r="H7" s="252"/>
      <c r="I7" s="252"/>
      <c r="J7" s="253">
        <v>2.46</v>
      </c>
      <c r="K7" s="4"/>
      <c r="S7" s="69" t="s">
        <v>309</v>
      </c>
      <c r="T7" s="70" t="s">
        <v>1755</v>
      </c>
      <c r="U7" s="70" t="s">
        <v>1756</v>
      </c>
      <c r="V7" s="70" t="s">
        <v>1757</v>
      </c>
      <c r="W7" s="70" t="s">
        <v>1758</v>
      </c>
      <c r="X7" s="70" t="s">
        <v>1759</v>
      </c>
      <c r="Y7" s="70" t="s">
        <v>1760</v>
      </c>
      <c r="Z7" s="71" t="s">
        <v>1761</v>
      </c>
    </row>
    <row r="8" spans="1:26" x14ac:dyDescent="0.25">
      <c r="A8" s="3" t="s">
        <v>257</v>
      </c>
      <c r="B8" s="251">
        <v>35.4</v>
      </c>
      <c r="C8" s="254">
        <v>12</v>
      </c>
      <c r="D8" s="252"/>
      <c r="E8" s="251">
        <v>12.8</v>
      </c>
      <c r="F8" s="252"/>
      <c r="G8" s="252"/>
      <c r="H8" s="252"/>
      <c r="I8" s="252"/>
      <c r="J8" s="253">
        <v>2.96</v>
      </c>
      <c r="S8" s="69" t="s">
        <v>310</v>
      </c>
      <c r="T8" s="70" t="s">
        <v>1762</v>
      </c>
      <c r="U8" s="70" t="s">
        <v>1763</v>
      </c>
      <c r="V8" s="70" t="s">
        <v>1764</v>
      </c>
      <c r="W8" s="70" t="s">
        <v>1765</v>
      </c>
      <c r="X8" s="70" t="s">
        <v>1766</v>
      </c>
      <c r="Y8" s="70" t="s">
        <v>1767</v>
      </c>
      <c r="Z8" s="71" t="s">
        <v>1768</v>
      </c>
    </row>
    <row r="9" spans="1:26" x14ac:dyDescent="0.25">
      <c r="A9" s="3" t="s">
        <v>258</v>
      </c>
      <c r="B9" s="255">
        <v>42.4</v>
      </c>
      <c r="C9" s="255">
        <v>14.6</v>
      </c>
      <c r="D9" s="256"/>
      <c r="E9" s="255">
        <v>13.3</v>
      </c>
      <c r="F9" s="258"/>
      <c r="G9" s="259"/>
      <c r="H9" s="259"/>
      <c r="I9" s="260"/>
      <c r="J9" s="257">
        <v>3.45</v>
      </c>
      <c r="S9" s="69" t="s">
        <v>311</v>
      </c>
      <c r="T9" s="70" t="s">
        <v>1769</v>
      </c>
      <c r="U9" s="70" t="s">
        <v>1770</v>
      </c>
      <c r="V9" s="70" t="s">
        <v>1771</v>
      </c>
      <c r="W9" s="70" t="s">
        <v>1772</v>
      </c>
      <c r="X9" s="70" t="s">
        <v>1773</v>
      </c>
      <c r="Y9" s="70" t="s">
        <v>1774</v>
      </c>
      <c r="Z9" s="71" t="s">
        <v>1775</v>
      </c>
    </row>
    <row r="10" spans="1:26" x14ac:dyDescent="0.25">
      <c r="A10" s="350" t="s">
        <v>290</v>
      </c>
      <c r="B10" s="350"/>
      <c r="C10" s="350"/>
      <c r="D10" s="350"/>
      <c r="E10" s="350"/>
      <c r="F10" s="350"/>
      <c r="G10" s="350"/>
      <c r="H10" s="350"/>
      <c r="I10" s="350"/>
      <c r="J10" s="350"/>
      <c r="M10" s="220">
        <v>0.85</v>
      </c>
      <c r="S10" s="69" t="s">
        <v>312</v>
      </c>
      <c r="T10" s="70" t="s">
        <v>1776</v>
      </c>
      <c r="U10" s="70" t="s">
        <v>1777</v>
      </c>
      <c r="V10" s="70" t="s">
        <v>1778</v>
      </c>
      <c r="W10" s="70" t="s">
        <v>1779</v>
      </c>
      <c r="X10" s="70" t="s">
        <v>1780</v>
      </c>
      <c r="Y10" s="70" t="s">
        <v>1781</v>
      </c>
      <c r="Z10" s="71" t="s">
        <v>1782</v>
      </c>
    </row>
    <row r="11" spans="1:26" x14ac:dyDescent="0.25">
      <c r="A11" s="5" t="s">
        <v>20</v>
      </c>
      <c r="B11" s="225" t="s">
        <v>0</v>
      </c>
      <c r="C11" s="225" t="s">
        <v>1</v>
      </c>
      <c r="D11" s="225" t="s">
        <v>2</v>
      </c>
      <c r="E11" s="225" t="s">
        <v>3</v>
      </c>
      <c r="F11" s="226" t="s">
        <v>4</v>
      </c>
      <c r="G11" s="225" t="s">
        <v>5</v>
      </c>
      <c r="H11" s="225" t="s">
        <v>6</v>
      </c>
      <c r="I11" s="1" t="s">
        <v>7</v>
      </c>
      <c r="J11" s="224" t="s">
        <v>172</v>
      </c>
      <c r="K11" s="3"/>
      <c r="L11" s="3"/>
      <c r="M11" s="3"/>
      <c r="S11" s="69" t="s">
        <v>313</v>
      </c>
      <c r="T11" s="70" t="s">
        <v>1783</v>
      </c>
      <c r="U11" s="70" t="s">
        <v>1784</v>
      </c>
      <c r="V11" s="70" t="s">
        <v>1785</v>
      </c>
      <c r="W11" s="70" t="s">
        <v>1786</v>
      </c>
      <c r="X11" s="70" t="s">
        <v>1787</v>
      </c>
      <c r="Y11" s="70" t="s">
        <v>1788</v>
      </c>
      <c r="Z11" s="71" t="s">
        <v>1789</v>
      </c>
    </row>
    <row r="12" spans="1:26" x14ac:dyDescent="0.25">
      <c r="A12" s="5" t="s">
        <v>26</v>
      </c>
      <c r="B12" s="271">
        <v>11.2</v>
      </c>
      <c r="C12" s="271">
        <v>11.4</v>
      </c>
      <c r="D12" s="271">
        <v>11.6</v>
      </c>
      <c r="E12" s="271">
        <v>9.1999999999999993</v>
      </c>
      <c r="F12" s="271">
        <v>9.1</v>
      </c>
      <c r="G12" s="271">
        <v>11.2</v>
      </c>
      <c r="H12" s="271">
        <v>11.4</v>
      </c>
      <c r="I12" s="271">
        <v>9.6999999999999993</v>
      </c>
      <c r="J12" s="272">
        <f>MAX(B12:I12)</f>
        <v>11.6</v>
      </c>
      <c r="K12" s="7"/>
      <c r="L12" s="7"/>
      <c r="M12" s="7"/>
      <c r="S12" s="69" t="s">
        <v>314</v>
      </c>
      <c r="T12" s="70" t="s">
        <v>1790</v>
      </c>
      <c r="U12" s="70" t="s">
        <v>1791</v>
      </c>
      <c r="V12" s="70" t="s">
        <v>1792</v>
      </c>
      <c r="W12" s="70" t="s">
        <v>1793</v>
      </c>
      <c r="X12" s="70" t="s">
        <v>1794</v>
      </c>
      <c r="Y12" s="70" t="s">
        <v>1795</v>
      </c>
      <c r="Z12" s="71" t="s">
        <v>1796</v>
      </c>
    </row>
    <row r="13" spans="1:26" x14ac:dyDescent="0.25">
      <c r="A13" s="5" t="s">
        <v>64</v>
      </c>
      <c r="B13" s="271">
        <v>20.3</v>
      </c>
      <c r="C13" s="271">
        <v>20.7</v>
      </c>
      <c r="D13" s="271">
        <v>21</v>
      </c>
      <c r="E13" s="271">
        <v>16.7</v>
      </c>
      <c r="F13" s="271">
        <v>16.5</v>
      </c>
      <c r="G13" s="271">
        <v>20.2</v>
      </c>
      <c r="H13" s="271">
        <v>20.6</v>
      </c>
      <c r="I13" s="271">
        <v>17.600000000000001</v>
      </c>
      <c r="J13" s="272">
        <f>MAX(B13:I13)</f>
        <v>21</v>
      </c>
      <c r="K13" s="7"/>
      <c r="L13" s="273">
        <f>E13*$M$10</f>
        <v>14.194999999999999</v>
      </c>
      <c r="M13" s="273">
        <f>F13*$M$10</f>
        <v>14.025</v>
      </c>
      <c r="S13" s="69" t="s">
        <v>315</v>
      </c>
      <c r="T13" s="70" t="s">
        <v>1790</v>
      </c>
      <c r="U13" s="70" t="s">
        <v>1791</v>
      </c>
      <c r="V13" s="70" t="s">
        <v>1797</v>
      </c>
      <c r="W13" s="70" t="s">
        <v>1798</v>
      </c>
      <c r="X13" s="70" t="s">
        <v>1799</v>
      </c>
      <c r="Y13" s="70" t="s">
        <v>1795</v>
      </c>
      <c r="Z13" s="71" t="s">
        <v>1800</v>
      </c>
    </row>
    <row r="14" spans="1:26" x14ac:dyDescent="0.25">
      <c r="A14" s="5" t="s">
        <v>65</v>
      </c>
      <c r="B14" s="271">
        <v>27.3</v>
      </c>
      <c r="C14" s="271">
        <v>27.9</v>
      </c>
      <c r="D14" s="271">
        <v>28.3</v>
      </c>
      <c r="E14" s="271">
        <v>22.5</v>
      </c>
      <c r="F14" s="271">
        <v>22.3</v>
      </c>
      <c r="G14" s="271">
        <v>27.2</v>
      </c>
      <c r="H14" s="271">
        <v>27.7</v>
      </c>
      <c r="I14" s="271">
        <v>23.7</v>
      </c>
      <c r="J14" s="272">
        <f>MAX(B14:I14)</f>
        <v>28.3</v>
      </c>
      <c r="K14" s="7"/>
      <c r="L14" s="7"/>
      <c r="M14" s="7"/>
      <c r="S14" s="69" t="s">
        <v>316</v>
      </c>
      <c r="T14" s="70" t="s">
        <v>1790</v>
      </c>
      <c r="U14" s="70" t="s">
        <v>1791</v>
      </c>
      <c r="V14" s="70" t="s">
        <v>1801</v>
      </c>
      <c r="W14" s="70" t="s">
        <v>1802</v>
      </c>
      <c r="X14" s="70" t="s">
        <v>1803</v>
      </c>
      <c r="Y14" s="70" t="s">
        <v>1795</v>
      </c>
      <c r="Z14" s="71" t="s">
        <v>1804</v>
      </c>
    </row>
    <row r="15" spans="1:26" x14ac:dyDescent="0.25">
      <c r="A15" s="5" t="s">
        <v>257</v>
      </c>
      <c r="B15" s="271">
        <v>34.1</v>
      </c>
      <c r="C15" s="271">
        <v>34.9</v>
      </c>
      <c r="D15" s="271">
        <v>35.4</v>
      </c>
      <c r="E15" s="271">
        <v>28.1</v>
      </c>
      <c r="F15" s="271">
        <v>27.9</v>
      </c>
      <c r="G15" s="271">
        <v>34</v>
      </c>
      <c r="H15" s="271">
        <v>34.700000000000003</v>
      </c>
      <c r="I15" s="271">
        <v>29.6</v>
      </c>
      <c r="J15" s="272">
        <f>MAX(B15:I15)</f>
        <v>35.4</v>
      </c>
      <c r="K15" s="7"/>
      <c r="L15" s="7"/>
      <c r="M15" s="7"/>
      <c r="S15" s="69" t="s">
        <v>317</v>
      </c>
      <c r="T15" s="70" t="s">
        <v>1790</v>
      </c>
      <c r="U15" s="70" t="s">
        <v>1791</v>
      </c>
      <c r="V15" s="70" t="s">
        <v>1805</v>
      </c>
      <c r="W15" s="70" t="s">
        <v>1806</v>
      </c>
      <c r="X15" s="70" t="s">
        <v>1807</v>
      </c>
      <c r="Y15" s="70" t="s">
        <v>1808</v>
      </c>
      <c r="Z15" s="71" t="s">
        <v>1809</v>
      </c>
    </row>
    <row r="16" spans="1:26" x14ac:dyDescent="0.25">
      <c r="A16" s="5" t="s">
        <v>258</v>
      </c>
      <c r="B16" s="271">
        <v>40.9</v>
      </c>
      <c r="C16" s="271">
        <v>41.7</v>
      </c>
      <c r="D16" s="271">
        <v>42.4</v>
      </c>
      <c r="E16" s="271">
        <v>33.6</v>
      </c>
      <c r="F16" s="271">
        <v>33.4</v>
      </c>
      <c r="G16" s="271">
        <v>40.700000000000003</v>
      </c>
      <c r="H16" s="271">
        <v>41.5</v>
      </c>
      <c r="I16" s="271">
        <v>35.5</v>
      </c>
      <c r="J16" s="272">
        <f>MAX(B16:I16)</f>
        <v>42.4</v>
      </c>
      <c r="M16" s="7"/>
      <c r="S16" s="69" t="s">
        <v>318</v>
      </c>
      <c r="T16" s="70" t="s">
        <v>1790</v>
      </c>
      <c r="U16" s="70" t="s">
        <v>1791</v>
      </c>
      <c r="V16" s="70" t="s">
        <v>1810</v>
      </c>
      <c r="W16" s="70" t="s">
        <v>1811</v>
      </c>
      <c r="X16" s="70" t="s">
        <v>1812</v>
      </c>
      <c r="Y16" s="70" t="s">
        <v>1813</v>
      </c>
      <c r="Z16" s="71" t="s">
        <v>1814</v>
      </c>
    </row>
    <row r="17" spans="1:26" ht="15.75" thickBot="1" x14ac:dyDescent="0.3">
      <c r="A17" s="182" t="s">
        <v>263</v>
      </c>
      <c r="B17" s="116"/>
      <c r="C17" s="116"/>
      <c r="D17" s="116"/>
      <c r="E17" s="116"/>
      <c r="F17" s="116"/>
      <c r="G17" s="116"/>
      <c r="H17" s="116"/>
      <c r="I17" s="116"/>
      <c r="S17" s="69" t="s">
        <v>319</v>
      </c>
      <c r="T17" s="70" t="s">
        <v>1790</v>
      </c>
      <c r="U17" s="70" t="s">
        <v>1791</v>
      </c>
      <c r="V17" s="70" t="s">
        <v>1815</v>
      </c>
      <c r="W17" s="70" t="s">
        <v>1816</v>
      </c>
      <c r="X17" s="70" t="s">
        <v>1817</v>
      </c>
      <c r="Y17" s="70" t="s">
        <v>1818</v>
      </c>
      <c r="Z17" s="71" t="s">
        <v>1819</v>
      </c>
    </row>
    <row r="18" spans="1:26" ht="15.75" thickTop="1" x14ac:dyDescent="0.25">
      <c r="A18" s="230"/>
      <c r="B18" s="117" t="s">
        <v>116</v>
      </c>
      <c r="C18" s="118"/>
      <c r="D18" s="119" t="s">
        <v>160</v>
      </c>
      <c r="E18" s="120"/>
      <c r="F18" s="119" t="s">
        <v>117</v>
      </c>
      <c r="G18" s="121"/>
      <c r="H18" s="119" t="s">
        <v>262</v>
      </c>
      <c r="I18" s="118"/>
      <c r="J18" s="119" t="s">
        <v>261</v>
      </c>
      <c r="S18" s="69" t="s">
        <v>320</v>
      </c>
      <c r="T18" s="70" t="s">
        <v>1790</v>
      </c>
      <c r="U18" s="70" t="s">
        <v>1791</v>
      </c>
      <c r="V18" s="70" t="s">
        <v>1820</v>
      </c>
      <c r="W18" s="70" t="s">
        <v>1821</v>
      </c>
      <c r="X18" s="70" t="s">
        <v>1822</v>
      </c>
      <c r="Y18" s="70" t="s">
        <v>1823</v>
      </c>
      <c r="Z18" s="71" t="s">
        <v>1824</v>
      </c>
    </row>
    <row r="19" spans="1:26" x14ac:dyDescent="0.25">
      <c r="A19" s="231"/>
      <c r="B19" s="122" t="s">
        <v>11</v>
      </c>
      <c r="C19" s="123" t="s">
        <v>15</v>
      </c>
      <c r="D19" s="122" t="s">
        <v>11</v>
      </c>
      <c r="E19" s="123" t="s">
        <v>15</v>
      </c>
      <c r="F19" s="124" t="s">
        <v>11</v>
      </c>
      <c r="G19" s="125" t="s">
        <v>15</v>
      </c>
      <c r="H19" s="124" t="s">
        <v>11</v>
      </c>
      <c r="I19" s="125" t="s">
        <v>15</v>
      </c>
      <c r="J19" s="124" t="s">
        <v>11</v>
      </c>
      <c r="K19" s="125" t="s">
        <v>15</v>
      </c>
      <c r="S19" s="69" t="s">
        <v>321</v>
      </c>
      <c r="T19" s="70" t="s">
        <v>1790</v>
      </c>
      <c r="U19" s="70" t="s">
        <v>1791</v>
      </c>
      <c r="V19" s="70" t="s">
        <v>1825</v>
      </c>
      <c r="W19" s="70" t="s">
        <v>1826</v>
      </c>
      <c r="X19" s="70" t="s">
        <v>1827</v>
      </c>
      <c r="Y19" s="70" t="s">
        <v>1828</v>
      </c>
      <c r="Z19" s="71" t="s">
        <v>1829</v>
      </c>
    </row>
    <row r="20" spans="1:26" x14ac:dyDescent="0.25">
      <c r="A20" s="51" t="s">
        <v>60</v>
      </c>
      <c r="B20" s="241">
        <v>3.064516129032258</v>
      </c>
      <c r="C20" s="243">
        <v>8.9314049586776854</v>
      </c>
      <c r="D20" s="241">
        <v>5.4032258064516121</v>
      </c>
      <c r="E20" s="243">
        <v>9.9925619834710737</v>
      </c>
      <c r="F20" s="241">
        <v>7.5</v>
      </c>
      <c r="G20" s="243">
        <v>10.7</v>
      </c>
      <c r="H20" s="240">
        <v>9.9031372549019601</v>
      </c>
      <c r="I20" s="244">
        <v>11.4117079058539</v>
      </c>
      <c r="J20" s="240">
        <v>12</v>
      </c>
      <c r="K20" s="244">
        <v>12</v>
      </c>
      <c r="S20" s="69" t="s">
        <v>322</v>
      </c>
      <c r="T20" s="70" t="s">
        <v>1790</v>
      </c>
      <c r="U20" s="70" t="s">
        <v>1791</v>
      </c>
      <c r="V20" s="70" t="s">
        <v>1830</v>
      </c>
      <c r="W20" s="70" t="s">
        <v>1831</v>
      </c>
      <c r="X20" s="70" t="s">
        <v>1832</v>
      </c>
      <c r="Y20" s="70" t="s">
        <v>1833</v>
      </c>
      <c r="Z20" s="71" t="s">
        <v>1834</v>
      </c>
    </row>
    <row r="21" spans="1:26" x14ac:dyDescent="0.25">
      <c r="A21" s="51" t="s">
        <v>61</v>
      </c>
      <c r="B21" s="240">
        <v>3.268817204301075</v>
      </c>
      <c r="C21" s="240">
        <v>9.1818181818181817</v>
      </c>
      <c r="D21" s="240">
        <v>5.7634408602150531</v>
      </c>
      <c r="E21" s="240">
        <v>10.272727272727273</v>
      </c>
      <c r="F21" s="240">
        <v>8</v>
      </c>
      <c r="G21" s="240">
        <v>11</v>
      </c>
      <c r="H21" s="240">
        <v>10.9407843137254</v>
      </c>
      <c r="I21" s="244">
        <v>11.9852745926372</v>
      </c>
      <c r="J21" s="240">
        <v>13</v>
      </c>
      <c r="K21" s="244">
        <v>12.5</v>
      </c>
      <c r="S21" s="69" t="s">
        <v>323</v>
      </c>
      <c r="T21" s="70" t="s">
        <v>1790</v>
      </c>
      <c r="U21" s="70" t="s">
        <v>1791</v>
      </c>
      <c r="V21" s="70" t="s">
        <v>1835</v>
      </c>
      <c r="W21" s="70" t="s">
        <v>1836</v>
      </c>
      <c r="X21" s="70" t="s">
        <v>1837</v>
      </c>
      <c r="Y21" s="70" t="s">
        <v>1838</v>
      </c>
      <c r="Z21" s="71" t="s">
        <v>1839</v>
      </c>
    </row>
    <row r="22" spans="1:26" x14ac:dyDescent="0.25">
      <c r="A22" s="228" t="s">
        <v>173</v>
      </c>
      <c r="B22" s="241">
        <v>3.4731182795698921</v>
      </c>
      <c r="C22" s="243">
        <v>9.432231404958678</v>
      </c>
      <c r="D22" s="241">
        <v>6.1236559139784941</v>
      </c>
      <c r="E22" s="243">
        <v>10.552892561983473</v>
      </c>
      <c r="F22" s="241">
        <v>8.5</v>
      </c>
      <c r="G22" s="243">
        <v>11.3</v>
      </c>
      <c r="H22" s="240">
        <v>11.660784313725401</v>
      </c>
      <c r="I22" s="244">
        <v>12.428485214242601</v>
      </c>
      <c r="J22" s="240">
        <v>14</v>
      </c>
      <c r="K22" s="244">
        <v>12.8</v>
      </c>
      <c r="S22" s="69" t="s">
        <v>324</v>
      </c>
      <c r="T22" s="70" t="s">
        <v>1748</v>
      </c>
      <c r="U22" s="70" t="s">
        <v>1749</v>
      </c>
      <c r="V22" s="70" t="s">
        <v>1750</v>
      </c>
      <c r="W22" s="70" t="s">
        <v>1840</v>
      </c>
      <c r="X22" s="70" t="s">
        <v>1841</v>
      </c>
      <c r="Y22" s="70" t="s">
        <v>1833</v>
      </c>
      <c r="Z22" s="71" t="s">
        <v>1834</v>
      </c>
    </row>
    <row r="23" spans="1:26" x14ac:dyDescent="0.25">
      <c r="A23" s="227" t="s">
        <v>259</v>
      </c>
      <c r="B23" s="242">
        <v>3.8</v>
      </c>
      <c r="C23" s="245">
        <v>10.1</v>
      </c>
      <c r="D23" s="242">
        <v>6.7</v>
      </c>
      <c r="E23" s="245">
        <v>11.3</v>
      </c>
      <c r="F23" s="242">
        <v>9.3000000000000007</v>
      </c>
      <c r="G23" s="245">
        <v>12.1</v>
      </c>
      <c r="H23" s="246">
        <v>12</v>
      </c>
      <c r="I23" s="247">
        <v>12.8</v>
      </c>
      <c r="J23" s="246">
        <v>14.6</v>
      </c>
      <c r="K23" s="247">
        <v>13.3</v>
      </c>
      <c r="S23" s="69" t="s">
        <v>325</v>
      </c>
      <c r="T23" s="70" t="s">
        <v>1755</v>
      </c>
      <c r="U23" s="70" t="s">
        <v>1756</v>
      </c>
      <c r="V23" s="70" t="s">
        <v>1757</v>
      </c>
      <c r="W23" s="70" t="s">
        <v>1842</v>
      </c>
      <c r="X23" s="70" t="s">
        <v>1843</v>
      </c>
      <c r="Y23" s="70" t="s">
        <v>1838</v>
      </c>
      <c r="Z23" s="71" t="s">
        <v>1839</v>
      </c>
    </row>
    <row r="24" spans="1:26" x14ac:dyDescent="0.25">
      <c r="A24" s="51" t="s">
        <v>260</v>
      </c>
      <c r="B24" s="243">
        <f>B23</f>
        <v>3.8</v>
      </c>
      <c r="C24" s="243">
        <f>C23*1.03</f>
        <v>10.403</v>
      </c>
      <c r="D24" s="243">
        <f>D23</f>
        <v>6.7</v>
      </c>
      <c r="E24" s="243">
        <f>E23*1.03</f>
        <v>11.639000000000001</v>
      </c>
      <c r="F24" s="243">
        <f>F23</f>
        <v>9.3000000000000007</v>
      </c>
      <c r="G24" s="243">
        <f>G23*1.03</f>
        <v>12.462999999999999</v>
      </c>
      <c r="H24" s="243">
        <f>H23</f>
        <v>12</v>
      </c>
      <c r="I24" s="243">
        <f>I23*1.03</f>
        <v>13.184000000000001</v>
      </c>
      <c r="J24" s="243">
        <f>J23</f>
        <v>14.6</v>
      </c>
      <c r="K24" s="243">
        <f>K23*1.03</f>
        <v>13.699000000000002</v>
      </c>
      <c r="S24" s="69" t="s">
        <v>326</v>
      </c>
      <c r="T24" s="70" t="s">
        <v>1762</v>
      </c>
      <c r="U24" s="70" t="s">
        <v>1763</v>
      </c>
      <c r="V24" s="70" t="s">
        <v>1764</v>
      </c>
      <c r="W24" s="70" t="s">
        <v>1844</v>
      </c>
      <c r="X24" s="70" t="s">
        <v>1845</v>
      </c>
      <c r="Y24" s="70" t="s">
        <v>1753</v>
      </c>
      <c r="Z24" s="71" t="s">
        <v>1754</v>
      </c>
    </row>
    <row r="25" spans="1:26" ht="15.75" thickBot="1" x14ac:dyDescent="0.3">
      <c r="A25" s="182" t="str">
        <f>"Table "&amp;4+INT((ROW()-ROW(A$25))/8)&amp;" Extreme (From) Directional Wave Hs/Tp Contour Point: Sector ["&amp;INT((ROW()-ROW(A$25))/8)*45&amp;"]"</f>
        <v>Table 4 Extreme (From) Directional Wave Hs/Tp Contour Point: Sector [0]</v>
      </c>
      <c r="B25" s="116"/>
      <c r="C25" s="116"/>
      <c r="D25" s="116"/>
      <c r="E25" s="116"/>
      <c r="F25" s="116"/>
      <c r="G25" s="116"/>
      <c r="H25" s="116"/>
      <c r="I25" s="116"/>
      <c r="J25" s="274" t="s">
        <v>0</v>
      </c>
      <c r="S25" s="69" t="s">
        <v>327</v>
      </c>
      <c r="T25" s="70" t="s">
        <v>1769</v>
      </c>
      <c r="U25" s="70" t="s">
        <v>1770</v>
      </c>
      <c r="V25" s="70" t="s">
        <v>1771</v>
      </c>
      <c r="W25" s="70" t="s">
        <v>1846</v>
      </c>
      <c r="X25" s="70" t="s">
        <v>1847</v>
      </c>
      <c r="Y25" s="70" t="s">
        <v>1760</v>
      </c>
      <c r="Z25" s="71" t="s">
        <v>1761</v>
      </c>
    </row>
    <row r="26" spans="1:26" ht="15.75" thickTop="1" x14ac:dyDescent="0.25">
      <c r="A26" s="230"/>
      <c r="B26" s="117" t="s">
        <v>116</v>
      </c>
      <c r="C26" s="118"/>
      <c r="D26" s="119" t="s">
        <v>160</v>
      </c>
      <c r="E26" s="120"/>
      <c r="F26" s="119" t="s">
        <v>117</v>
      </c>
      <c r="G26" s="121"/>
      <c r="H26" s="119" t="s">
        <v>262</v>
      </c>
      <c r="I26" s="118"/>
      <c r="J26" s="119" t="s">
        <v>261</v>
      </c>
      <c r="S26" s="69" t="s">
        <v>328</v>
      </c>
      <c r="T26" s="70" t="s">
        <v>1776</v>
      </c>
      <c r="U26" s="70" t="s">
        <v>1777</v>
      </c>
      <c r="V26" s="70" t="s">
        <v>1778</v>
      </c>
      <c r="W26" s="70" t="s">
        <v>1848</v>
      </c>
      <c r="X26" s="70" t="s">
        <v>1849</v>
      </c>
      <c r="Y26" s="70" t="s">
        <v>1767</v>
      </c>
      <c r="Z26" s="71" t="s">
        <v>1768</v>
      </c>
    </row>
    <row r="27" spans="1:26" x14ac:dyDescent="0.25">
      <c r="A27" s="231"/>
      <c r="B27" s="122" t="s">
        <v>11</v>
      </c>
      <c r="C27" s="123" t="s">
        <v>15</v>
      </c>
      <c r="D27" s="122" t="s">
        <v>11</v>
      </c>
      <c r="E27" s="123" t="s">
        <v>15</v>
      </c>
      <c r="F27" s="124" t="s">
        <v>11</v>
      </c>
      <c r="G27" s="125" t="s">
        <v>15</v>
      </c>
      <c r="H27" s="124" t="s">
        <v>11</v>
      </c>
      <c r="I27" s="125" t="s">
        <v>15</v>
      </c>
      <c r="J27" s="124" t="s">
        <v>11</v>
      </c>
      <c r="K27" s="125" t="s">
        <v>15</v>
      </c>
      <c r="S27" s="69" t="s">
        <v>329</v>
      </c>
      <c r="T27" s="70" t="s">
        <v>1783</v>
      </c>
      <c r="U27" s="70" t="s">
        <v>1784</v>
      </c>
      <c r="V27" s="70" t="s">
        <v>1785</v>
      </c>
      <c r="W27" s="70" t="s">
        <v>1850</v>
      </c>
      <c r="X27" s="70" t="s">
        <v>1851</v>
      </c>
      <c r="Y27" s="70" t="s">
        <v>1774</v>
      </c>
      <c r="Z27" s="71" t="s">
        <v>1775</v>
      </c>
    </row>
    <row r="28" spans="1:26" x14ac:dyDescent="0.25">
      <c r="A28" s="51" t="s">
        <v>60</v>
      </c>
      <c r="B28" s="241">
        <f t="shared" ref="B28:K30" ca="1" si="0">INDIRECT(ADDRESS(31+INT((ROW()-ROW(A$28))/8)*8,COLUMN()))*INDIRECT(ADDRESS(20+MOD(ROW()-ROW(A$28),8),COLUMN()))/B$23</f>
        <v>3.064516129032258</v>
      </c>
      <c r="C28" s="241">
        <f t="shared" ca="1" si="0"/>
        <v>8.9314049586776854</v>
      </c>
      <c r="D28" s="241">
        <f t="shared" ca="1" si="0"/>
        <v>5.4032258064516121</v>
      </c>
      <c r="E28" s="241">
        <f t="shared" ca="1" si="0"/>
        <v>9.9925619834710737</v>
      </c>
      <c r="F28" s="241">
        <f t="shared" ca="1" si="0"/>
        <v>7.4999999999999991</v>
      </c>
      <c r="G28" s="241">
        <f t="shared" ca="1" si="0"/>
        <v>10.700000000000001</v>
      </c>
      <c r="H28" s="241">
        <f t="shared" ca="1" si="0"/>
        <v>9.9031372549019601</v>
      </c>
      <c r="I28" s="241">
        <f t="shared" ca="1" si="0"/>
        <v>11.4117079058539</v>
      </c>
      <c r="J28" s="241">
        <f t="shared" ca="1" si="0"/>
        <v>12</v>
      </c>
      <c r="K28" s="116">
        <f t="shared" ca="1" si="0"/>
        <v>12.000000000000002</v>
      </c>
      <c r="L28" s="220">
        <f ca="1">INDIRECT(ADDRESS(20+ROW()-ROW(A$28),COLUMN()-10))</f>
        <v>3.064516129032258</v>
      </c>
      <c r="S28" s="69" t="s">
        <v>330</v>
      </c>
      <c r="T28" s="70" t="s">
        <v>1790</v>
      </c>
      <c r="U28" s="70" t="s">
        <v>1791</v>
      </c>
      <c r="V28" s="70" t="s">
        <v>1792</v>
      </c>
      <c r="W28" s="70" t="s">
        <v>1852</v>
      </c>
      <c r="X28" s="70" t="s">
        <v>1853</v>
      </c>
      <c r="Y28" s="70" t="s">
        <v>1781</v>
      </c>
      <c r="Z28" s="71" t="s">
        <v>1782</v>
      </c>
    </row>
    <row r="29" spans="1:26" x14ac:dyDescent="0.25">
      <c r="A29" s="51" t="s">
        <v>61</v>
      </c>
      <c r="B29" s="241">
        <f ca="1">INDIRECT(ADDRESS(31+INT((ROW()-ROW(A$28))/8)*8,COLUMN()))*INDIRECT(ADDRESS(20+MOD(ROW()-ROW(A$28),8),COLUMN()))/B$23</f>
        <v>3.268817204301075</v>
      </c>
      <c r="C29" s="241">
        <f t="shared" ca="1" si="0"/>
        <v>9.1818181818181817</v>
      </c>
      <c r="D29" s="241">
        <f t="shared" ca="1" si="0"/>
        <v>5.7634408602150531</v>
      </c>
      <c r="E29" s="241">
        <f t="shared" ca="1" si="0"/>
        <v>10.272727272727273</v>
      </c>
      <c r="F29" s="241">
        <f t="shared" ca="1" si="0"/>
        <v>8</v>
      </c>
      <c r="G29" s="241">
        <f t="shared" ca="1" si="0"/>
        <v>11</v>
      </c>
      <c r="H29" s="241">
        <f t="shared" ca="1" si="0"/>
        <v>10.9407843137254</v>
      </c>
      <c r="I29" s="241">
        <f t="shared" ca="1" si="0"/>
        <v>11.9852745926372</v>
      </c>
      <c r="J29" s="241">
        <f t="shared" ca="1" si="0"/>
        <v>13</v>
      </c>
      <c r="K29" s="116">
        <f t="shared" ca="1" si="0"/>
        <v>12.5</v>
      </c>
      <c r="L29" s="220">
        <f ca="1">INDIRECT(ADDRESS(20+ROW()-ROW(A$28),COLUMN()-10))</f>
        <v>3.268817204301075</v>
      </c>
      <c r="S29" s="69" t="s">
        <v>331</v>
      </c>
      <c r="T29" s="70" t="s">
        <v>1790</v>
      </c>
      <c r="U29" s="70" t="s">
        <v>1791</v>
      </c>
      <c r="V29" s="70" t="s">
        <v>1797</v>
      </c>
      <c r="W29" s="70" t="s">
        <v>1854</v>
      </c>
      <c r="X29" s="70" t="s">
        <v>1855</v>
      </c>
      <c r="Y29" s="70" t="s">
        <v>1788</v>
      </c>
      <c r="Z29" s="71" t="s">
        <v>1789</v>
      </c>
    </row>
    <row r="30" spans="1:26" x14ac:dyDescent="0.25">
      <c r="A30" s="228" t="s">
        <v>173</v>
      </c>
      <c r="B30" s="241">
        <f ca="1">INDIRECT(ADDRESS(31+INT((ROW()-ROW(A$28))/8)*8,COLUMN()))*INDIRECT(ADDRESS(20+MOD(ROW()-ROW(A$28),8),COLUMN()))/B$23</f>
        <v>3.4731182795698921</v>
      </c>
      <c r="C30" s="241">
        <f t="shared" ca="1" si="0"/>
        <v>9.432231404958678</v>
      </c>
      <c r="D30" s="241">
        <f t="shared" ca="1" si="0"/>
        <v>6.1236559139784941</v>
      </c>
      <c r="E30" s="241">
        <f t="shared" ca="1" si="0"/>
        <v>10.552892561983473</v>
      </c>
      <c r="F30" s="241">
        <f t="shared" ca="1" si="0"/>
        <v>8.5</v>
      </c>
      <c r="G30" s="241">
        <f t="shared" ca="1" si="0"/>
        <v>11.300000000000002</v>
      </c>
      <c r="H30" s="241">
        <f t="shared" ca="1" si="0"/>
        <v>11.660784313725401</v>
      </c>
      <c r="I30" s="241">
        <f t="shared" ca="1" si="0"/>
        <v>12.428485214242601</v>
      </c>
      <c r="J30" s="241">
        <f t="shared" ca="1" si="0"/>
        <v>14</v>
      </c>
      <c r="K30" s="116">
        <f t="shared" ca="1" si="0"/>
        <v>12.8</v>
      </c>
      <c r="L30" s="220">
        <f ca="1">INDIRECT(ADDRESS(ROW()+3,COLUMN()-10))</f>
        <v>0</v>
      </c>
      <c r="S30" s="69" t="s">
        <v>332</v>
      </c>
      <c r="T30" s="70" t="s">
        <v>1790</v>
      </c>
      <c r="U30" s="70" t="s">
        <v>1791</v>
      </c>
      <c r="V30" s="70" t="s">
        <v>1801</v>
      </c>
      <c r="W30" s="70" t="s">
        <v>1856</v>
      </c>
      <c r="X30" s="70" t="s">
        <v>1857</v>
      </c>
      <c r="Y30" s="70" t="s">
        <v>1795</v>
      </c>
      <c r="Z30" s="71" t="s">
        <v>1796</v>
      </c>
    </row>
    <row r="31" spans="1:26" x14ac:dyDescent="0.25">
      <c r="A31" s="227" t="s">
        <v>259</v>
      </c>
      <c r="B31" s="242">
        <f t="shared" ref="B31:K31" ca="1" si="1">INDIRECT(ADDRESS(ROW(A$139)+INT((ROW()-ROW(A$31))/8),COLUMN()))</f>
        <v>3.8</v>
      </c>
      <c r="C31" s="242">
        <f t="shared" ca="1" si="1"/>
        <v>10.1</v>
      </c>
      <c r="D31" s="242">
        <f t="shared" ca="1" si="1"/>
        <v>6.7</v>
      </c>
      <c r="E31" s="242">
        <f t="shared" ca="1" si="1"/>
        <v>11.3</v>
      </c>
      <c r="F31" s="242">
        <f t="shared" ca="1" si="1"/>
        <v>9.3000000000000007</v>
      </c>
      <c r="G31" s="242">
        <f t="shared" ca="1" si="1"/>
        <v>12.1</v>
      </c>
      <c r="H31" s="242">
        <f t="shared" ca="1" si="1"/>
        <v>12</v>
      </c>
      <c r="I31" s="242">
        <f t="shared" ca="1" si="1"/>
        <v>12.8</v>
      </c>
      <c r="J31" s="242">
        <f t="shared" ca="1" si="1"/>
        <v>14.6</v>
      </c>
      <c r="K31" s="229">
        <f t="shared" ca="1" si="1"/>
        <v>13.3</v>
      </c>
      <c r="S31" s="69" t="s">
        <v>333</v>
      </c>
      <c r="T31" s="70" t="s">
        <v>1790</v>
      </c>
      <c r="U31" s="70" t="s">
        <v>1791</v>
      </c>
      <c r="V31" s="70" t="s">
        <v>1805</v>
      </c>
      <c r="W31" s="70" t="s">
        <v>1858</v>
      </c>
      <c r="X31" s="70" t="s">
        <v>1859</v>
      </c>
      <c r="Y31" s="70" t="s">
        <v>1795</v>
      </c>
      <c r="Z31" s="71" t="s">
        <v>1800</v>
      </c>
    </row>
    <row r="32" spans="1:26" x14ac:dyDescent="0.25">
      <c r="A32" s="51" t="s">
        <v>260</v>
      </c>
      <c r="B32" s="241">
        <f t="shared" ref="B32:K32" ca="1" si="2">INDIRECT(ADDRESS(31+INT((ROW()-ROW(A$28))/8)*8,COLUMN()))*INDIRECT(ADDRESS(20+MOD(ROW()-ROW(A$28),8),COLUMN()))/B$23</f>
        <v>3.8000000000000003</v>
      </c>
      <c r="C32" s="241">
        <f t="shared" ca="1" si="2"/>
        <v>10.403</v>
      </c>
      <c r="D32" s="241">
        <f t="shared" ca="1" si="2"/>
        <v>6.7</v>
      </c>
      <c r="E32" s="241">
        <f t="shared" ca="1" si="2"/>
        <v>11.639000000000003</v>
      </c>
      <c r="F32" s="241">
        <f t="shared" ca="1" si="2"/>
        <v>9.3000000000000007</v>
      </c>
      <c r="G32" s="241">
        <f t="shared" ca="1" si="2"/>
        <v>12.462999999999997</v>
      </c>
      <c r="H32" s="241">
        <f t="shared" ca="1" si="2"/>
        <v>12</v>
      </c>
      <c r="I32" s="241">
        <f t="shared" ca="1" si="2"/>
        <v>13.184000000000001</v>
      </c>
      <c r="J32" s="241">
        <f t="shared" ca="1" si="2"/>
        <v>14.6</v>
      </c>
      <c r="K32" s="116">
        <f t="shared" ca="1" si="2"/>
        <v>13.699000000000002</v>
      </c>
      <c r="S32" s="69" t="s">
        <v>334</v>
      </c>
      <c r="T32" s="70" t="s">
        <v>1790</v>
      </c>
      <c r="U32" s="70" t="s">
        <v>1791</v>
      </c>
      <c r="V32" s="70" t="s">
        <v>1810</v>
      </c>
      <c r="W32" s="70" t="s">
        <v>1860</v>
      </c>
      <c r="X32" s="70" t="s">
        <v>1861</v>
      </c>
      <c r="Y32" s="70" t="s">
        <v>1795</v>
      </c>
      <c r="Z32" s="71" t="s">
        <v>1804</v>
      </c>
    </row>
    <row r="33" spans="1:26" ht="15.75" thickBot="1" x14ac:dyDescent="0.3">
      <c r="A33" s="182" t="str">
        <f>"Table "&amp;4+INT((ROW()-ROW(A$25))/8)&amp;" Extreme (From) Directional Wave Hs/Tp Contour Point: Sector ["&amp;INT((ROW()-ROW(A$25))/8)*45&amp;"]"</f>
        <v>Table 5 Extreme (From) Directional Wave Hs/Tp Contour Point: Sector [45]</v>
      </c>
      <c r="B33" s="232"/>
      <c r="C33" s="232"/>
      <c r="D33" s="232"/>
      <c r="E33" s="232"/>
      <c r="F33" s="232"/>
      <c r="G33" s="232"/>
      <c r="H33" s="232"/>
      <c r="I33" s="232"/>
      <c r="J33" s="274" t="s">
        <v>1</v>
      </c>
      <c r="S33" s="69" t="s">
        <v>335</v>
      </c>
      <c r="T33" s="70" t="s">
        <v>1790</v>
      </c>
      <c r="U33" s="70" t="s">
        <v>1791</v>
      </c>
      <c r="V33" s="70" t="s">
        <v>1815</v>
      </c>
      <c r="W33" s="70" t="s">
        <v>1862</v>
      </c>
      <c r="X33" s="70" t="s">
        <v>1863</v>
      </c>
      <c r="Y33" s="70" t="s">
        <v>1808</v>
      </c>
      <c r="Z33" s="71" t="s">
        <v>1809</v>
      </c>
    </row>
    <row r="34" spans="1:26" ht="15.75" thickTop="1" x14ac:dyDescent="0.25">
      <c r="A34" s="230"/>
      <c r="B34" s="117" t="s">
        <v>116</v>
      </c>
      <c r="C34" s="118"/>
      <c r="D34" s="119" t="s">
        <v>160</v>
      </c>
      <c r="E34" s="120"/>
      <c r="F34" s="119" t="s">
        <v>117</v>
      </c>
      <c r="G34" s="121"/>
      <c r="H34" s="119" t="s">
        <v>262</v>
      </c>
      <c r="I34" s="118"/>
      <c r="J34" s="119" t="s">
        <v>261</v>
      </c>
      <c r="S34" s="69" t="s">
        <v>336</v>
      </c>
      <c r="T34" s="70" t="s">
        <v>1790</v>
      </c>
      <c r="U34" s="70" t="s">
        <v>1791</v>
      </c>
      <c r="V34" s="70" t="s">
        <v>1820</v>
      </c>
      <c r="W34" s="70" t="s">
        <v>1864</v>
      </c>
      <c r="X34" s="70" t="s">
        <v>1865</v>
      </c>
      <c r="Y34" s="70" t="s">
        <v>1813</v>
      </c>
      <c r="Z34" s="71" t="s">
        <v>1814</v>
      </c>
    </row>
    <row r="35" spans="1:26" x14ac:dyDescent="0.25">
      <c r="A35" s="231"/>
      <c r="B35" s="122" t="s">
        <v>11</v>
      </c>
      <c r="C35" s="123" t="s">
        <v>15</v>
      </c>
      <c r="D35" s="122" t="s">
        <v>11</v>
      </c>
      <c r="E35" s="123" t="s">
        <v>15</v>
      </c>
      <c r="F35" s="124" t="s">
        <v>11</v>
      </c>
      <c r="G35" s="125" t="s">
        <v>15</v>
      </c>
      <c r="H35" s="124" t="s">
        <v>11</v>
      </c>
      <c r="I35" s="125" t="s">
        <v>15</v>
      </c>
      <c r="J35" s="124" t="s">
        <v>11</v>
      </c>
      <c r="K35" s="125" t="s">
        <v>15</v>
      </c>
      <c r="M35" s="220">
        <f>COLUMN()</f>
        <v>13</v>
      </c>
      <c r="S35" s="69" t="s">
        <v>337</v>
      </c>
      <c r="T35" s="70" t="s">
        <v>1790</v>
      </c>
      <c r="U35" s="70" t="s">
        <v>1791</v>
      </c>
      <c r="V35" s="70" t="s">
        <v>1825</v>
      </c>
      <c r="W35" s="70" t="s">
        <v>1866</v>
      </c>
      <c r="X35" s="70" t="s">
        <v>1867</v>
      </c>
      <c r="Y35" s="70" t="s">
        <v>1818</v>
      </c>
      <c r="Z35" s="71" t="s">
        <v>1819</v>
      </c>
    </row>
    <row r="36" spans="1:26" x14ac:dyDescent="0.25">
      <c r="A36" s="51" t="s">
        <v>60</v>
      </c>
      <c r="B36" s="241">
        <f t="shared" ref="B36:K38" ca="1" si="3">INDIRECT(ADDRESS(31+INT((ROW()-ROW(A$28))/8)*8,COLUMN()))*INDIRECT(ADDRESS(20+MOD(ROW()-ROW(A$28),8),COLUMN()))/B$23</f>
        <v>3.064516129032258</v>
      </c>
      <c r="C36" s="241">
        <f t="shared" ca="1" si="3"/>
        <v>8.9314049586776854</v>
      </c>
      <c r="D36" s="241">
        <f t="shared" ca="1" si="3"/>
        <v>5.4032258064516121</v>
      </c>
      <c r="E36" s="241">
        <f t="shared" ca="1" si="3"/>
        <v>9.9925619834710737</v>
      </c>
      <c r="F36" s="241">
        <f t="shared" ca="1" si="3"/>
        <v>7.4999999999999991</v>
      </c>
      <c r="G36" s="241">
        <f t="shared" ca="1" si="3"/>
        <v>10.700000000000001</v>
      </c>
      <c r="H36" s="241">
        <f t="shared" ca="1" si="3"/>
        <v>9.9031372549019601</v>
      </c>
      <c r="I36" s="241">
        <f t="shared" ca="1" si="3"/>
        <v>11.4117079058539</v>
      </c>
      <c r="J36" s="241">
        <f t="shared" ca="1" si="3"/>
        <v>12</v>
      </c>
      <c r="K36" s="241">
        <f t="shared" ca="1" si="3"/>
        <v>12.000000000000002</v>
      </c>
      <c r="S36" s="69" t="s">
        <v>338</v>
      </c>
      <c r="T36" s="70" t="s">
        <v>1790</v>
      </c>
      <c r="U36" s="70" t="s">
        <v>1791</v>
      </c>
      <c r="V36" s="70" t="s">
        <v>1830</v>
      </c>
      <c r="W36" s="70" t="s">
        <v>1868</v>
      </c>
      <c r="X36" s="70" t="s">
        <v>1869</v>
      </c>
      <c r="Y36" s="70" t="s">
        <v>1823</v>
      </c>
      <c r="Z36" s="71" t="s">
        <v>1824</v>
      </c>
    </row>
    <row r="37" spans="1:26" x14ac:dyDescent="0.25">
      <c r="A37" s="51" t="s">
        <v>61</v>
      </c>
      <c r="B37" s="241">
        <f t="shared" ca="1" si="3"/>
        <v>3.268817204301075</v>
      </c>
      <c r="C37" s="241">
        <f t="shared" ca="1" si="3"/>
        <v>9.1818181818181817</v>
      </c>
      <c r="D37" s="241">
        <f t="shared" ca="1" si="3"/>
        <v>5.7634408602150531</v>
      </c>
      <c r="E37" s="241">
        <f t="shared" ca="1" si="3"/>
        <v>10.272727272727273</v>
      </c>
      <c r="F37" s="241">
        <f t="shared" ca="1" si="3"/>
        <v>8</v>
      </c>
      <c r="G37" s="241">
        <f t="shared" ca="1" si="3"/>
        <v>11</v>
      </c>
      <c r="H37" s="241">
        <f t="shared" ca="1" si="3"/>
        <v>10.9407843137254</v>
      </c>
      <c r="I37" s="241">
        <f t="shared" ca="1" si="3"/>
        <v>11.9852745926372</v>
      </c>
      <c r="J37" s="241">
        <f t="shared" ca="1" si="3"/>
        <v>13</v>
      </c>
      <c r="K37" s="241">
        <f t="shared" ca="1" si="3"/>
        <v>12.5</v>
      </c>
      <c r="S37" s="69" t="s">
        <v>339</v>
      </c>
      <c r="T37" s="70" t="s">
        <v>1790</v>
      </c>
      <c r="U37" s="70" t="s">
        <v>1791</v>
      </c>
      <c r="V37" s="70" t="s">
        <v>1835</v>
      </c>
      <c r="W37" s="70" t="s">
        <v>1870</v>
      </c>
      <c r="X37" s="70" t="s">
        <v>1871</v>
      </c>
      <c r="Y37" s="70" t="s">
        <v>1828</v>
      </c>
      <c r="Z37" s="71" t="s">
        <v>1829</v>
      </c>
    </row>
    <row r="38" spans="1:26" x14ac:dyDescent="0.25">
      <c r="A38" s="228" t="s">
        <v>173</v>
      </c>
      <c r="B38" s="241">
        <f t="shared" ca="1" si="3"/>
        <v>3.4731182795698921</v>
      </c>
      <c r="C38" s="241">
        <f t="shared" ca="1" si="3"/>
        <v>9.432231404958678</v>
      </c>
      <c r="D38" s="241">
        <f t="shared" ca="1" si="3"/>
        <v>6.1236559139784941</v>
      </c>
      <c r="E38" s="241">
        <f t="shared" ca="1" si="3"/>
        <v>10.552892561983473</v>
      </c>
      <c r="F38" s="241">
        <f t="shared" ca="1" si="3"/>
        <v>8.5</v>
      </c>
      <c r="G38" s="241">
        <f t="shared" ca="1" si="3"/>
        <v>11.300000000000002</v>
      </c>
      <c r="H38" s="241">
        <f t="shared" ca="1" si="3"/>
        <v>11.660784313725401</v>
      </c>
      <c r="I38" s="241">
        <f t="shared" ca="1" si="3"/>
        <v>12.428485214242601</v>
      </c>
      <c r="J38" s="241">
        <f t="shared" ca="1" si="3"/>
        <v>14</v>
      </c>
      <c r="K38" s="241">
        <f t="shared" ca="1" si="3"/>
        <v>12.8</v>
      </c>
      <c r="S38" s="69" t="s">
        <v>340</v>
      </c>
      <c r="T38" s="70" t="s">
        <v>1748</v>
      </c>
      <c r="U38" s="70" t="s">
        <v>1749</v>
      </c>
      <c r="V38" s="70" t="s">
        <v>1750</v>
      </c>
      <c r="W38" s="70" t="s">
        <v>1872</v>
      </c>
      <c r="X38" s="70" t="s">
        <v>1873</v>
      </c>
      <c r="Y38" s="70" t="s">
        <v>1767</v>
      </c>
      <c r="Z38" s="71" t="s">
        <v>1768</v>
      </c>
    </row>
    <row r="39" spans="1:26" x14ac:dyDescent="0.25">
      <c r="A39" s="227" t="s">
        <v>259</v>
      </c>
      <c r="B39" s="242">
        <f t="shared" ref="B39:K39" ca="1" si="4">INDIRECT(ADDRESS(ROW(A$139)+INT((ROW()-ROW(A$31))/8),COLUMN()))</f>
        <v>3.8</v>
      </c>
      <c r="C39" s="242">
        <f t="shared" ca="1" si="4"/>
        <v>10.1</v>
      </c>
      <c r="D39" s="242">
        <f t="shared" ca="1" si="4"/>
        <v>6.7</v>
      </c>
      <c r="E39" s="242">
        <f t="shared" ca="1" si="4"/>
        <v>11.3</v>
      </c>
      <c r="F39" s="242">
        <f t="shared" ca="1" si="4"/>
        <v>9.3000000000000007</v>
      </c>
      <c r="G39" s="242">
        <f t="shared" ca="1" si="4"/>
        <v>12.1</v>
      </c>
      <c r="H39" s="242">
        <f t="shared" ca="1" si="4"/>
        <v>12</v>
      </c>
      <c r="I39" s="242">
        <f t="shared" ca="1" si="4"/>
        <v>12.8</v>
      </c>
      <c r="J39" s="242">
        <f t="shared" ca="1" si="4"/>
        <v>14.6</v>
      </c>
      <c r="K39" s="242">
        <f t="shared" ca="1" si="4"/>
        <v>13.3</v>
      </c>
      <c r="S39" s="69" t="s">
        <v>341</v>
      </c>
      <c r="T39" s="70" t="s">
        <v>1755</v>
      </c>
      <c r="U39" s="70" t="s">
        <v>1756</v>
      </c>
      <c r="V39" s="70" t="s">
        <v>1757</v>
      </c>
      <c r="W39" s="70" t="s">
        <v>1874</v>
      </c>
      <c r="X39" s="70" t="s">
        <v>1875</v>
      </c>
      <c r="Y39" s="70" t="s">
        <v>1774</v>
      </c>
      <c r="Z39" s="71" t="s">
        <v>1775</v>
      </c>
    </row>
    <row r="40" spans="1:26" x14ac:dyDescent="0.25">
      <c r="A40" s="51" t="s">
        <v>260</v>
      </c>
      <c r="B40" s="241">
        <f t="shared" ref="B40:K40" ca="1" si="5">INDIRECT(ADDRESS(31+INT((ROW()-ROW(A$28))/8)*8,COLUMN()))*INDIRECT(ADDRESS(20+MOD(ROW()-ROW(A$28),8),COLUMN()))/B$23</f>
        <v>3.8000000000000003</v>
      </c>
      <c r="C40" s="241">
        <f t="shared" ca="1" si="5"/>
        <v>10.403</v>
      </c>
      <c r="D40" s="241">
        <f t="shared" ca="1" si="5"/>
        <v>6.7</v>
      </c>
      <c r="E40" s="241">
        <f t="shared" ca="1" si="5"/>
        <v>11.639000000000003</v>
      </c>
      <c r="F40" s="241">
        <f t="shared" ca="1" si="5"/>
        <v>9.3000000000000007</v>
      </c>
      <c r="G40" s="241">
        <f t="shared" ca="1" si="5"/>
        <v>12.462999999999997</v>
      </c>
      <c r="H40" s="241">
        <f t="shared" ca="1" si="5"/>
        <v>12</v>
      </c>
      <c r="I40" s="241">
        <f t="shared" ca="1" si="5"/>
        <v>13.184000000000001</v>
      </c>
      <c r="J40" s="241">
        <f t="shared" ca="1" si="5"/>
        <v>14.6</v>
      </c>
      <c r="K40" s="241">
        <f t="shared" ca="1" si="5"/>
        <v>13.699000000000002</v>
      </c>
      <c r="S40" s="69" t="s">
        <v>342</v>
      </c>
      <c r="T40" s="70" t="s">
        <v>1762</v>
      </c>
      <c r="U40" s="70" t="s">
        <v>1763</v>
      </c>
      <c r="V40" s="70" t="s">
        <v>1764</v>
      </c>
      <c r="W40" s="70" t="s">
        <v>1876</v>
      </c>
      <c r="X40" s="70" t="s">
        <v>1877</v>
      </c>
      <c r="Y40" s="70" t="s">
        <v>1781</v>
      </c>
      <c r="Z40" s="71" t="s">
        <v>1782</v>
      </c>
    </row>
    <row r="41" spans="1:26" ht="15.75" thickBot="1" x14ac:dyDescent="0.3">
      <c r="A41" s="182" t="str">
        <f>"Table "&amp;4+INT((ROW()-ROW(A$25))/8)&amp;" Extreme (From) Directional Wave Hs/Tp Contour Point: Sector ["&amp;INT((ROW()-ROW(A$25))/8)*45&amp;"]"</f>
        <v>Table 6 Extreme (From) Directional Wave Hs/Tp Contour Point: Sector [90]</v>
      </c>
      <c r="B41" s="263"/>
      <c r="C41" s="263"/>
      <c r="D41" s="263"/>
      <c r="E41" s="263"/>
      <c r="F41" s="263"/>
      <c r="G41" s="263"/>
      <c r="H41" s="263"/>
      <c r="I41" s="263"/>
      <c r="J41" s="274" t="s">
        <v>2</v>
      </c>
      <c r="K41" s="81"/>
      <c r="S41" s="69" t="s">
        <v>343</v>
      </c>
      <c r="T41" s="70" t="s">
        <v>1769</v>
      </c>
      <c r="U41" s="70" t="s">
        <v>1770</v>
      </c>
      <c r="V41" s="70" t="s">
        <v>1771</v>
      </c>
      <c r="W41" s="70" t="s">
        <v>1878</v>
      </c>
      <c r="X41" s="70" t="s">
        <v>1879</v>
      </c>
      <c r="Y41" s="70" t="s">
        <v>1788</v>
      </c>
      <c r="Z41" s="71" t="s">
        <v>1789</v>
      </c>
    </row>
    <row r="42" spans="1:26" ht="15" customHeight="1" thickTop="1" x14ac:dyDescent="0.25">
      <c r="A42" s="230"/>
      <c r="B42" s="264" t="s">
        <v>116</v>
      </c>
      <c r="C42" s="265"/>
      <c r="D42" s="266" t="s">
        <v>160</v>
      </c>
      <c r="E42" s="267"/>
      <c r="F42" s="266" t="s">
        <v>117</v>
      </c>
      <c r="G42" s="268"/>
      <c r="H42" s="266" t="s">
        <v>262</v>
      </c>
      <c r="I42" s="265"/>
      <c r="J42" s="266" t="s">
        <v>261</v>
      </c>
      <c r="K42" s="81"/>
      <c r="S42" s="69" t="s">
        <v>344</v>
      </c>
      <c r="T42" s="70" t="s">
        <v>1776</v>
      </c>
      <c r="U42" s="70" t="s">
        <v>1777</v>
      </c>
      <c r="V42" s="70" t="s">
        <v>1778</v>
      </c>
      <c r="W42" s="70" t="s">
        <v>1880</v>
      </c>
      <c r="X42" s="70" t="s">
        <v>1881</v>
      </c>
      <c r="Y42" s="70" t="s">
        <v>1795</v>
      </c>
      <c r="Z42" s="71" t="s">
        <v>1796</v>
      </c>
    </row>
    <row r="43" spans="1:26" x14ac:dyDescent="0.25">
      <c r="A43" s="231"/>
      <c r="B43" s="240" t="s">
        <v>11</v>
      </c>
      <c r="C43" s="243" t="s">
        <v>15</v>
      </c>
      <c r="D43" s="240" t="s">
        <v>11</v>
      </c>
      <c r="E43" s="243" t="s">
        <v>15</v>
      </c>
      <c r="F43" s="269" t="s">
        <v>11</v>
      </c>
      <c r="G43" s="270" t="s">
        <v>15</v>
      </c>
      <c r="H43" s="269" t="s">
        <v>11</v>
      </c>
      <c r="I43" s="270" t="s">
        <v>15</v>
      </c>
      <c r="J43" s="269" t="s">
        <v>11</v>
      </c>
      <c r="K43" s="270" t="s">
        <v>15</v>
      </c>
      <c r="S43" s="69" t="s">
        <v>345</v>
      </c>
      <c r="T43" s="70" t="s">
        <v>1783</v>
      </c>
      <c r="U43" s="70" t="s">
        <v>1784</v>
      </c>
      <c r="V43" s="70" t="s">
        <v>1785</v>
      </c>
      <c r="W43" s="70" t="s">
        <v>1882</v>
      </c>
      <c r="X43" s="70" t="s">
        <v>1883</v>
      </c>
      <c r="Y43" s="70" t="s">
        <v>1795</v>
      </c>
      <c r="Z43" s="71" t="s">
        <v>1800</v>
      </c>
    </row>
    <row r="44" spans="1:26" x14ac:dyDescent="0.25">
      <c r="A44" s="51" t="s">
        <v>60</v>
      </c>
      <c r="B44" s="241">
        <f t="shared" ref="B44:K46" ca="1" si="6">INDIRECT(ADDRESS(31+INT((ROW()-ROW(A$28))/8)*8,COLUMN()))*INDIRECT(ADDRESS(20+MOD(ROW()-ROW(A$28),8),COLUMN()))/B$23</f>
        <v>2.7419354838709675</v>
      </c>
      <c r="C44" s="241">
        <f t="shared" ca="1" si="6"/>
        <v>8.66611570247934</v>
      </c>
      <c r="D44" s="241">
        <f t="shared" ca="1" si="6"/>
        <v>4.8387096774193541</v>
      </c>
      <c r="E44" s="241">
        <f t="shared" ca="1" si="6"/>
        <v>9.8157024793388423</v>
      </c>
      <c r="F44" s="241">
        <f t="shared" ca="1" si="6"/>
        <v>6.7741935483870961</v>
      </c>
      <c r="G44" s="241">
        <f t="shared" ca="1" si="6"/>
        <v>10.523140495867768</v>
      </c>
      <c r="H44" s="241">
        <f t="shared" ca="1" si="6"/>
        <v>8.9128235294117655</v>
      </c>
      <c r="I44" s="241">
        <f t="shared" ca="1" si="6"/>
        <v>11.144246001810449</v>
      </c>
      <c r="J44" s="241">
        <f t="shared" ca="1" si="6"/>
        <v>10.84931506849315</v>
      </c>
      <c r="K44" s="241">
        <f t="shared" ca="1" si="6"/>
        <v>11.729323308270676</v>
      </c>
      <c r="S44" s="69" t="s">
        <v>346</v>
      </c>
      <c r="T44" s="70" t="s">
        <v>1790</v>
      </c>
      <c r="U44" s="70" t="s">
        <v>1791</v>
      </c>
      <c r="V44" s="70" t="s">
        <v>1792</v>
      </c>
      <c r="W44" s="70" t="s">
        <v>1884</v>
      </c>
      <c r="X44" s="70" t="s">
        <v>1885</v>
      </c>
      <c r="Y44" s="70" t="s">
        <v>1795</v>
      </c>
      <c r="Z44" s="71" t="s">
        <v>1804</v>
      </c>
    </row>
    <row r="45" spans="1:26" x14ac:dyDescent="0.25">
      <c r="A45" s="51" t="s">
        <v>61</v>
      </c>
      <c r="B45" s="241">
        <f t="shared" ca="1" si="6"/>
        <v>2.924731182795699</v>
      </c>
      <c r="C45" s="241">
        <f t="shared" ca="1" si="6"/>
        <v>8.9090909090909101</v>
      </c>
      <c r="D45" s="241">
        <f t="shared" ca="1" si="6"/>
        <v>5.161290322580645</v>
      </c>
      <c r="E45" s="241">
        <f t="shared" ca="1" si="6"/>
        <v>10.09090909090909</v>
      </c>
      <c r="F45" s="241">
        <f t="shared" ca="1" si="6"/>
        <v>7.225806451612903</v>
      </c>
      <c r="G45" s="241">
        <f t="shared" ca="1" si="6"/>
        <v>10.818181818181818</v>
      </c>
      <c r="H45" s="241">
        <f t="shared" ca="1" si="6"/>
        <v>9.846705882352861</v>
      </c>
      <c r="I45" s="241">
        <f t="shared" ca="1" si="6"/>
        <v>11.704369719372265</v>
      </c>
      <c r="J45" s="241">
        <f t="shared" ca="1" si="6"/>
        <v>11.753424657534246</v>
      </c>
      <c r="K45" s="241">
        <f t="shared" ca="1" si="6"/>
        <v>12.218045112781954</v>
      </c>
      <c r="S45" s="69" t="s">
        <v>347</v>
      </c>
      <c r="T45" s="70" t="s">
        <v>1790</v>
      </c>
      <c r="U45" s="70" t="s">
        <v>1791</v>
      </c>
      <c r="V45" s="70" t="s">
        <v>1797</v>
      </c>
      <c r="W45" s="70" t="s">
        <v>1886</v>
      </c>
      <c r="X45" s="70" t="s">
        <v>1887</v>
      </c>
      <c r="Y45" s="70" t="s">
        <v>1808</v>
      </c>
      <c r="Z45" s="71" t="s">
        <v>1809</v>
      </c>
    </row>
    <row r="46" spans="1:26" x14ac:dyDescent="0.25">
      <c r="A46" s="228" t="s">
        <v>173</v>
      </c>
      <c r="B46" s="241">
        <f t="shared" ca="1" si="6"/>
        <v>3.1075268817204296</v>
      </c>
      <c r="C46" s="241">
        <f t="shared" ca="1" si="6"/>
        <v>9.1520661157024801</v>
      </c>
      <c r="D46" s="241">
        <f t="shared" ca="1" si="6"/>
        <v>5.4838709677419342</v>
      </c>
      <c r="E46" s="241">
        <f t="shared" ca="1" si="6"/>
        <v>10.366115702479339</v>
      </c>
      <c r="F46" s="241">
        <f t="shared" ca="1" si="6"/>
        <v>7.67741935483871</v>
      </c>
      <c r="G46" s="241">
        <f t="shared" ca="1" si="6"/>
        <v>11.113223140495869</v>
      </c>
      <c r="H46" s="241">
        <f t="shared" ca="1" si="6"/>
        <v>10.494705882352863</v>
      </c>
      <c r="I46" s="241">
        <f t="shared" ca="1" si="6"/>
        <v>12.13719259203379</v>
      </c>
      <c r="J46" s="241">
        <f t="shared" ca="1" si="6"/>
        <v>12.657534246575342</v>
      </c>
      <c r="K46" s="241">
        <f t="shared" ca="1" si="6"/>
        <v>12.511278195488721</v>
      </c>
      <c r="S46" s="69" t="s">
        <v>348</v>
      </c>
      <c r="T46" s="70" t="s">
        <v>1790</v>
      </c>
      <c r="U46" s="70" t="s">
        <v>1791</v>
      </c>
      <c r="V46" s="70" t="s">
        <v>1801</v>
      </c>
      <c r="W46" s="70" t="s">
        <v>1888</v>
      </c>
      <c r="X46" s="70" t="s">
        <v>1889</v>
      </c>
      <c r="Y46" s="70" t="s">
        <v>1813</v>
      </c>
      <c r="Z46" s="71" t="s">
        <v>1814</v>
      </c>
    </row>
    <row r="47" spans="1:26" x14ac:dyDescent="0.25">
      <c r="A47" s="227" t="s">
        <v>259</v>
      </c>
      <c r="B47" s="242">
        <f t="shared" ref="B47:K47" ca="1" si="7">INDIRECT(ADDRESS(ROW(A$139)+INT((ROW()-ROW(A$31))/8),COLUMN()))</f>
        <v>3.4</v>
      </c>
      <c r="C47" s="242">
        <f t="shared" ca="1" si="7"/>
        <v>9.8000000000000007</v>
      </c>
      <c r="D47" s="242">
        <f t="shared" ca="1" si="7"/>
        <v>6</v>
      </c>
      <c r="E47" s="242">
        <f t="shared" ca="1" si="7"/>
        <v>11.1</v>
      </c>
      <c r="F47" s="242">
        <f t="shared" ca="1" si="7"/>
        <v>8.4</v>
      </c>
      <c r="G47" s="242">
        <f t="shared" ca="1" si="7"/>
        <v>11.9</v>
      </c>
      <c r="H47" s="242">
        <f t="shared" ca="1" si="7"/>
        <v>10.8</v>
      </c>
      <c r="I47" s="242">
        <f t="shared" ca="1" si="7"/>
        <v>12.5</v>
      </c>
      <c r="J47" s="242">
        <f t="shared" ca="1" si="7"/>
        <v>13.2</v>
      </c>
      <c r="K47" s="242">
        <f t="shared" ca="1" si="7"/>
        <v>13</v>
      </c>
      <c r="S47" s="69" t="s">
        <v>349</v>
      </c>
      <c r="T47" s="70" t="s">
        <v>1790</v>
      </c>
      <c r="U47" s="70" t="s">
        <v>1791</v>
      </c>
      <c r="V47" s="70" t="s">
        <v>1805</v>
      </c>
      <c r="W47" s="70" t="s">
        <v>1890</v>
      </c>
      <c r="X47" s="70" t="s">
        <v>1891</v>
      </c>
      <c r="Y47" s="70" t="s">
        <v>1818</v>
      </c>
      <c r="Z47" s="71" t="s">
        <v>1819</v>
      </c>
    </row>
    <row r="48" spans="1:26" x14ac:dyDescent="0.25">
      <c r="A48" s="51" t="s">
        <v>260</v>
      </c>
      <c r="B48" s="241">
        <f t="shared" ref="B48:K48" ca="1" si="8">INDIRECT(ADDRESS(31+INT((ROW()-ROW(A$28))/8)*8,COLUMN()))*INDIRECT(ADDRESS(20+MOD(ROW()-ROW(A$28),8),COLUMN()))/B$23</f>
        <v>3.4000000000000004</v>
      </c>
      <c r="C48" s="241">
        <f t="shared" ca="1" si="8"/>
        <v>10.094000000000001</v>
      </c>
      <c r="D48" s="241">
        <f t="shared" ca="1" si="8"/>
        <v>6</v>
      </c>
      <c r="E48" s="241">
        <f t="shared" ca="1" si="8"/>
        <v>11.433</v>
      </c>
      <c r="F48" s="241">
        <f t="shared" ca="1" si="8"/>
        <v>8.4</v>
      </c>
      <c r="G48" s="241">
        <f t="shared" ca="1" si="8"/>
        <v>12.257</v>
      </c>
      <c r="H48" s="241">
        <f t="shared" ca="1" si="8"/>
        <v>10.800000000000002</v>
      </c>
      <c r="I48" s="241">
        <f t="shared" ca="1" si="8"/>
        <v>12.875</v>
      </c>
      <c r="J48" s="241">
        <f t="shared" ca="1" si="8"/>
        <v>13.200000000000001</v>
      </c>
      <c r="K48" s="241">
        <f t="shared" ca="1" si="8"/>
        <v>13.39</v>
      </c>
      <c r="S48" s="69" t="s">
        <v>350</v>
      </c>
      <c r="T48" s="70" t="s">
        <v>1790</v>
      </c>
      <c r="U48" s="70" t="s">
        <v>1791</v>
      </c>
      <c r="V48" s="70" t="s">
        <v>1810</v>
      </c>
      <c r="W48" s="70" t="s">
        <v>1892</v>
      </c>
      <c r="X48" s="70" t="s">
        <v>1893</v>
      </c>
      <c r="Y48" s="70" t="s">
        <v>1823</v>
      </c>
      <c r="Z48" s="71" t="s">
        <v>1824</v>
      </c>
    </row>
    <row r="49" spans="1:26" ht="15.75" thickBot="1" x14ac:dyDescent="0.3">
      <c r="A49" s="182" t="str">
        <f>"Table "&amp;4+INT((ROW()-ROW(A$25))/8)&amp;" Extreme (From) Directional Wave Hs/Tp Contour Point: Sector ["&amp;INT((ROW()-ROW(A$25))/8)*45&amp;"]"</f>
        <v>Table 7 Extreme (From) Directional Wave Hs/Tp Contour Point: Sector [135]</v>
      </c>
      <c r="B49" s="263"/>
      <c r="C49" s="263"/>
      <c r="D49" s="263"/>
      <c r="E49" s="263"/>
      <c r="F49" s="263"/>
      <c r="G49" s="263"/>
      <c r="H49" s="263"/>
      <c r="I49" s="263"/>
      <c r="J49" s="274" t="s">
        <v>3</v>
      </c>
      <c r="K49" s="81"/>
      <c r="S49" s="69" t="s">
        <v>351</v>
      </c>
      <c r="T49" s="70" t="s">
        <v>1790</v>
      </c>
      <c r="U49" s="70" t="s">
        <v>1791</v>
      </c>
      <c r="V49" s="70" t="s">
        <v>1815</v>
      </c>
      <c r="W49" s="70" t="s">
        <v>1894</v>
      </c>
      <c r="X49" s="70" t="s">
        <v>1895</v>
      </c>
      <c r="Y49" s="70" t="s">
        <v>1828</v>
      </c>
      <c r="Z49" s="71" t="s">
        <v>1829</v>
      </c>
    </row>
    <row r="50" spans="1:26" ht="15.75" thickTop="1" x14ac:dyDescent="0.25">
      <c r="A50" s="230"/>
      <c r="B50" s="264" t="s">
        <v>116</v>
      </c>
      <c r="C50" s="265"/>
      <c r="D50" s="266" t="s">
        <v>160</v>
      </c>
      <c r="E50" s="267"/>
      <c r="F50" s="266" t="s">
        <v>117</v>
      </c>
      <c r="G50" s="268"/>
      <c r="H50" s="266" t="s">
        <v>262</v>
      </c>
      <c r="I50" s="265"/>
      <c r="J50" s="266" t="s">
        <v>261</v>
      </c>
      <c r="K50" s="81"/>
      <c r="S50" s="69" t="s">
        <v>352</v>
      </c>
      <c r="T50" s="70" t="s">
        <v>1790</v>
      </c>
      <c r="U50" s="70" t="s">
        <v>1791</v>
      </c>
      <c r="V50" s="70" t="s">
        <v>1820</v>
      </c>
      <c r="W50" s="70" t="s">
        <v>1896</v>
      </c>
      <c r="X50" s="70" t="s">
        <v>1897</v>
      </c>
      <c r="Y50" s="70" t="s">
        <v>1833</v>
      </c>
      <c r="Z50" s="71" t="s">
        <v>1834</v>
      </c>
    </row>
    <row r="51" spans="1:26" x14ac:dyDescent="0.25">
      <c r="A51" s="231"/>
      <c r="B51" s="240" t="s">
        <v>11</v>
      </c>
      <c r="C51" s="243" t="s">
        <v>15</v>
      </c>
      <c r="D51" s="240" t="s">
        <v>11</v>
      </c>
      <c r="E51" s="243" t="s">
        <v>15</v>
      </c>
      <c r="F51" s="269" t="s">
        <v>11</v>
      </c>
      <c r="G51" s="270" t="s">
        <v>15</v>
      </c>
      <c r="H51" s="269" t="s">
        <v>11</v>
      </c>
      <c r="I51" s="270" t="s">
        <v>15</v>
      </c>
      <c r="J51" s="269" t="s">
        <v>11</v>
      </c>
      <c r="K51" s="270" t="s">
        <v>15</v>
      </c>
      <c r="S51" s="69" t="s">
        <v>353</v>
      </c>
      <c r="T51" s="70" t="s">
        <v>1790</v>
      </c>
      <c r="U51" s="70" t="s">
        <v>1791</v>
      </c>
      <c r="V51" s="70" t="s">
        <v>1825</v>
      </c>
      <c r="W51" s="70" t="s">
        <v>1898</v>
      </c>
      <c r="X51" s="70" t="s">
        <v>1899</v>
      </c>
      <c r="Y51" s="70" t="s">
        <v>1838</v>
      </c>
      <c r="Z51" s="71" t="s">
        <v>1839</v>
      </c>
    </row>
    <row r="52" spans="1:26" x14ac:dyDescent="0.25">
      <c r="A52" s="51" t="s">
        <v>60</v>
      </c>
      <c r="B52" s="241">
        <f t="shared" ref="B52:K54" ca="1" si="9">INDIRECT(ADDRESS(31+INT((ROW()-ROW(A$28))/8)*8,COLUMN()))*INDIRECT(ADDRESS(20+MOD(ROW()-ROW(A$28),8),COLUMN()))/B$23</f>
        <v>1.774193548387097</v>
      </c>
      <c r="C52" s="241">
        <f t="shared" ca="1" si="9"/>
        <v>7.9586776859504136</v>
      </c>
      <c r="D52" s="241">
        <f t="shared" ca="1" si="9"/>
        <v>3.1451612903225801</v>
      </c>
      <c r="E52" s="241">
        <f t="shared" ca="1" si="9"/>
        <v>8.9314049586776854</v>
      </c>
      <c r="F52" s="241">
        <f t="shared" ca="1" si="9"/>
        <v>4.354838709677419</v>
      </c>
      <c r="G52" s="241">
        <f t="shared" ca="1" si="9"/>
        <v>9.550413223140497</v>
      </c>
      <c r="H52" s="241">
        <f t="shared" ca="1" si="9"/>
        <v>5.6943039215686282</v>
      </c>
      <c r="I52" s="241">
        <f t="shared" ca="1" si="9"/>
        <v>10.163552353651131</v>
      </c>
      <c r="J52" s="241">
        <f t="shared" ca="1" si="9"/>
        <v>6.9863013698630141</v>
      </c>
      <c r="K52" s="241">
        <f t="shared" ca="1" si="9"/>
        <v>10.736842105263158</v>
      </c>
      <c r="S52" s="69" t="s">
        <v>354</v>
      </c>
      <c r="T52" s="70" t="s">
        <v>1790</v>
      </c>
      <c r="U52" s="70" t="s">
        <v>1791</v>
      </c>
      <c r="V52" s="70" t="s">
        <v>1830</v>
      </c>
      <c r="W52" s="70" t="s">
        <v>1900</v>
      </c>
      <c r="X52" s="70" t="s">
        <v>1901</v>
      </c>
      <c r="Y52" s="70" t="s">
        <v>1753</v>
      </c>
      <c r="Z52" s="71" t="s">
        <v>1754</v>
      </c>
    </row>
    <row r="53" spans="1:26" x14ac:dyDescent="0.25">
      <c r="A53" s="51" t="s">
        <v>61</v>
      </c>
      <c r="B53" s="241">
        <f t="shared" ca="1" si="9"/>
        <v>1.89247311827957</v>
      </c>
      <c r="C53" s="241">
        <f t="shared" ca="1" si="9"/>
        <v>8.1818181818181817</v>
      </c>
      <c r="D53" s="241">
        <f t="shared" ca="1" si="9"/>
        <v>3.3548387096774186</v>
      </c>
      <c r="E53" s="241">
        <f t="shared" ca="1" si="9"/>
        <v>9.1818181818181817</v>
      </c>
      <c r="F53" s="241">
        <f t="shared" ca="1" si="9"/>
        <v>4.645161290322581</v>
      </c>
      <c r="G53" s="241">
        <f t="shared" ca="1" si="9"/>
        <v>9.8181818181818201</v>
      </c>
      <c r="H53" s="241">
        <f t="shared" ca="1" si="9"/>
        <v>6.2909509803921049</v>
      </c>
      <c r="I53" s="241">
        <f t="shared" ca="1" si="9"/>
        <v>10.674385184067507</v>
      </c>
      <c r="J53" s="241">
        <f t="shared" ca="1" si="9"/>
        <v>7.5684931506849313</v>
      </c>
      <c r="K53" s="241">
        <f t="shared" ca="1" si="9"/>
        <v>11.184210526315789</v>
      </c>
      <c r="S53" s="69" t="s">
        <v>355</v>
      </c>
      <c r="T53" s="70" t="s">
        <v>1790</v>
      </c>
      <c r="U53" s="70" t="s">
        <v>1791</v>
      </c>
      <c r="V53" s="70" t="s">
        <v>1835</v>
      </c>
      <c r="W53" s="70" t="s">
        <v>1902</v>
      </c>
      <c r="X53" s="70" t="s">
        <v>1903</v>
      </c>
      <c r="Y53" s="70" t="s">
        <v>1760</v>
      </c>
      <c r="Z53" s="71" t="s">
        <v>1761</v>
      </c>
    </row>
    <row r="54" spans="1:26" x14ac:dyDescent="0.25">
      <c r="A54" s="228" t="s">
        <v>173</v>
      </c>
      <c r="B54" s="241">
        <f t="shared" ca="1" si="9"/>
        <v>2.010752688172043</v>
      </c>
      <c r="C54" s="241">
        <f t="shared" ca="1" si="9"/>
        <v>8.4049586776859524</v>
      </c>
      <c r="D54" s="241">
        <f t="shared" ca="1" si="9"/>
        <v>3.5645161290322576</v>
      </c>
      <c r="E54" s="241">
        <f t="shared" ca="1" si="9"/>
        <v>9.432231404958678</v>
      </c>
      <c r="F54" s="241">
        <f t="shared" ca="1" si="9"/>
        <v>4.935483870967742</v>
      </c>
      <c r="G54" s="241">
        <f t="shared" ca="1" si="9"/>
        <v>10.085950413223143</v>
      </c>
      <c r="H54" s="241">
        <f t="shared" ca="1" si="9"/>
        <v>6.7049509803921055</v>
      </c>
      <c r="I54" s="241">
        <f t="shared" ca="1" si="9"/>
        <v>11.069119643934817</v>
      </c>
      <c r="J54" s="241">
        <f t="shared" ca="1" si="9"/>
        <v>8.1506849315068504</v>
      </c>
      <c r="K54" s="241">
        <f t="shared" ca="1" si="9"/>
        <v>11.45263157894737</v>
      </c>
      <c r="S54" s="69" t="s">
        <v>356</v>
      </c>
      <c r="T54" s="70" t="s">
        <v>1904</v>
      </c>
      <c r="U54" s="70" t="s">
        <v>1905</v>
      </c>
      <c r="V54" s="70" t="s">
        <v>1750</v>
      </c>
      <c r="W54" s="70" t="s">
        <v>1751</v>
      </c>
      <c r="X54" s="70" t="s">
        <v>1752</v>
      </c>
      <c r="Y54" s="70" t="s">
        <v>1753</v>
      </c>
      <c r="Z54" s="71" t="s">
        <v>1754</v>
      </c>
    </row>
    <row r="55" spans="1:26" x14ac:dyDescent="0.25">
      <c r="A55" s="227" t="s">
        <v>259</v>
      </c>
      <c r="B55" s="242">
        <f t="shared" ref="B55:K55" ca="1" si="10">INDIRECT(ADDRESS(ROW(A$139)+INT((ROW()-ROW(A$31))/8),COLUMN()))</f>
        <v>2.2000000000000002</v>
      </c>
      <c r="C55" s="242">
        <f t="shared" ca="1" si="10"/>
        <v>9</v>
      </c>
      <c r="D55" s="242">
        <f t="shared" ca="1" si="10"/>
        <v>3.9</v>
      </c>
      <c r="E55" s="242">
        <f t="shared" ca="1" si="10"/>
        <v>10.1</v>
      </c>
      <c r="F55" s="242">
        <f t="shared" ca="1" si="10"/>
        <v>5.4</v>
      </c>
      <c r="G55" s="242">
        <f t="shared" ca="1" si="10"/>
        <v>10.8</v>
      </c>
      <c r="H55" s="242">
        <f t="shared" ca="1" si="10"/>
        <v>6.9</v>
      </c>
      <c r="I55" s="242">
        <f t="shared" ca="1" si="10"/>
        <v>11.4</v>
      </c>
      <c r="J55" s="242">
        <f t="shared" ca="1" si="10"/>
        <v>8.5</v>
      </c>
      <c r="K55" s="242">
        <f t="shared" ca="1" si="10"/>
        <v>11.9</v>
      </c>
      <c r="S55" s="69" t="s">
        <v>357</v>
      </c>
      <c r="T55" s="70" t="s">
        <v>1906</v>
      </c>
      <c r="U55" s="70" t="s">
        <v>1907</v>
      </c>
      <c r="V55" s="70" t="s">
        <v>1757</v>
      </c>
      <c r="W55" s="70" t="s">
        <v>1758</v>
      </c>
      <c r="X55" s="70" t="s">
        <v>1759</v>
      </c>
      <c r="Y55" s="70" t="s">
        <v>1760</v>
      </c>
      <c r="Z55" s="71" t="s">
        <v>1761</v>
      </c>
    </row>
    <row r="56" spans="1:26" x14ac:dyDescent="0.25">
      <c r="A56" s="51" t="s">
        <v>260</v>
      </c>
      <c r="B56" s="241">
        <f t="shared" ref="B56:K56" ca="1" si="11">INDIRECT(ADDRESS(31+INT((ROW()-ROW(A$28))/8)*8,COLUMN()))*INDIRECT(ADDRESS(20+MOD(ROW()-ROW(A$28),8),COLUMN()))/B$23</f>
        <v>2.1999999999999997</v>
      </c>
      <c r="C56" s="241">
        <f t="shared" ca="1" si="11"/>
        <v>9.2700000000000014</v>
      </c>
      <c r="D56" s="241">
        <f t="shared" ca="1" si="11"/>
        <v>3.9</v>
      </c>
      <c r="E56" s="241">
        <f t="shared" ca="1" si="11"/>
        <v>10.403</v>
      </c>
      <c r="F56" s="241">
        <f t="shared" ca="1" si="11"/>
        <v>5.4</v>
      </c>
      <c r="G56" s="241">
        <f t="shared" ca="1" si="11"/>
        <v>11.124000000000001</v>
      </c>
      <c r="H56" s="241">
        <f t="shared" ca="1" si="11"/>
        <v>6.9000000000000012</v>
      </c>
      <c r="I56" s="241">
        <f t="shared" ca="1" si="11"/>
        <v>11.742000000000001</v>
      </c>
      <c r="J56" s="241">
        <f t="shared" ca="1" si="11"/>
        <v>8.5</v>
      </c>
      <c r="K56" s="241">
        <f t="shared" ca="1" si="11"/>
        <v>12.257000000000001</v>
      </c>
      <c r="S56" s="69" t="s">
        <v>358</v>
      </c>
      <c r="T56" s="70" t="s">
        <v>1908</v>
      </c>
      <c r="U56" s="70" t="s">
        <v>1909</v>
      </c>
      <c r="V56" s="70" t="s">
        <v>1764</v>
      </c>
      <c r="W56" s="70" t="s">
        <v>1765</v>
      </c>
      <c r="X56" s="70" t="s">
        <v>1766</v>
      </c>
      <c r="Y56" s="70" t="s">
        <v>1767</v>
      </c>
      <c r="Z56" s="71" t="s">
        <v>1768</v>
      </c>
    </row>
    <row r="57" spans="1:26" ht="15.75" thickBot="1" x14ac:dyDescent="0.3">
      <c r="A57" s="182" t="str">
        <f>"Table "&amp;4+INT((ROW()-ROW(A$25))/8)&amp;" Extreme (From) Directional Wave Hs/Tp Contour Point: Sector ["&amp;INT((ROW()-ROW(A$25))/8)*45&amp;"]"</f>
        <v>Table 8 Extreme (From) Directional Wave Hs/Tp Contour Point: Sector [180]</v>
      </c>
      <c r="B57" s="263"/>
      <c r="C57" s="263"/>
      <c r="D57" s="263"/>
      <c r="E57" s="263"/>
      <c r="F57" s="263"/>
      <c r="G57" s="263"/>
      <c r="H57" s="263"/>
      <c r="I57" s="263"/>
      <c r="J57" s="274" t="s">
        <v>4</v>
      </c>
      <c r="K57" s="81"/>
      <c r="S57" s="69" t="s">
        <v>359</v>
      </c>
      <c r="T57" s="70" t="s">
        <v>1910</v>
      </c>
      <c r="U57" s="70" t="s">
        <v>1911</v>
      </c>
      <c r="V57" s="70" t="s">
        <v>1771</v>
      </c>
      <c r="W57" s="70" t="s">
        <v>1772</v>
      </c>
      <c r="X57" s="70" t="s">
        <v>1773</v>
      </c>
      <c r="Y57" s="70" t="s">
        <v>1774</v>
      </c>
      <c r="Z57" s="71" t="s">
        <v>1775</v>
      </c>
    </row>
    <row r="58" spans="1:26" ht="15.75" thickTop="1" x14ac:dyDescent="0.25">
      <c r="A58" s="230"/>
      <c r="B58" s="264" t="s">
        <v>116</v>
      </c>
      <c r="C58" s="265"/>
      <c r="D58" s="266" t="s">
        <v>160</v>
      </c>
      <c r="E58" s="267"/>
      <c r="F58" s="266" t="s">
        <v>117</v>
      </c>
      <c r="G58" s="268"/>
      <c r="H58" s="266" t="s">
        <v>262</v>
      </c>
      <c r="I58" s="265"/>
      <c r="J58" s="266" t="s">
        <v>261</v>
      </c>
      <c r="K58" s="81"/>
      <c r="S58" s="69" t="s">
        <v>360</v>
      </c>
      <c r="T58" s="70" t="s">
        <v>1912</v>
      </c>
      <c r="U58" s="70" t="s">
        <v>1913</v>
      </c>
      <c r="V58" s="70" t="s">
        <v>1778</v>
      </c>
      <c r="W58" s="70" t="s">
        <v>1779</v>
      </c>
      <c r="X58" s="70" t="s">
        <v>1780</v>
      </c>
      <c r="Y58" s="70" t="s">
        <v>1781</v>
      </c>
      <c r="Z58" s="71" t="s">
        <v>1782</v>
      </c>
    </row>
    <row r="59" spans="1:26" x14ac:dyDescent="0.25">
      <c r="A59" s="231"/>
      <c r="B59" s="240" t="s">
        <v>11</v>
      </c>
      <c r="C59" s="243" t="s">
        <v>15</v>
      </c>
      <c r="D59" s="240" t="s">
        <v>11</v>
      </c>
      <c r="E59" s="243" t="s">
        <v>15</v>
      </c>
      <c r="F59" s="269" t="s">
        <v>11</v>
      </c>
      <c r="G59" s="270" t="s">
        <v>15</v>
      </c>
      <c r="H59" s="269" t="s">
        <v>11</v>
      </c>
      <c r="I59" s="270" t="s">
        <v>15</v>
      </c>
      <c r="J59" s="269" t="s">
        <v>11</v>
      </c>
      <c r="K59" s="270" t="s">
        <v>15</v>
      </c>
      <c r="S59" s="69" t="s">
        <v>361</v>
      </c>
      <c r="T59" s="70" t="s">
        <v>1914</v>
      </c>
      <c r="U59" s="70" t="s">
        <v>1915</v>
      </c>
      <c r="V59" s="70" t="s">
        <v>1785</v>
      </c>
      <c r="W59" s="70" t="s">
        <v>1786</v>
      </c>
      <c r="X59" s="70" t="s">
        <v>1787</v>
      </c>
      <c r="Y59" s="70" t="s">
        <v>1788</v>
      </c>
      <c r="Z59" s="71" t="s">
        <v>1789</v>
      </c>
    </row>
    <row r="60" spans="1:26" x14ac:dyDescent="0.25">
      <c r="A60" s="51" t="s">
        <v>60</v>
      </c>
      <c r="B60" s="241">
        <f t="shared" ref="B60:K62" ca="1" si="12">INDIRECT(ADDRESS(31+INT((ROW()-ROW(A$28))/8)*8,COLUMN()))*INDIRECT(ADDRESS(20+MOD(ROW()-ROW(A$28),8),COLUMN()))/B$23</f>
        <v>1.6129032258064517</v>
      </c>
      <c r="C60" s="241">
        <f t="shared" ca="1" si="12"/>
        <v>7.7818181818181822</v>
      </c>
      <c r="D60" s="241">
        <f t="shared" ca="1" si="12"/>
        <v>2.8225806451612896</v>
      </c>
      <c r="E60" s="241">
        <f t="shared" ca="1" si="12"/>
        <v>8.754545454545454</v>
      </c>
      <c r="F60" s="241">
        <f t="shared" ca="1" si="12"/>
        <v>3.9516129032258061</v>
      </c>
      <c r="G60" s="241">
        <f t="shared" ca="1" si="12"/>
        <v>9.3735537190082638</v>
      </c>
      <c r="H60" s="241">
        <f t="shared" ca="1" si="12"/>
        <v>5.1991470588235291</v>
      </c>
      <c r="I60" s="241">
        <f t="shared" ca="1" si="12"/>
        <v>9.9852444176221624</v>
      </c>
      <c r="J60" s="241">
        <f t="shared" ca="1" si="12"/>
        <v>6.3287671232876717</v>
      </c>
      <c r="K60" s="241">
        <f t="shared" ca="1" si="12"/>
        <v>10.466165413533833</v>
      </c>
      <c r="S60" s="69" t="s">
        <v>362</v>
      </c>
      <c r="T60" s="70" t="s">
        <v>1916</v>
      </c>
      <c r="U60" s="70" t="s">
        <v>1917</v>
      </c>
      <c r="V60" s="70" t="s">
        <v>1792</v>
      </c>
      <c r="W60" s="70" t="s">
        <v>1793</v>
      </c>
      <c r="X60" s="70" t="s">
        <v>1794</v>
      </c>
      <c r="Y60" s="70" t="s">
        <v>1795</v>
      </c>
      <c r="Z60" s="71" t="s">
        <v>1796</v>
      </c>
    </row>
    <row r="61" spans="1:26" x14ac:dyDescent="0.25">
      <c r="A61" s="51" t="s">
        <v>61</v>
      </c>
      <c r="B61" s="241">
        <f t="shared" ca="1" si="12"/>
        <v>1.7204301075268817</v>
      </c>
      <c r="C61" s="241">
        <f t="shared" ca="1" si="12"/>
        <v>8.0000000000000018</v>
      </c>
      <c r="D61" s="241">
        <f t="shared" ca="1" si="12"/>
        <v>3.0107526881720426</v>
      </c>
      <c r="E61" s="241">
        <f t="shared" ca="1" si="12"/>
        <v>9.0000000000000018</v>
      </c>
      <c r="F61" s="241">
        <f t="shared" ca="1" si="12"/>
        <v>4.21505376344086</v>
      </c>
      <c r="G61" s="241">
        <f t="shared" ca="1" si="12"/>
        <v>9.6363636363636367</v>
      </c>
      <c r="H61" s="241">
        <f t="shared" ca="1" si="12"/>
        <v>5.7439117647058353</v>
      </c>
      <c r="I61" s="241">
        <f t="shared" ca="1" si="12"/>
        <v>10.487115268557549</v>
      </c>
      <c r="J61" s="241">
        <f t="shared" ca="1" si="12"/>
        <v>6.8561643835616444</v>
      </c>
      <c r="K61" s="241">
        <f t="shared" ca="1" si="12"/>
        <v>10.902255639097744</v>
      </c>
      <c r="S61" s="69" t="s">
        <v>363</v>
      </c>
      <c r="T61" s="70" t="s">
        <v>1916</v>
      </c>
      <c r="U61" s="70" t="s">
        <v>1917</v>
      </c>
      <c r="V61" s="70" t="s">
        <v>1797</v>
      </c>
      <c r="W61" s="70" t="s">
        <v>1798</v>
      </c>
      <c r="X61" s="70" t="s">
        <v>1799</v>
      </c>
      <c r="Y61" s="70" t="s">
        <v>1795</v>
      </c>
      <c r="Z61" s="71" t="s">
        <v>1800</v>
      </c>
    </row>
    <row r="62" spans="1:26" x14ac:dyDescent="0.25">
      <c r="A62" s="228" t="s">
        <v>173</v>
      </c>
      <c r="B62" s="241">
        <f t="shared" ca="1" si="12"/>
        <v>1.8279569892473118</v>
      </c>
      <c r="C62" s="241">
        <f t="shared" ca="1" si="12"/>
        <v>8.2181818181818187</v>
      </c>
      <c r="D62" s="241">
        <f t="shared" ca="1" si="12"/>
        <v>3.1989247311827951</v>
      </c>
      <c r="E62" s="241">
        <f t="shared" ca="1" si="12"/>
        <v>9.2454545454545478</v>
      </c>
      <c r="F62" s="241">
        <f t="shared" ca="1" si="12"/>
        <v>4.478494623655914</v>
      </c>
      <c r="G62" s="241">
        <f t="shared" ca="1" si="12"/>
        <v>9.8991735537190095</v>
      </c>
      <c r="H62" s="241">
        <f t="shared" ca="1" si="12"/>
        <v>6.1219117647058354</v>
      </c>
      <c r="I62" s="241">
        <f t="shared" ca="1" si="12"/>
        <v>10.874924562462276</v>
      </c>
      <c r="J62" s="241">
        <f t="shared" ca="1" si="12"/>
        <v>7.3835616438356162</v>
      </c>
      <c r="K62" s="241">
        <f t="shared" ca="1" si="12"/>
        <v>11.163909774436089</v>
      </c>
      <c r="S62" s="69" t="s">
        <v>364</v>
      </c>
      <c r="T62" s="70" t="s">
        <v>1916</v>
      </c>
      <c r="U62" s="70" t="s">
        <v>1917</v>
      </c>
      <c r="V62" s="70" t="s">
        <v>1801</v>
      </c>
      <c r="W62" s="70" t="s">
        <v>1802</v>
      </c>
      <c r="X62" s="70" t="s">
        <v>1803</v>
      </c>
      <c r="Y62" s="70" t="s">
        <v>1795</v>
      </c>
      <c r="Z62" s="71" t="s">
        <v>1804</v>
      </c>
    </row>
    <row r="63" spans="1:26" x14ac:dyDescent="0.25">
      <c r="A63" s="227" t="s">
        <v>259</v>
      </c>
      <c r="B63" s="242">
        <f t="shared" ref="B63:K63" ca="1" si="13">INDIRECT(ADDRESS(ROW(A$139)+INT((ROW()-ROW(A$31))/8),COLUMN()))</f>
        <v>2</v>
      </c>
      <c r="C63" s="242">
        <f t="shared" ca="1" si="13"/>
        <v>8.8000000000000007</v>
      </c>
      <c r="D63" s="242">
        <f t="shared" ca="1" si="13"/>
        <v>3.5</v>
      </c>
      <c r="E63" s="242">
        <f t="shared" ca="1" si="13"/>
        <v>9.9</v>
      </c>
      <c r="F63" s="242">
        <f t="shared" ca="1" si="13"/>
        <v>4.9000000000000004</v>
      </c>
      <c r="G63" s="242">
        <f t="shared" ca="1" si="13"/>
        <v>10.6</v>
      </c>
      <c r="H63" s="242">
        <f t="shared" ca="1" si="13"/>
        <v>6.3</v>
      </c>
      <c r="I63" s="242">
        <f t="shared" ca="1" si="13"/>
        <v>11.2</v>
      </c>
      <c r="J63" s="242">
        <f t="shared" ca="1" si="13"/>
        <v>7.7</v>
      </c>
      <c r="K63" s="242">
        <f t="shared" ca="1" si="13"/>
        <v>11.6</v>
      </c>
      <c r="S63" s="69" t="s">
        <v>365</v>
      </c>
      <c r="T63" s="70" t="s">
        <v>1916</v>
      </c>
      <c r="U63" s="70" t="s">
        <v>1917</v>
      </c>
      <c r="V63" s="70" t="s">
        <v>1805</v>
      </c>
      <c r="W63" s="70" t="s">
        <v>1806</v>
      </c>
      <c r="X63" s="70" t="s">
        <v>1807</v>
      </c>
      <c r="Y63" s="70" t="s">
        <v>1808</v>
      </c>
      <c r="Z63" s="71" t="s">
        <v>1809</v>
      </c>
    </row>
    <row r="64" spans="1:26" x14ac:dyDescent="0.25">
      <c r="A64" s="51" t="s">
        <v>260</v>
      </c>
      <c r="B64" s="241">
        <f t="shared" ref="B64:K64" ca="1" si="14">INDIRECT(ADDRESS(31+INT((ROW()-ROW(A$28))/8)*8,COLUMN()))*INDIRECT(ADDRESS(20+MOD(ROW()-ROW(A$28),8),COLUMN()))/B$23</f>
        <v>2</v>
      </c>
      <c r="C64" s="241">
        <f t="shared" ca="1" si="14"/>
        <v>9.0640000000000001</v>
      </c>
      <c r="D64" s="241">
        <f t="shared" ca="1" si="14"/>
        <v>3.5</v>
      </c>
      <c r="E64" s="241">
        <f t="shared" ca="1" si="14"/>
        <v>10.197000000000001</v>
      </c>
      <c r="F64" s="241">
        <f t="shared" ca="1" si="14"/>
        <v>4.9000000000000004</v>
      </c>
      <c r="G64" s="241">
        <f t="shared" ca="1" si="14"/>
        <v>10.917999999999999</v>
      </c>
      <c r="H64" s="241">
        <f t="shared" ca="1" si="14"/>
        <v>6.3</v>
      </c>
      <c r="I64" s="241">
        <f t="shared" ca="1" si="14"/>
        <v>11.536</v>
      </c>
      <c r="J64" s="241">
        <f t="shared" ca="1" si="14"/>
        <v>7.7</v>
      </c>
      <c r="K64" s="241">
        <f t="shared" ca="1" si="14"/>
        <v>11.947999999999999</v>
      </c>
      <c r="S64" s="69" t="s">
        <v>366</v>
      </c>
      <c r="T64" s="70" t="s">
        <v>1916</v>
      </c>
      <c r="U64" s="70" t="s">
        <v>1917</v>
      </c>
      <c r="V64" s="70" t="s">
        <v>1810</v>
      </c>
      <c r="W64" s="70" t="s">
        <v>1811</v>
      </c>
      <c r="X64" s="70" t="s">
        <v>1812</v>
      </c>
      <c r="Y64" s="70" t="s">
        <v>1813</v>
      </c>
      <c r="Z64" s="71" t="s">
        <v>1814</v>
      </c>
    </row>
    <row r="65" spans="1:26" ht="15.75" thickBot="1" x14ac:dyDescent="0.3">
      <c r="A65" s="182" t="str">
        <f>"Table "&amp;4+INT((ROW()-ROW(A$25))/8)&amp;" Extreme (From) Directional Wave Hs/Tp Contour Point: Sector ["&amp;INT((ROW()-ROW(A$25))/8)*45&amp;"]"</f>
        <v>Table 9 Extreme (From) Directional Wave Hs/Tp Contour Point: Sector [225]</v>
      </c>
      <c r="B65" s="263"/>
      <c r="C65" s="263"/>
      <c r="D65" s="263"/>
      <c r="E65" s="263"/>
      <c r="F65" s="263"/>
      <c r="G65" s="263"/>
      <c r="H65" s="263"/>
      <c r="I65" s="263"/>
      <c r="J65" s="274" t="s">
        <v>5</v>
      </c>
      <c r="K65" s="81"/>
      <c r="S65" s="69" t="s">
        <v>367</v>
      </c>
      <c r="T65" s="70" t="s">
        <v>1916</v>
      </c>
      <c r="U65" s="70" t="s">
        <v>1917</v>
      </c>
      <c r="V65" s="70" t="s">
        <v>1815</v>
      </c>
      <c r="W65" s="70" t="s">
        <v>1816</v>
      </c>
      <c r="X65" s="70" t="s">
        <v>1817</v>
      </c>
      <c r="Y65" s="70" t="s">
        <v>1818</v>
      </c>
      <c r="Z65" s="71" t="s">
        <v>1819</v>
      </c>
    </row>
    <row r="66" spans="1:26" ht="15.75" thickTop="1" x14ac:dyDescent="0.25">
      <c r="A66" s="230"/>
      <c r="B66" s="264" t="s">
        <v>116</v>
      </c>
      <c r="C66" s="265"/>
      <c r="D66" s="266" t="s">
        <v>160</v>
      </c>
      <c r="E66" s="267"/>
      <c r="F66" s="266" t="s">
        <v>117</v>
      </c>
      <c r="G66" s="268"/>
      <c r="H66" s="266" t="s">
        <v>262</v>
      </c>
      <c r="I66" s="265"/>
      <c r="J66" s="266" t="s">
        <v>261</v>
      </c>
      <c r="K66" s="81"/>
      <c r="S66" s="69" t="s">
        <v>368</v>
      </c>
      <c r="T66" s="70" t="s">
        <v>1916</v>
      </c>
      <c r="U66" s="70" t="s">
        <v>1917</v>
      </c>
      <c r="V66" s="70" t="s">
        <v>1820</v>
      </c>
      <c r="W66" s="70" t="s">
        <v>1821</v>
      </c>
      <c r="X66" s="70" t="s">
        <v>1822</v>
      </c>
      <c r="Y66" s="70" t="s">
        <v>1823</v>
      </c>
      <c r="Z66" s="71" t="s">
        <v>1824</v>
      </c>
    </row>
    <row r="67" spans="1:26" x14ac:dyDescent="0.25">
      <c r="A67" s="231"/>
      <c r="B67" s="240" t="s">
        <v>11</v>
      </c>
      <c r="C67" s="243" t="s">
        <v>15</v>
      </c>
      <c r="D67" s="240" t="s">
        <v>11</v>
      </c>
      <c r="E67" s="243" t="s">
        <v>15</v>
      </c>
      <c r="F67" s="269" t="s">
        <v>11</v>
      </c>
      <c r="G67" s="270" t="s">
        <v>15</v>
      </c>
      <c r="H67" s="269" t="s">
        <v>11</v>
      </c>
      <c r="I67" s="270" t="s">
        <v>15</v>
      </c>
      <c r="J67" s="269" t="s">
        <v>11</v>
      </c>
      <c r="K67" s="270" t="s">
        <v>15</v>
      </c>
      <c r="M67" s="220">
        <f>COLUMN()</f>
        <v>13</v>
      </c>
      <c r="S67" s="69" t="s">
        <v>369</v>
      </c>
      <c r="T67" s="70" t="s">
        <v>1916</v>
      </c>
      <c r="U67" s="70" t="s">
        <v>1917</v>
      </c>
      <c r="V67" s="70" t="s">
        <v>1825</v>
      </c>
      <c r="W67" s="70" t="s">
        <v>1826</v>
      </c>
      <c r="X67" s="70" t="s">
        <v>1827</v>
      </c>
      <c r="Y67" s="70" t="s">
        <v>1828</v>
      </c>
      <c r="Z67" s="71" t="s">
        <v>1829</v>
      </c>
    </row>
    <row r="68" spans="1:26" x14ac:dyDescent="0.25">
      <c r="A68" s="51" t="s">
        <v>60</v>
      </c>
      <c r="B68" s="241">
        <f t="shared" ref="B68:K70" ca="1" si="15">INDIRECT(ADDRESS(31+INT((ROW()-ROW(A$28))/8)*8,COLUMN()))*INDIRECT(ADDRESS(20+MOD(ROW()-ROW(A$28),8),COLUMN()))/B$23</f>
        <v>1.6129032258064517</v>
      </c>
      <c r="C68" s="241">
        <f t="shared" ca="1" si="15"/>
        <v>7.7818181818181822</v>
      </c>
      <c r="D68" s="241">
        <f t="shared" ca="1" si="15"/>
        <v>2.9032258064516125</v>
      </c>
      <c r="E68" s="241">
        <f t="shared" ca="1" si="15"/>
        <v>8.754545454545454</v>
      </c>
      <c r="F68" s="241">
        <f t="shared" ca="1" si="15"/>
        <v>4.032258064516129</v>
      </c>
      <c r="G68" s="241">
        <f t="shared" ca="1" si="15"/>
        <v>9.3735537190082638</v>
      </c>
      <c r="H68" s="241">
        <f t="shared" ca="1" si="15"/>
        <v>5.2816732026143791</v>
      </c>
      <c r="I68" s="241">
        <f t="shared" ca="1" si="15"/>
        <v>9.9852444176221624</v>
      </c>
      <c r="J68" s="241">
        <f t="shared" ca="1" si="15"/>
        <v>6.4109589041095889</v>
      </c>
      <c r="K68" s="241">
        <f t="shared" ca="1" si="15"/>
        <v>10.556390977443607</v>
      </c>
      <c r="S68" s="69" t="s">
        <v>370</v>
      </c>
      <c r="T68" s="70" t="s">
        <v>1916</v>
      </c>
      <c r="U68" s="70" t="s">
        <v>1917</v>
      </c>
      <c r="V68" s="70" t="s">
        <v>1830</v>
      </c>
      <c r="W68" s="70" t="s">
        <v>1831</v>
      </c>
      <c r="X68" s="70" t="s">
        <v>1832</v>
      </c>
      <c r="Y68" s="70" t="s">
        <v>1833</v>
      </c>
      <c r="Z68" s="71" t="s">
        <v>1834</v>
      </c>
    </row>
    <row r="69" spans="1:26" x14ac:dyDescent="0.25">
      <c r="A69" s="51" t="s">
        <v>61</v>
      </c>
      <c r="B69" s="241">
        <f t="shared" ca="1" si="15"/>
        <v>1.7204301075268817</v>
      </c>
      <c r="C69" s="241">
        <f t="shared" ca="1" si="15"/>
        <v>8.0000000000000018</v>
      </c>
      <c r="D69" s="241">
        <f t="shared" ca="1" si="15"/>
        <v>3.0967741935483866</v>
      </c>
      <c r="E69" s="241">
        <f t="shared" ca="1" si="15"/>
        <v>9.0000000000000018</v>
      </c>
      <c r="F69" s="241">
        <f t="shared" ca="1" si="15"/>
        <v>4.301075268817204</v>
      </c>
      <c r="G69" s="241">
        <f t="shared" ca="1" si="15"/>
        <v>9.6363636363636367</v>
      </c>
      <c r="H69" s="241">
        <f t="shared" ca="1" si="15"/>
        <v>5.8350849673202134</v>
      </c>
      <c r="I69" s="241">
        <f t="shared" ca="1" si="15"/>
        <v>10.487115268557549</v>
      </c>
      <c r="J69" s="241">
        <f t="shared" ca="1" si="15"/>
        <v>6.9452054794520546</v>
      </c>
      <c r="K69" s="241">
        <f t="shared" ca="1" si="15"/>
        <v>10.996240601503759</v>
      </c>
      <c r="S69" s="69" t="s">
        <v>371</v>
      </c>
      <c r="T69" s="70" t="s">
        <v>1916</v>
      </c>
      <c r="U69" s="70" t="s">
        <v>1917</v>
      </c>
      <c r="V69" s="70" t="s">
        <v>1835</v>
      </c>
      <c r="W69" s="70" t="s">
        <v>1836</v>
      </c>
      <c r="X69" s="70" t="s">
        <v>1837</v>
      </c>
      <c r="Y69" s="70" t="s">
        <v>1838</v>
      </c>
      <c r="Z69" s="71" t="s">
        <v>1839</v>
      </c>
    </row>
    <row r="70" spans="1:26" x14ac:dyDescent="0.25">
      <c r="A70" s="228" t="s">
        <v>173</v>
      </c>
      <c r="B70" s="241">
        <f t="shared" ca="1" si="15"/>
        <v>1.8279569892473118</v>
      </c>
      <c r="C70" s="241">
        <f t="shared" ca="1" si="15"/>
        <v>8.2181818181818187</v>
      </c>
      <c r="D70" s="241">
        <f t="shared" ca="1" si="15"/>
        <v>3.290322580645161</v>
      </c>
      <c r="E70" s="241">
        <f t="shared" ca="1" si="15"/>
        <v>9.2454545454545478</v>
      </c>
      <c r="F70" s="241">
        <f t="shared" ca="1" si="15"/>
        <v>4.5698924731182791</v>
      </c>
      <c r="G70" s="241">
        <f t="shared" ca="1" si="15"/>
        <v>9.8991735537190095</v>
      </c>
      <c r="H70" s="241">
        <f t="shared" ca="1" si="15"/>
        <v>6.2190849673202138</v>
      </c>
      <c r="I70" s="241">
        <f t="shared" ca="1" si="15"/>
        <v>10.874924562462276</v>
      </c>
      <c r="J70" s="241">
        <f t="shared" ca="1" si="15"/>
        <v>7.4794520547945211</v>
      </c>
      <c r="K70" s="241">
        <f t="shared" ca="1" si="15"/>
        <v>11.260150375939848</v>
      </c>
      <c r="S70" s="69" t="s">
        <v>372</v>
      </c>
      <c r="T70" s="70" t="s">
        <v>1904</v>
      </c>
      <c r="U70" s="70" t="s">
        <v>1905</v>
      </c>
      <c r="V70" s="70" t="s">
        <v>1750</v>
      </c>
      <c r="W70" s="70" t="s">
        <v>1840</v>
      </c>
      <c r="X70" s="70" t="s">
        <v>1841</v>
      </c>
      <c r="Y70" s="70" t="s">
        <v>1833</v>
      </c>
      <c r="Z70" s="71" t="s">
        <v>1834</v>
      </c>
    </row>
    <row r="71" spans="1:26" x14ac:dyDescent="0.25">
      <c r="A71" s="227" t="s">
        <v>259</v>
      </c>
      <c r="B71" s="242">
        <f t="shared" ref="B71:K71" ca="1" si="16">INDIRECT(ADDRESS(ROW(A$139)+INT((ROW()-ROW(A$31))/8),COLUMN()))</f>
        <v>2</v>
      </c>
      <c r="C71" s="242">
        <f t="shared" ca="1" si="16"/>
        <v>8.8000000000000007</v>
      </c>
      <c r="D71" s="242">
        <f t="shared" ca="1" si="16"/>
        <v>3.6</v>
      </c>
      <c r="E71" s="242">
        <f t="shared" ca="1" si="16"/>
        <v>9.9</v>
      </c>
      <c r="F71" s="242">
        <f t="shared" ca="1" si="16"/>
        <v>5</v>
      </c>
      <c r="G71" s="242">
        <f t="shared" ca="1" si="16"/>
        <v>10.6</v>
      </c>
      <c r="H71" s="242">
        <f t="shared" ca="1" si="16"/>
        <v>6.4</v>
      </c>
      <c r="I71" s="242">
        <f t="shared" ca="1" si="16"/>
        <v>11.2</v>
      </c>
      <c r="J71" s="242">
        <f t="shared" ca="1" si="16"/>
        <v>7.8</v>
      </c>
      <c r="K71" s="242">
        <f t="shared" ca="1" si="16"/>
        <v>11.7</v>
      </c>
      <c r="S71" s="69" t="s">
        <v>373</v>
      </c>
      <c r="T71" s="70" t="s">
        <v>1906</v>
      </c>
      <c r="U71" s="70" t="s">
        <v>1907</v>
      </c>
      <c r="V71" s="70" t="s">
        <v>1757</v>
      </c>
      <c r="W71" s="70" t="s">
        <v>1842</v>
      </c>
      <c r="X71" s="70" t="s">
        <v>1843</v>
      </c>
      <c r="Y71" s="70" t="s">
        <v>1838</v>
      </c>
      <c r="Z71" s="71" t="s">
        <v>1839</v>
      </c>
    </row>
    <row r="72" spans="1:26" x14ac:dyDescent="0.25">
      <c r="A72" s="51" t="s">
        <v>260</v>
      </c>
      <c r="B72" s="241">
        <f t="shared" ref="B72:K72" ca="1" si="17">INDIRECT(ADDRESS(31+INT((ROW()-ROW(A$28))/8)*8,COLUMN()))*INDIRECT(ADDRESS(20+MOD(ROW()-ROW(A$28),8),COLUMN()))/B$23</f>
        <v>2</v>
      </c>
      <c r="C72" s="241">
        <f t="shared" ca="1" si="17"/>
        <v>9.0640000000000001</v>
      </c>
      <c r="D72" s="241">
        <f t="shared" ca="1" si="17"/>
        <v>3.6</v>
      </c>
      <c r="E72" s="241">
        <f t="shared" ca="1" si="17"/>
        <v>10.197000000000001</v>
      </c>
      <c r="F72" s="241">
        <f t="shared" ca="1" si="17"/>
        <v>5</v>
      </c>
      <c r="G72" s="241">
        <f t="shared" ca="1" si="17"/>
        <v>10.917999999999999</v>
      </c>
      <c r="H72" s="241">
        <f t="shared" ca="1" si="17"/>
        <v>6.4000000000000012</v>
      </c>
      <c r="I72" s="241">
        <f t="shared" ca="1" si="17"/>
        <v>11.536</v>
      </c>
      <c r="J72" s="241">
        <f t="shared" ca="1" si="17"/>
        <v>7.8</v>
      </c>
      <c r="K72" s="241">
        <f t="shared" ca="1" si="17"/>
        <v>12.051</v>
      </c>
      <c r="S72" s="69" t="s">
        <v>374</v>
      </c>
      <c r="T72" s="70" t="s">
        <v>1908</v>
      </c>
      <c r="U72" s="70" t="s">
        <v>1909</v>
      </c>
      <c r="V72" s="70" t="s">
        <v>1764</v>
      </c>
      <c r="W72" s="70" t="s">
        <v>1844</v>
      </c>
      <c r="X72" s="70" t="s">
        <v>1845</v>
      </c>
      <c r="Y72" s="70" t="s">
        <v>1753</v>
      </c>
      <c r="Z72" s="71" t="s">
        <v>1754</v>
      </c>
    </row>
    <row r="73" spans="1:26" ht="15.75" thickBot="1" x14ac:dyDescent="0.3">
      <c r="A73" s="182" t="str">
        <f>"Table "&amp;4+INT((ROW()-ROW(A$25))/8)&amp;" Extreme (From) Directional Wave Hs/Tp Contour Point: Sector ["&amp;INT((ROW()-ROW(A$25))/8)*45&amp;"]"</f>
        <v>Table 10 Extreme (From) Directional Wave Hs/Tp Contour Point: Sector [270]</v>
      </c>
      <c r="B73" s="263"/>
      <c r="C73" s="263"/>
      <c r="D73" s="263"/>
      <c r="E73" s="263"/>
      <c r="F73" s="263"/>
      <c r="G73" s="263"/>
      <c r="H73" s="263"/>
      <c r="I73" s="263"/>
      <c r="J73" s="274" t="s">
        <v>6</v>
      </c>
      <c r="K73" s="81"/>
      <c r="S73" s="69" t="s">
        <v>375</v>
      </c>
      <c r="T73" s="70" t="s">
        <v>1910</v>
      </c>
      <c r="U73" s="70" t="s">
        <v>1911</v>
      </c>
      <c r="V73" s="70" t="s">
        <v>1771</v>
      </c>
      <c r="W73" s="70" t="s">
        <v>1846</v>
      </c>
      <c r="X73" s="70" t="s">
        <v>1847</v>
      </c>
      <c r="Y73" s="70" t="s">
        <v>1760</v>
      </c>
      <c r="Z73" s="71" t="s">
        <v>1761</v>
      </c>
    </row>
    <row r="74" spans="1:26" ht="15" customHeight="1" thickTop="1" x14ac:dyDescent="0.25">
      <c r="A74" s="230"/>
      <c r="B74" s="264" t="s">
        <v>116</v>
      </c>
      <c r="C74" s="265"/>
      <c r="D74" s="266" t="s">
        <v>160</v>
      </c>
      <c r="E74" s="267"/>
      <c r="F74" s="266" t="s">
        <v>117</v>
      </c>
      <c r="G74" s="268"/>
      <c r="H74" s="266" t="s">
        <v>262</v>
      </c>
      <c r="I74" s="265"/>
      <c r="J74" s="266" t="s">
        <v>261</v>
      </c>
      <c r="K74" s="81"/>
      <c r="S74" s="69" t="s">
        <v>376</v>
      </c>
      <c r="T74" s="70" t="s">
        <v>1912</v>
      </c>
      <c r="U74" s="70" t="s">
        <v>1913</v>
      </c>
      <c r="V74" s="70" t="s">
        <v>1778</v>
      </c>
      <c r="W74" s="70" t="s">
        <v>1848</v>
      </c>
      <c r="X74" s="70" t="s">
        <v>1849</v>
      </c>
      <c r="Y74" s="70" t="s">
        <v>1767</v>
      </c>
      <c r="Z74" s="71" t="s">
        <v>1768</v>
      </c>
    </row>
    <row r="75" spans="1:26" x14ac:dyDescent="0.25">
      <c r="A75" s="231"/>
      <c r="B75" s="240" t="s">
        <v>11</v>
      </c>
      <c r="C75" s="243" t="s">
        <v>15</v>
      </c>
      <c r="D75" s="240" t="s">
        <v>11</v>
      </c>
      <c r="E75" s="243" t="s">
        <v>15</v>
      </c>
      <c r="F75" s="269" t="s">
        <v>11</v>
      </c>
      <c r="G75" s="270" t="s">
        <v>15</v>
      </c>
      <c r="H75" s="269" t="s">
        <v>11</v>
      </c>
      <c r="I75" s="270" t="s">
        <v>15</v>
      </c>
      <c r="J75" s="269" t="s">
        <v>11</v>
      </c>
      <c r="K75" s="270" t="s">
        <v>15</v>
      </c>
      <c r="S75" s="69" t="s">
        <v>377</v>
      </c>
      <c r="T75" s="70" t="s">
        <v>1914</v>
      </c>
      <c r="U75" s="70" t="s">
        <v>1915</v>
      </c>
      <c r="V75" s="70" t="s">
        <v>1785</v>
      </c>
      <c r="W75" s="70" t="s">
        <v>1850</v>
      </c>
      <c r="X75" s="70" t="s">
        <v>1851</v>
      </c>
      <c r="Y75" s="70" t="s">
        <v>1774</v>
      </c>
      <c r="Z75" s="71" t="s">
        <v>1775</v>
      </c>
    </row>
    <row r="76" spans="1:26" x14ac:dyDescent="0.25">
      <c r="A76" s="51" t="s">
        <v>60</v>
      </c>
      <c r="B76" s="241">
        <f t="shared" ref="B76:K78" ca="1" si="18">INDIRECT(ADDRESS(31+INT((ROW()-ROW(A$28))/8)*8,COLUMN()))*INDIRECT(ADDRESS(20+MOD(ROW()-ROW(A$28),8),COLUMN()))/B$23</f>
        <v>1.6935483870967742</v>
      </c>
      <c r="C76" s="241">
        <f t="shared" ca="1" si="18"/>
        <v>7.8702479338842979</v>
      </c>
      <c r="D76" s="241">
        <f t="shared" ca="1" si="18"/>
        <v>2.9032258064516125</v>
      </c>
      <c r="E76" s="241">
        <f t="shared" ca="1" si="18"/>
        <v>8.8429752066115697</v>
      </c>
      <c r="F76" s="241">
        <f t="shared" ca="1" si="18"/>
        <v>4.1129032258064511</v>
      </c>
      <c r="G76" s="241">
        <f t="shared" ca="1" si="18"/>
        <v>9.4619834710743795</v>
      </c>
      <c r="H76" s="241">
        <f t="shared" ca="1" si="18"/>
        <v>5.3641993464052282</v>
      </c>
      <c r="I76" s="241">
        <f t="shared" ca="1" si="18"/>
        <v>9.9852444176221624</v>
      </c>
      <c r="J76" s="241">
        <f t="shared" ca="1" si="18"/>
        <v>6.5753424657534252</v>
      </c>
      <c r="K76" s="241">
        <f t="shared" ca="1" si="18"/>
        <v>10.556390977443607</v>
      </c>
      <c r="S76" s="69" t="s">
        <v>378</v>
      </c>
      <c r="T76" s="70" t="s">
        <v>1916</v>
      </c>
      <c r="U76" s="70" t="s">
        <v>1917</v>
      </c>
      <c r="V76" s="70" t="s">
        <v>1792</v>
      </c>
      <c r="W76" s="70" t="s">
        <v>1852</v>
      </c>
      <c r="X76" s="70" t="s">
        <v>1853</v>
      </c>
      <c r="Y76" s="70" t="s">
        <v>1781</v>
      </c>
      <c r="Z76" s="71" t="s">
        <v>1782</v>
      </c>
    </row>
    <row r="77" spans="1:26" x14ac:dyDescent="0.25">
      <c r="A77" s="51" t="s">
        <v>61</v>
      </c>
      <c r="B77" s="241">
        <f t="shared" ca="1" si="18"/>
        <v>1.8064516129032258</v>
      </c>
      <c r="C77" s="241">
        <f t="shared" ca="1" si="18"/>
        <v>8.0909090909090917</v>
      </c>
      <c r="D77" s="241">
        <f t="shared" ca="1" si="18"/>
        <v>3.0967741935483866</v>
      </c>
      <c r="E77" s="241">
        <f t="shared" ca="1" si="18"/>
        <v>9.0909090909090917</v>
      </c>
      <c r="F77" s="241">
        <f t="shared" ca="1" si="18"/>
        <v>4.387096774193548</v>
      </c>
      <c r="G77" s="241">
        <f t="shared" ca="1" si="18"/>
        <v>9.7272727272727266</v>
      </c>
      <c r="H77" s="241">
        <f t="shared" ca="1" si="18"/>
        <v>5.9262581699345915</v>
      </c>
      <c r="I77" s="241">
        <f t="shared" ca="1" si="18"/>
        <v>10.487115268557549</v>
      </c>
      <c r="J77" s="241">
        <f t="shared" ca="1" si="18"/>
        <v>7.1232876712328768</v>
      </c>
      <c r="K77" s="241">
        <f t="shared" ca="1" si="18"/>
        <v>10.996240601503759</v>
      </c>
      <c r="S77" s="69" t="s">
        <v>379</v>
      </c>
      <c r="T77" s="70" t="s">
        <v>1916</v>
      </c>
      <c r="U77" s="70" t="s">
        <v>1917</v>
      </c>
      <c r="V77" s="70" t="s">
        <v>1797</v>
      </c>
      <c r="W77" s="70" t="s">
        <v>1854</v>
      </c>
      <c r="X77" s="70" t="s">
        <v>1855</v>
      </c>
      <c r="Y77" s="70" t="s">
        <v>1788</v>
      </c>
      <c r="Z77" s="71" t="s">
        <v>1789</v>
      </c>
    </row>
    <row r="78" spans="1:26" x14ac:dyDescent="0.25">
      <c r="A78" s="228" t="s">
        <v>173</v>
      </c>
      <c r="B78" s="241">
        <f t="shared" ca="1" si="18"/>
        <v>1.9193548387096773</v>
      </c>
      <c r="C78" s="241">
        <f t="shared" ca="1" si="18"/>
        <v>8.3115702479338847</v>
      </c>
      <c r="D78" s="241">
        <f t="shared" ca="1" si="18"/>
        <v>3.290322580645161</v>
      </c>
      <c r="E78" s="241">
        <f t="shared" ca="1" si="18"/>
        <v>9.338842975206612</v>
      </c>
      <c r="F78" s="241">
        <f t="shared" ca="1" si="18"/>
        <v>4.6612903225806441</v>
      </c>
      <c r="G78" s="241">
        <f t="shared" ca="1" si="18"/>
        <v>9.9925619834710737</v>
      </c>
      <c r="H78" s="241">
        <f t="shared" ca="1" si="18"/>
        <v>6.3162581699345921</v>
      </c>
      <c r="I78" s="241">
        <f t="shared" ca="1" si="18"/>
        <v>10.874924562462276</v>
      </c>
      <c r="J78" s="241">
        <f t="shared" ca="1" si="18"/>
        <v>7.6712328767123292</v>
      </c>
      <c r="K78" s="241">
        <f t="shared" ca="1" si="18"/>
        <v>11.260150375939848</v>
      </c>
      <c r="S78" s="69" t="s">
        <v>380</v>
      </c>
      <c r="T78" s="70" t="s">
        <v>1916</v>
      </c>
      <c r="U78" s="70" t="s">
        <v>1917</v>
      </c>
      <c r="V78" s="70" t="s">
        <v>1801</v>
      </c>
      <c r="W78" s="70" t="s">
        <v>1856</v>
      </c>
      <c r="X78" s="70" t="s">
        <v>1857</v>
      </c>
      <c r="Y78" s="70" t="s">
        <v>1795</v>
      </c>
      <c r="Z78" s="71" t="s">
        <v>1796</v>
      </c>
    </row>
    <row r="79" spans="1:26" x14ac:dyDescent="0.25">
      <c r="A79" s="227" t="s">
        <v>259</v>
      </c>
      <c r="B79" s="242">
        <f t="shared" ref="B79:K79" ca="1" si="19">INDIRECT(ADDRESS(ROW(A$139)+INT((ROW()-ROW(A$31))/8),COLUMN()))</f>
        <v>2.1</v>
      </c>
      <c r="C79" s="242">
        <f t="shared" ca="1" si="19"/>
        <v>8.9</v>
      </c>
      <c r="D79" s="242">
        <f t="shared" ca="1" si="19"/>
        <v>3.6</v>
      </c>
      <c r="E79" s="242">
        <f t="shared" ca="1" si="19"/>
        <v>10</v>
      </c>
      <c r="F79" s="242">
        <f t="shared" ca="1" si="19"/>
        <v>5.0999999999999996</v>
      </c>
      <c r="G79" s="242">
        <f t="shared" ca="1" si="19"/>
        <v>10.7</v>
      </c>
      <c r="H79" s="242">
        <f t="shared" ca="1" si="19"/>
        <v>6.5</v>
      </c>
      <c r="I79" s="242">
        <f t="shared" ca="1" si="19"/>
        <v>11.2</v>
      </c>
      <c r="J79" s="242">
        <f t="shared" ca="1" si="19"/>
        <v>8</v>
      </c>
      <c r="K79" s="242">
        <f t="shared" ca="1" si="19"/>
        <v>11.7</v>
      </c>
      <c r="S79" s="69" t="s">
        <v>381</v>
      </c>
      <c r="T79" s="70" t="s">
        <v>1916</v>
      </c>
      <c r="U79" s="70" t="s">
        <v>1917</v>
      </c>
      <c r="V79" s="70" t="s">
        <v>1805</v>
      </c>
      <c r="W79" s="70" t="s">
        <v>1858</v>
      </c>
      <c r="X79" s="70" t="s">
        <v>1859</v>
      </c>
      <c r="Y79" s="70" t="s">
        <v>1795</v>
      </c>
      <c r="Z79" s="71" t="s">
        <v>1800</v>
      </c>
    </row>
    <row r="80" spans="1:26" x14ac:dyDescent="0.25">
      <c r="A80" s="51" t="s">
        <v>260</v>
      </c>
      <c r="B80" s="241">
        <f t="shared" ref="B80:K80" ca="1" si="20">INDIRECT(ADDRESS(31+INT((ROW()-ROW(A$28))/8)*8,COLUMN()))*INDIRECT(ADDRESS(20+MOD(ROW()-ROW(A$28),8),COLUMN()))/B$23</f>
        <v>2.1</v>
      </c>
      <c r="C80" s="241">
        <f t="shared" ca="1" si="20"/>
        <v>9.1670000000000016</v>
      </c>
      <c r="D80" s="241">
        <f t="shared" ca="1" si="20"/>
        <v>3.6</v>
      </c>
      <c r="E80" s="241">
        <f t="shared" ca="1" si="20"/>
        <v>10.3</v>
      </c>
      <c r="F80" s="241">
        <f t="shared" ca="1" si="20"/>
        <v>5.0999999999999996</v>
      </c>
      <c r="G80" s="241">
        <f t="shared" ca="1" si="20"/>
        <v>11.020999999999999</v>
      </c>
      <c r="H80" s="241">
        <f t="shared" ca="1" si="20"/>
        <v>6.5</v>
      </c>
      <c r="I80" s="241">
        <f t="shared" ca="1" si="20"/>
        <v>11.536</v>
      </c>
      <c r="J80" s="241">
        <f t="shared" ca="1" si="20"/>
        <v>8</v>
      </c>
      <c r="K80" s="241">
        <f t="shared" ca="1" si="20"/>
        <v>12.051</v>
      </c>
      <c r="S80" s="69" t="s">
        <v>382</v>
      </c>
      <c r="T80" s="70" t="s">
        <v>1916</v>
      </c>
      <c r="U80" s="70" t="s">
        <v>1917</v>
      </c>
      <c r="V80" s="70" t="s">
        <v>1810</v>
      </c>
      <c r="W80" s="70" t="s">
        <v>1860</v>
      </c>
      <c r="X80" s="70" t="s">
        <v>1861</v>
      </c>
      <c r="Y80" s="70" t="s">
        <v>1795</v>
      </c>
      <c r="Z80" s="71" t="s">
        <v>1804</v>
      </c>
    </row>
    <row r="81" spans="1:26" ht="15.75" thickBot="1" x14ac:dyDescent="0.3">
      <c r="A81" s="182" t="str">
        <f>"Table "&amp;4+INT((ROW()-ROW(A$25))/8)&amp;" Extreme (From) Directional Wave Hs/Tp Contour Point: Sector ["&amp;INT((ROW()-ROW(A$25))/8)*45&amp;"]"</f>
        <v>Table 11 Extreme (From) Directional Wave Hs/Tp Contour Point: Sector [315]</v>
      </c>
      <c r="B81" s="263"/>
      <c r="C81" s="263"/>
      <c r="D81" s="263"/>
      <c r="E81" s="263"/>
      <c r="F81" s="263"/>
      <c r="G81" s="263"/>
      <c r="H81" s="263"/>
      <c r="I81" s="263"/>
      <c r="J81" s="274" t="s">
        <v>7</v>
      </c>
      <c r="K81" s="81"/>
      <c r="S81" s="69" t="s">
        <v>383</v>
      </c>
      <c r="T81" s="70" t="s">
        <v>1916</v>
      </c>
      <c r="U81" s="70" t="s">
        <v>1917</v>
      </c>
      <c r="V81" s="70" t="s">
        <v>1815</v>
      </c>
      <c r="W81" s="70" t="s">
        <v>1862</v>
      </c>
      <c r="X81" s="70" t="s">
        <v>1863</v>
      </c>
      <c r="Y81" s="70" t="s">
        <v>1808</v>
      </c>
      <c r="Z81" s="71" t="s">
        <v>1809</v>
      </c>
    </row>
    <row r="82" spans="1:26" ht="15.75" thickTop="1" x14ac:dyDescent="0.25">
      <c r="A82" s="230"/>
      <c r="B82" s="264" t="s">
        <v>116</v>
      </c>
      <c r="C82" s="265"/>
      <c r="D82" s="266" t="s">
        <v>160</v>
      </c>
      <c r="E82" s="267"/>
      <c r="F82" s="266" t="s">
        <v>117</v>
      </c>
      <c r="G82" s="268"/>
      <c r="H82" s="266" t="s">
        <v>262</v>
      </c>
      <c r="I82" s="265"/>
      <c r="J82" s="266" t="s">
        <v>261</v>
      </c>
      <c r="K82" s="81"/>
      <c r="S82" s="69" t="s">
        <v>384</v>
      </c>
      <c r="T82" s="70" t="s">
        <v>1916</v>
      </c>
      <c r="U82" s="70" t="s">
        <v>1917</v>
      </c>
      <c r="V82" s="70" t="s">
        <v>1820</v>
      </c>
      <c r="W82" s="70" t="s">
        <v>1864</v>
      </c>
      <c r="X82" s="70" t="s">
        <v>1865</v>
      </c>
      <c r="Y82" s="70" t="s">
        <v>1813</v>
      </c>
      <c r="Z82" s="71" t="s">
        <v>1814</v>
      </c>
    </row>
    <row r="83" spans="1:26" x14ac:dyDescent="0.25">
      <c r="A83" s="231"/>
      <c r="B83" s="240" t="s">
        <v>11</v>
      </c>
      <c r="C83" s="243" t="s">
        <v>15</v>
      </c>
      <c r="D83" s="240" t="s">
        <v>11</v>
      </c>
      <c r="E83" s="243" t="s">
        <v>15</v>
      </c>
      <c r="F83" s="269" t="s">
        <v>11</v>
      </c>
      <c r="G83" s="270" t="s">
        <v>15</v>
      </c>
      <c r="H83" s="269" t="s">
        <v>11</v>
      </c>
      <c r="I83" s="270" t="s">
        <v>15</v>
      </c>
      <c r="J83" s="269" t="s">
        <v>11</v>
      </c>
      <c r="K83" s="270" t="s">
        <v>15</v>
      </c>
      <c r="S83" s="69" t="s">
        <v>385</v>
      </c>
      <c r="T83" s="70" t="s">
        <v>1916</v>
      </c>
      <c r="U83" s="70" t="s">
        <v>1917</v>
      </c>
      <c r="V83" s="70" t="s">
        <v>1825</v>
      </c>
      <c r="W83" s="70" t="s">
        <v>1866</v>
      </c>
      <c r="X83" s="70" t="s">
        <v>1867</v>
      </c>
      <c r="Y83" s="70" t="s">
        <v>1818</v>
      </c>
      <c r="Z83" s="71" t="s">
        <v>1819</v>
      </c>
    </row>
    <row r="84" spans="1:26" x14ac:dyDescent="0.25">
      <c r="A84" s="51" t="s">
        <v>60</v>
      </c>
      <c r="B84" s="241">
        <f t="shared" ref="B84:K86" ca="1" si="21">INDIRECT(ADDRESS(31+INT((ROW()-ROW(A$28))/8)*8,COLUMN()))*INDIRECT(ADDRESS(20+MOD(ROW()-ROW(A$28),8),COLUMN()))/B$23</f>
        <v>3.064516129032258</v>
      </c>
      <c r="C84" s="241">
        <f t="shared" ca="1" si="21"/>
        <v>8.9314049586776854</v>
      </c>
      <c r="D84" s="241">
        <f t="shared" ca="1" si="21"/>
        <v>5.4032258064516121</v>
      </c>
      <c r="E84" s="241">
        <f t="shared" ca="1" si="21"/>
        <v>9.9925619834710737</v>
      </c>
      <c r="F84" s="241">
        <f t="shared" ca="1" si="21"/>
        <v>7.4999999999999991</v>
      </c>
      <c r="G84" s="241">
        <f t="shared" ca="1" si="21"/>
        <v>10.700000000000001</v>
      </c>
      <c r="H84" s="241">
        <f t="shared" ca="1" si="21"/>
        <v>9.9031372549019601</v>
      </c>
      <c r="I84" s="241">
        <f t="shared" ca="1" si="21"/>
        <v>11.4117079058539</v>
      </c>
      <c r="J84" s="241">
        <f t="shared" ca="1" si="21"/>
        <v>12</v>
      </c>
      <c r="K84" s="241">
        <f t="shared" ca="1" si="21"/>
        <v>12.000000000000002</v>
      </c>
      <c r="S84" s="69" t="s">
        <v>386</v>
      </c>
      <c r="T84" s="70" t="s">
        <v>1916</v>
      </c>
      <c r="U84" s="70" t="s">
        <v>1917</v>
      </c>
      <c r="V84" s="70" t="s">
        <v>1830</v>
      </c>
      <c r="W84" s="70" t="s">
        <v>1868</v>
      </c>
      <c r="X84" s="70" t="s">
        <v>1869</v>
      </c>
      <c r="Y84" s="70" t="s">
        <v>1823</v>
      </c>
      <c r="Z84" s="71" t="s">
        <v>1824</v>
      </c>
    </row>
    <row r="85" spans="1:26" x14ac:dyDescent="0.25">
      <c r="A85" s="51" t="s">
        <v>61</v>
      </c>
      <c r="B85" s="241">
        <f t="shared" ca="1" si="21"/>
        <v>3.268817204301075</v>
      </c>
      <c r="C85" s="241">
        <f t="shared" ca="1" si="21"/>
        <v>9.1818181818181817</v>
      </c>
      <c r="D85" s="241">
        <f t="shared" ca="1" si="21"/>
        <v>5.7634408602150531</v>
      </c>
      <c r="E85" s="241">
        <f t="shared" ca="1" si="21"/>
        <v>10.272727272727273</v>
      </c>
      <c r="F85" s="241">
        <f t="shared" ca="1" si="21"/>
        <v>8</v>
      </c>
      <c r="G85" s="241">
        <f t="shared" ca="1" si="21"/>
        <v>11</v>
      </c>
      <c r="H85" s="241">
        <f t="shared" ca="1" si="21"/>
        <v>10.9407843137254</v>
      </c>
      <c r="I85" s="241">
        <f t="shared" ca="1" si="21"/>
        <v>11.9852745926372</v>
      </c>
      <c r="J85" s="241">
        <f t="shared" ca="1" si="21"/>
        <v>13</v>
      </c>
      <c r="K85" s="241">
        <f t="shared" ca="1" si="21"/>
        <v>12.5</v>
      </c>
      <c r="S85" s="69" t="s">
        <v>387</v>
      </c>
      <c r="T85" s="70" t="s">
        <v>1916</v>
      </c>
      <c r="U85" s="70" t="s">
        <v>1917</v>
      </c>
      <c r="V85" s="70" t="s">
        <v>1835</v>
      </c>
      <c r="W85" s="70" t="s">
        <v>1870</v>
      </c>
      <c r="X85" s="70" t="s">
        <v>1871</v>
      </c>
      <c r="Y85" s="70" t="s">
        <v>1828</v>
      </c>
      <c r="Z85" s="71" t="s">
        <v>1829</v>
      </c>
    </row>
    <row r="86" spans="1:26" x14ac:dyDescent="0.25">
      <c r="A86" s="228" t="s">
        <v>173</v>
      </c>
      <c r="B86" s="241">
        <f t="shared" ca="1" si="21"/>
        <v>3.4731182795698921</v>
      </c>
      <c r="C86" s="241">
        <f t="shared" ca="1" si="21"/>
        <v>9.432231404958678</v>
      </c>
      <c r="D86" s="241">
        <f t="shared" ca="1" si="21"/>
        <v>6.1236559139784941</v>
      </c>
      <c r="E86" s="241">
        <f t="shared" ca="1" si="21"/>
        <v>10.552892561983473</v>
      </c>
      <c r="F86" s="241">
        <f t="shared" ca="1" si="21"/>
        <v>8.5</v>
      </c>
      <c r="G86" s="241">
        <f t="shared" ca="1" si="21"/>
        <v>11.300000000000002</v>
      </c>
      <c r="H86" s="241">
        <f t="shared" ca="1" si="21"/>
        <v>11.660784313725401</v>
      </c>
      <c r="I86" s="241">
        <f t="shared" ca="1" si="21"/>
        <v>12.428485214242601</v>
      </c>
      <c r="J86" s="241">
        <f t="shared" ca="1" si="21"/>
        <v>14</v>
      </c>
      <c r="K86" s="241">
        <f t="shared" ca="1" si="21"/>
        <v>12.8</v>
      </c>
      <c r="S86" s="69" t="s">
        <v>388</v>
      </c>
      <c r="T86" s="70" t="s">
        <v>1904</v>
      </c>
      <c r="U86" s="70" t="s">
        <v>1905</v>
      </c>
      <c r="V86" s="70" t="s">
        <v>1750</v>
      </c>
      <c r="W86" s="70" t="s">
        <v>1872</v>
      </c>
      <c r="X86" s="70" t="s">
        <v>1873</v>
      </c>
      <c r="Y86" s="70" t="s">
        <v>1767</v>
      </c>
      <c r="Z86" s="71" t="s">
        <v>1768</v>
      </c>
    </row>
    <row r="87" spans="1:26" x14ac:dyDescent="0.25">
      <c r="A87" s="227" t="s">
        <v>259</v>
      </c>
      <c r="B87" s="242">
        <f t="shared" ref="B87:K87" ca="1" si="22">INDIRECT(ADDRESS(ROW(A$139)+INT((ROW()-ROW(A$31))/8),COLUMN()))</f>
        <v>3.8</v>
      </c>
      <c r="C87" s="242">
        <f t="shared" ca="1" si="22"/>
        <v>10.1</v>
      </c>
      <c r="D87" s="242">
        <f t="shared" ca="1" si="22"/>
        <v>6.7</v>
      </c>
      <c r="E87" s="242">
        <f t="shared" ca="1" si="22"/>
        <v>11.3</v>
      </c>
      <c r="F87" s="242">
        <f t="shared" ca="1" si="22"/>
        <v>9.3000000000000007</v>
      </c>
      <c r="G87" s="242">
        <f t="shared" ca="1" si="22"/>
        <v>12.1</v>
      </c>
      <c r="H87" s="242">
        <f t="shared" ca="1" si="22"/>
        <v>12</v>
      </c>
      <c r="I87" s="242">
        <f t="shared" ca="1" si="22"/>
        <v>12.8</v>
      </c>
      <c r="J87" s="242">
        <f t="shared" ca="1" si="22"/>
        <v>14.6</v>
      </c>
      <c r="K87" s="242">
        <f t="shared" ca="1" si="22"/>
        <v>13.3</v>
      </c>
      <c r="S87" s="69" t="s">
        <v>389</v>
      </c>
      <c r="T87" s="70" t="s">
        <v>1906</v>
      </c>
      <c r="U87" s="70" t="s">
        <v>1907</v>
      </c>
      <c r="V87" s="70" t="s">
        <v>1757</v>
      </c>
      <c r="W87" s="70" t="s">
        <v>1874</v>
      </c>
      <c r="X87" s="70" t="s">
        <v>1875</v>
      </c>
      <c r="Y87" s="70" t="s">
        <v>1774</v>
      </c>
      <c r="Z87" s="71" t="s">
        <v>1775</v>
      </c>
    </row>
    <row r="88" spans="1:26" x14ac:dyDescent="0.25">
      <c r="A88" s="51" t="s">
        <v>260</v>
      </c>
      <c r="B88" s="241">
        <f t="shared" ref="B88:K88" ca="1" si="23">INDIRECT(ADDRESS(31+INT((ROW()-ROW(A$28))/8)*8,COLUMN()))*INDIRECT(ADDRESS(20+MOD(ROW()-ROW(A$28),8),COLUMN()))/B$23</f>
        <v>3.8000000000000003</v>
      </c>
      <c r="C88" s="241">
        <f t="shared" ca="1" si="23"/>
        <v>10.403</v>
      </c>
      <c r="D88" s="241">
        <f t="shared" ca="1" si="23"/>
        <v>6.7</v>
      </c>
      <c r="E88" s="241">
        <f t="shared" ca="1" si="23"/>
        <v>11.639000000000003</v>
      </c>
      <c r="F88" s="241">
        <f t="shared" ca="1" si="23"/>
        <v>9.3000000000000007</v>
      </c>
      <c r="G88" s="241">
        <f t="shared" ca="1" si="23"/>
        <v>12.462999999999997</v>
      </c>
      <c r="H88" s="241">
        <f t="shared" ca="1" si="23"/>
        <v>12</v>
      </c>
      <c r="I88" s="241">
        <f t="shared" ca="1" si="23"/>
        <v>13.184000000000001</v>
      </c>
      <c r="J88" s="241">
        <f t="shared" ca="1" si="23"/>
        <v>14.6</v>
      </c>
      <c r="K88" s="241">
        <f t="shared" ca="1" si="23"/>
        <v>13.699000000000002</v>
      </c>
      <c r="S88" s="69" t="s">
        <v>390</v>
      </c>
      <c r="T88" s="70" t="s">
        <v>1908</v>
      </c>
      <c r="U88" s="70" t="s">
        <v>1909</v>
      </c>
      <c r="V88" s="70" t="s">
        <v>1764</v>
      </c>
      <c r="W88" s="70" t="s">
        <v>1876</v>
      </c>
      <c r="X88" s="70" t="s">
        <v>1877</v>
      </c>
      <c r="Y88" s="70" t="s">
        <v>1781</v>
      </c>
      <c r="Z88" s="71" t="s">
        <v>1782</v>
      </c>
    </row>
    <row r="89" spans="1:26" x14ac:dyDescent="0.25">
      <c r="A89" s="232"/>
      <c r="B89" s="232"/>
      <c r="C89" s="232"/>
      <c r="D89" s="232"/>
      <c r="E89" s="232"/>
      <c r="F89" s="232"/>
      <c r="G89" s="232"/>
      <c r="H89" s="232"/>
      <c r="I89" s="232"/>
      <c r="S89" s="69" t="s">
        <v>391</v>
      </c>
      <c r="T89" s="70" t="s">
        <v>1910</v>
      </c>
      <c r="U89" s="70" t="s">
        <v>1911</v>
      </c>
      <c r="V89" s="70" t="s">
        <v>1771</v>
      </c>
      <c r="W89" s="70" t="s">
        <v>1878</v>
      </c>
      <c r="X89" s="70" t="s">
        <v>1879</v>
      </c>
      <c r="Y89" s="70" t="s">
        <v>1788</v>
      </c>
      <c r="Z89" s="71" t="s">
        <v>1789</v>
      </c>
    </row>
    <row r="90" spans="1:26" x14ac:dyDescent="0.25">
      <c r="A90" s="51"/>
      <c r="B90" s="123"/>
      <c r="C90" s="123"/>
      <c r="D90" s="123"/>
      <c r="E90" s="123"/>
      <c r="F90" s="123"/>
      <c r="G90" s="123"/>
      <c r="H90" s="123"/>
      <c r="I90" s="123"/>
      <c r="S90" s="69" t="s">
        <v>392</v>
      </c>
      <c r="T90" s="70" t="s">
        <v>1912</v>
      </c>
      <c r="U90" s="70" t="s">
        <v>1913</v>
      </c>
      <c r="V90" s="70" t="s">
        <v>1778</v>
      </c>
      <c r="W90" s="70" t="s">
        <v>1880</v>
      </c>
      <c r="X90" s="70" t="s">
        <v>1881</v>
      </c>
      <c r="Y90" s="70" t="s">
        <v>1795</v>
      </c>
      <c r="Z90" s="71" t="s">
        <v>1796</v>
      </c>
    </row>
    <row r="91" spans="1:26" x14ac:dyDescent="0.25">
      <c r="A91" s="221" t="s">
        <v>279</v>
      </c>
      <c r="B91" s="116"/>
      <c r="C91" s="116"/>
      <c r="D91" s="116"/>
      <c r="E91" s="116"/>
      <c r="F91" s="116"/>
      <c r="G91" s="116"/>
      <c r="H91" s="116"/>
      <c r="I91" s="116"/>
      <c r="S91" s="69" t="s">
        <v>393</v>
      </c>
      <c r="T91" s="70" t="s">
        <v>1914</v>
      </c>
      <c r="U91" s="70" t="s">
        <v>1915</v>
      </c>
      <c r="V91" s="70" t="s">
        <v>1785</v>
      </c>
      <c r="W91" s="70" t="s">
        <v>1882</v>
      </c>
      <c r="X91" s="70" t="s">
        <v>1883</v>
      </c>
      <c r="Y91" s="70" t="s">
        <v>1795</v>
      </c>
      <c r="Z91" s="71" t="s">
        <v>1800</v>
      </c>
    </row>
    <row r="92" spans="1:26" x14ac:dyDescent="0.25">
      <c r="A92" s="14" t="s">
        <v>9</v>
      </c>
      <c r="B92" s="225" t="s">
        <v>0</v>
      </c>
      <c r="C92" s="225" t="s">
        <v>1</v>
      </c>
      <c r="D92" s="225" t="s">
        <v>2</v>
      </c>
      <c r="E92" s="225" t="s">
        <v>3</v>
      </c>
      <c r="F92" s="226" t="s">
        <v>4</v>
      </c>
      <c r="G92" s="225" t="s">
        <v>5</v>
      </c>
      <c r="H92" s="225" t="s">
        <v>6</v>
      </c>
      <c r="I92" s="1" t="s">
        <v>7</v>
      </c>
      <c r="J92" s="224" t="s">
        <v>172</v>
      </c>
      <c r="S92" s="69" t="s">
        <v>394</v>
      </c>
      <c r="T92" s="70" t="s">
        <v>1916</v>
      </c>
      <c r="U92" s="70" t="s">
        <v>1917</v>
      </c>
      <c r="V92" s="70" t="s">
        <v>1792</v>
      </c>
      <c r="W92" s="70" t="s">
        <v>1884</v>
      </c>
      <c r="X92" s="70" t="s">
        <v>1885</v>
      </c>
      <c r="Y92" s="70" t="s">
        <v>1795</v>
      </c>
      <c r="Z92" s="71" t="s">
        <v>1804</v>
      </c>
    </row>
    <row r="93" spans="1:26" x14ac:dyDescent="0.25">
      <c r="A93" s="14" t="s">
        <v>26</v>
      </c>
      <c r="B93" s="261">
        <v>1.44</v>
      </c>
      <c r="C93" s="261">
        <v>1.44</v>
      </c>
      <c r="D93" s="261">
        <v>1.08</v>
      </c>
      <c r="E93" s="261">
        <v>0.81</v>
      </c>
      <c r="F93" s="261">
        <v>0.82</v>
      </c>
      <c r="G93" s="261">
        <v>0.6</v>
      </c>
      <c r="H93" s="261">
        <v>0.59</v>
      </c>
      <c r="I93" s="261">
        <v>1.1299999999999999</v>
      </c>
      <c r="S93" s="69" t="s">
        <v>395</v>
      </c>
      <c r="T93" s="70" t="s">
        <v>1916</v>
      </c>
      <c r="U93" s="70" t="s">
        <v>1917</v>
      </c>
      <c r="V93" s="70" t="s">
        <v>1797</v>
      </c>
      <c r="W93" s="70" t="s">
        <v>1886</v>
      </c>
      <c r="X93" s="70" t="s">
        <v>1887</v>
      </c>
      <c r="Y93" s="70" t="s">
        <v>1808</v>
      </c>
      <c r="Z93" s="71" t="s">
        <v>1809</v>
      </c>
    </row>
    <row r="94" spans="1:26" x14ac:dyDescent="0.25">
      <c r="A94" s="14" t="s">
        <v>64</v>
      </c>
      <c r="B94" s="261">
        <v>1.95</v>
      </c>
      <c r="C94" s="261">
        <v>1.95</v>
      </c>
      <c r="D94" s="261">
        <v>1.47</v>
      </c>
      <c r="E94" s="261">
        <v>1.1000000000000001</v>
      </c>
      <c r="F94" s="261">
        <v>1.1000000000000001</v>
      </c>
      <c r="G94" s="261">
        <v>0.81</v>
      </c>
      <c r="H94" s="261">
        <v>0.8</v>
      </c>
      <c r="I94" s="261">
        <v>1.54</v>
      </c>
      <c r="S94" s="69" t="s">
        <v>396</v>
      </c>
      <c r="T94" s="70" t="s">
        <v>1916</v>
      </c>
      <c r="U94" s="70" t="s">
        <v>1917</v>
      </c>
      <c r="V94" s="70" t="s">
        <v>1801</v>
      </c>
      <c r="W94" s="70" t="s">
        <v>1888</v>
      </c>
      <c r="X94" s="70" t="s">
        <v>1889</v>
      </c>
      <c r="Y94" s="70" t="s">
        <v>1813</v>
      </c>
      <c r="Z94" s="71" t="s">
        <v>1814</v>
      </c>
    </row>
    <row r="95" spans="1:26" ht="14.45" customHeight="1" x14ac:dyDescent="0.25">
      <c r="A95" s="14" t="s">
        <v>65</v>
      </c>
      <c r="B95" s="261">
        <v>2.46</v>
      </c>
      <c r="C95" s="261">
        <v>2.46</v>
      </c>
      <c r="D95" s="261">
        <v>1.85</v>
      </c>
      <c r="E95" s="261">
        <v>1.38</v>
      </c>
      <c r="F95" s="261">
        <v>1.39</v>
      </c>
      <c r="G95" s="261">
        <v>1.03</v>
      </c>
      <c r="H95" s="261">
        <v>1</v>
      </c>
      <c r="I95" s="261">
        <v>1.94</v>
      </c>
      <c r="S95" s="69" t="s">
        <v>397</v>
      </c>
      <c r="T95" s="70" t="s">
        <v>1916</v>
      </c>
      <c r="U95" s="70" t="s">
        <v>1917</v>
      </c>
      <c r="V95" s="70" t="s">
        <v>1805</v>
      </c>
      <c r="W95" s="70" t="s">
        <v>1890</v>
      </c>
      <c r="X95" s="70" t="s">
        <v>1891</v>
      </c>
      <c r="Y95" s="70" t="s">
        <v>1818</v>
      </c>
      <c r="Z95" s="71" t="s">
        <v>1819</v>
      </c>
    </row>
    <row r="96" spans="1:26" x14ac:dyDescent="0.25">
      <c r="A96" s="14" t="s">
        <v>257</v>
      </c>
      <c r="B96" s="261">
        <v>2.96</v>
      </c>
      <c r="C96" s="261">
        <v>2.96</v>
      </c>
      <c r="D96" s="261">
        <v>2.23</v>
      </c>
      <c r="E96" s="261">
        <v>1.67</v>
      </c>
      <c r="F96" s="261">
        <v>1.67</v>
      </c>
      <c r="G96" s="261">
        <v>1.23</v>
      </c>
      <c r="H96" s="261">
        <v>1.21</v>
      </c>
      <c r="I96" s="261">
        <v>2.33</v>
      </c>
      <c r="S96" s="69" t="s">
        <v>398</v>
      </c>
      <c r="T96" s="70" t="s">
        <v>1916</v>
      </c>
      <c r="U96" s="70" t="s">
        <v>1917</v>
      </c>
      <c r="V96" s="70" t="s">
        <v>1810</v>
      </c>
      <c r="W96" s="70" t="s">
        <v>1892</v>
      </c>
      <c r="X96" s="70" t="s">
        <v>1893</v>
      </c>
      <c r="Y96" s="70" t="s">
        <v>1823</v>
      </c>
      <c r="Z96" s="71" t="s">
        <v>1824</v>
      </c>
    </row>
    <row r="97" spans="1:26" x14ac:dyDescent="0.25">
      <c r="A97" s="14" t="s">
        <v>258</v>
      </c>
      <c r="B97" s="261">
        <v>3.45</v>
      </c>
      <c r="C97" s="261">
        <v>3.45</v>
      </c>
      <c r="D97" s="261">
        <v>2.6</v>
      </c>
      <c r="E97" s="261">
        <v>1.95</v>
      </c>
      <c r="F97" s="261">
        <v>1.96</v>
      </c>
      <c r="G97" s="261">
        <v>1.44</v>
      </c>
      <c r="H97" s="261">
        <v>1.41</v>
      </c>
      <c r="I97" s="261">
        <v>2.72</v>
      </c>
      <c r="S97" s="69" t="s">
        <v>399</v>
      </c>
      <c r="T97" s="70" t="s">
        <v>1916</v>
      </c>
      <c r="U97" s="70" t="s">
        <v>1917</v>
      </c>
      <c r="V97" s="70" t="s">
        <v>1815</v>
      </c>
      <c r="W97" s="70" t="s">
        <v>1894</v>
      </c>
      <c r="X97" s="70" t="s">
        <v>1895</v>
      </c>
      <c r="Y97" s="70" t="s">
        <v>1828</v>
      </c>
      <c r="Z97" s="71" t="s">
        <v>1829</v>
      </c>
    </row>
    <row r="98" spans="1:26" x14ac:dyDescent="0.25">
      <c r="A98" s="51"/>
      <c r="B98" s="109" t="s">
        <v>4</v>
      </c>
      <c r="C98" s="83" t="s">
        <v>5</v>
      </c>
      <c r="D98" s="83" t="s">
        <v>6</v>
      </c>
      <c r="E98" s="83" t="s">
        <v>7</v>
      </c>
      <c r="F98" s="83" t="s">
        <v>0</v>
      </c>
      <c r="G98" s="83" t="s">
        <v>1</v>
      </c>
      <c r="H98" s="83" t="s">
        <v>2</v>
      </c>
      <c r="I98" s="83" t="s">
        <v>3</v>
      </c>
      <c r="S98" s="69" t="s">
        <v>400</v>
      </c>
      <c r="T98" s="70" t="s">
        <v>1916</v>
      </c>
      <c r="U98" s="70" t="s">
        <v>1917</v>
      </c>
      <c r="V98" s="70" t="s">
        <v>1820</v>
      </c>
      <c r="W98" s="70" t="s">
        <v>1896</v>
      </c>
      <c r="X98" s="70" t="s">
        <v>1897</v>
      </c>
      <c r="Y98" s="70" t="s">
        <v>1833</v>
      </c>
      <c r="Z98" s="71" t="s">
        <v>1834</v>
      </c>
    </row>
    <row r="99" spans="1:26" x14ac:dyDescent="0.25">
      <c r="A99" s="227" t="s">
        <v>282</v>
      </c>
      <c r="B99" s="109"/>
      <c r="C99" s="83"/>
      <c r="D99" s="83"/>
      <c r="E99" s="83"/>
      <c r="F99" s="83"/>
      <c r="G99" s="83"/>
      <c r="H99" s="83"/>
      <c r="I99" s="83"/>
      <c r="S99" s="69" t="s">
        <v>401</v>
      </c>
      <c r="T99" s="70" t="s">
        <v>1916</v>
      </c>
      <c r="U99" s="70" t="s">
        <v>1917</v>
      </c>
      <c r="V99" s="70" t="s">
        <v>1825</v>
      </c>
      <c r="W99" s="70" t="s">
        <v>1898</v>
      </c>
      <c r="X99" s="70" t="s">
        <v>1899</v>
      </c>
      <c r="Y99" s="70" t="s">
        <v>1838</v>
      </c>
      <c r="Z99" s="71" t="s">
        <v>1839</v>
      </c>
    </row>
    <row r="100" spans="1:26" ht="14.45" customHeight="1" x14ac:dyDescent="0.25">
      <c r="A100" s="48" t="s">
        <v>278</v>
      </c>
      <c r="B100" s="83"/>
      <c r="C100" s="83"/>
      <c r="D100" s="83"/>
      <c r="E100" s="83"/>
      <c r="F100" s="83"/>
      <c r="G100" s="83"/>
      <c r="H100" s="83"/>
      <c r="I100" s="83"/>
      <c r="S100" s="69" t="s">
        <v>402</v>
      </c>
      <c r="T100" s="70" t="s">
        <v>1916</v>
      </c>
      <c r="U100" s="70" t="s">
        <v>1917</v>
      </c>
      <c r="V100" s="70" t="s">
        <v>1830</v>
      </c>
      <c r="W100" s="70" t="s">
        <v>1900</v>
      </c>
      <c r="X100" s="70" t="s">
        <v>1901</v>
      </c>
      <c r="Y100" s="70" t="s">
        <v>1753</v>
      </c>
      <c r="Z100" s="71" t="s">
        <v>1754</v>
      </c>
    </row>
    <row r="101" spans="1:26" x14ac:dyDescent="0.25">
      <c r="A101" s="46" t="s">
        <v>59</v>
      </c>
      <c r="B101" s="236" t="s">
        <v>0</v>
      </c>
      <c r="C101" s="236" t="s">
        <v>1</v>
      </c>
      <c r="D101" s="236" t="s">
        <v>2</v>
      </c>
      <c r="E101" s="236" t="s">
        <v>3</v>
      </c>
      <c r="F101" s="236" t="s">
        <v>4</v>
      </c>
      <c r="G101" s="236" t="s">
        <v>5</v>
      </c>
      <c r="H101" s="236" t="s">
        <v>6</v>
      </c>
      <c r="I101" s="236" t="s">
        <v>7</v>
      </c>
      <c r="R101" s="220">
        <v>0.92</v>
      </c>
      <c r="S101" s="69" t="s">
        <v>403</v>
      </c>
      <c r="T101" s="70" t="s">
        <v>1916</v>
      </c>
      <c r="U101" s="70" t="s">
        <v>1917</v>
      </c>
      <c r="V101" s="70" t="s">
        <v>1835</v>
      </c>
      <c r="W101" s="70" t="s">
        <v>1902</v>
      </c>
      <c r="X101" s="70" t="s">
        <v>1903</v>
      </c>
      <c r="Y101" s="70" t="s">
        <v>1760</v>
      </c>
      <c r="Z101" s="71" t="s">
        <v>1761</v>
      </c>
    </row>
    <row r="102" spans="1:26" ht="14.45" customHeight="1" x14ac:dyDescent="0.25">
      <c r="A102" s="220">
        <v>0</v>
      </c>
      <c r="B102" s="222">
        <v>1</v>
      </c>
      <c r="C102" s="222">
        <v>1</v>
      </c>
      <c r="D102" s="222">
        <v>1</v>
      </c>
      <c r="E102" s="222">
        <v>1</v>
      </c>
      <c r="F102" s="222">
        <v>1</v>
      </c>
      <c r="G102" s="222">
        <v>1</v>
      </c>
      <c r="H102" s="222">
        <v>1</v>
      </c>
      <c r="I102" s="222">
        <v>1</v>
      </c>
      <c r="J102" s="222"/>
      <c r="K102" s="222"/>
      <c r="L102" s="222"/>
      <c r="M102" s="222"/>
      <c r="N102" s="238">
        <f>E102*ExtremeTRS!E$93*$R$101</f>
        <v>0.74520000000000008</v>
      </c>
      <c r="O102" s="238">
        <f>F102*ExtremeTRS!F$93*$R$101</f>
        <v>0.75439999999999996</v>
      </c>
      <c r="P102" s="238">
        <f>G102*ExtremeTRS!G$93*$R$101</f>
        <v>0.55200000000000005</v>
      </c>
      <c r="Q102" s="238">
        <f>H102*ExtremeTRS!H$93*$R$101</f>
        <v>0.54279999999999995</v>
      </c>
      <c r="R102" s="220">
        <f>I102*ExtremeTRS!I$93*$R$101</f>
        <v>1.0395999999999999</v>
      </c>
      <c r="S102" s="69" t="s">
        <v>404</v>
      </c>
      <c r="T102" s="70" t="s">
        <v>1918</v>
      </c>
      <c r="U102" s="70" t="s">
        <v>1919</v>
      </c>
      <c r="V102" s="70" t="s">
        <v>1750</v>
      </c>
      <c r="W102" s="70" t="s">
        <v>1751</v>
      </c>
      <c r="X102" s="70" t="s">
        <v>1752</v>
      </c>
      <c r="Y102" s="70" t="s">
        <v>1753</v>
      </c>
      <c r="Z102" s="71" t="s">
        <v>1754</v>
      </c>
    </row>
    <row r="103" spans="1:26" x14ac:dyDescent="0.25">
      <c r="A103" s="220">
        <v>50</v>
      </c>
      <c r="B103" s="223">
        <v>0.72222222222222232</v>
      </c>
      <c r="C103" s="223">
        <v>0.59027777777777779</v>
      </c>
      <c r="D103" s="223">
        <v>0.55555555555555547</v>
      </c>
      <c r="E103" s="223">
        <v>0.62962962962962965</v>
      </c>
      <c r="F103" s="223">
        <v>0.59756097560975607</v>
      </c>
      <c r="G103" s="223">
        <v>1.05</v>
      </c>
      <c r="H103" s="223">
        <v>0.89830508474576276</v>
      </c>
      <c r="I103" s="223">
        <v>0.91150442477876115</v>
      </c>
      <c r="J103" s="223"/>
      <c r="K103" s="223"/>
      <c r="L103" s="223"/>
      <c r="M103" s="223"/>
      <c r="N103" s="238">
        <f>E103*ExtremeTRS!E$93*$R$101</f>
        <v>0.46920000000000001</v>
      </c>
      <c r="O103" s="238">
        <f>F103*ExtremeTRS!F$93*$R$101</f>
        <v>0.45079999999999998</v>
      </c>
      <c r="P103" s="238">
        <f>G103*ExtremeTRS!G$93*$R$101</f>
        <v>0.5796</v>
      </c>
      <c r="Q103" s="238">
        <f>H103*ExtremeTRS!H$93*$R$101</f>
        <v>0.48760000000000003</v>
      </c>
      <c r="R103" s="238">
        <f>I103*ExtremeTRS!I$93*$R$101</f>
        <v>0.94760000000000011</v>
      </c>
      <c r="S103" s="69" t="s">
        <v>405</v>
      </c>
      <c r="T103" s="70" t="s">
        <v>1920</v>
      </c>
      <c r="U103" s="70" t="s">
        <v>1921</v>
      </c>
      <c r="V103" s="70" t="s">
        <v>1757</v>
      </c>
      <c r="W103" s="70" t="s">
        <v>1758</v>
      </c>
      <c r="X103" s="70" t="s">
        <v>1759</v>
      </c>
      <c r="Y103" s="70" t="s">
        <v>1760</v>
      </c>
      <c r="Z103" s="71" t="s">
        <v>1761</v>
      </c>
    </row>
    <row r="104" spans="1:26" x14ac:dyDescent="0.25">
      <c r="A104" s="220">
        <v>100</v>
      </c>
      <c r="B104" s="223">
        <v>0.875</v>
      </c>
      <c r="C104" s="223">
        <v>0.5</v>
      </c>
      <c r="D104" s="223">
        <v>0.42592592592592593</v>
      </c>
      <c r="E104" s="223">
        <v>0.54320987654320985</v>
      </c>
      <c r="F104" s="223">
        <v>0.74390243902439024</v>
      </c>
      <c r="G104" s="223">
        <v>0.93333333333333346</v>
      </c>
      <c r="H104" s="223">
        <v>0.77966101694915257</v>
      </c>
      <c r="I104" s="223">
        <v>1.0884955752212391</v>
      </c>
      <c r="J104" s="223"/>
      <c r="K104" s="223"/>
      <c r="L104" s="223"/>
      <c r="M104" s="223"/>
      <c r="N104" s="238">
        <f>E104*ExtremeTRS!E$93*$R$101</f>
        <v>0.40479999999999999</v>
      </c>
      <c r="O104" s="238">
        <f>F104*ExtremeTRS!F$93*$R$101</f>
        <v>0.56120000000000003</v>
      </c>
      <c r="P104" s="238">
        <f>G104*ExtremeTRS!G$93*$R$101</f>
        <v>0.5152000000000001</v>
      </c>
      <c r="Q104" s="238">
        <f>H104*ExtremeTRS!H$93*$R$101</f>
        <v>0.42320000000000002</v>
      </c>
      <c r="R104" s="238">
        <f>I104*ExtremeTRS!I$93*$R$101</f>
        <v>1.1315999999999999</v>
      </c>
      <c r="S104" s="69" t="s">
        <v>406</v>
      </c>
      <c r="T104" s="70" t="s">
        <v>1922</v>
      </c>
      <c r="U104" s="70" t="s">
        <v>1923</v>
      </c>
      <c r="V104" s="70" t="s">
        <v>1764</v>
      </c>
      <c r="W104" s="70" t="s">
        <v>1765</v>
      </c>
      <c r="X104" s="70" t="s">
        <v>1766</v>
      </c>
      <c r="Y104" s="70" t="s">
        <v>1767</v>
      </c>
      <c r="Z104" s="71" t="s">
        <v>1768</v>
      </c>
    </row>
    <row r="105" spans="1:26" x14ac:dyDescent="0.25">
      <c r="A105" s="220">
        <v>225</v>
      </c>
      <c r="B105" s="223">
        <v>0.45833333333333337</v>
      </c>
      <c r="C105" s="223">
        <v>0.19444444444444448</v>
      </c>
      <c r="D105" s="223">
        <v>0.23148148148148145</v>
      </c>
      <c r="E105" s="223">
        <v>0.35802469135802462</v>
      </c>
      <c r="F105" s="223">
        <v>0.26829268292682928</v>
      </c>
      <c r="G105" s="223">
        <v>0.3</v>
      </c>
      <c r="H105" s="223">
        <v>0.40677966101694918</v>
      </c>
      <c r="I105" s="223">
        <v>0.53097345132743368</v>
      </c>
      <c r="J105" s="223"/>
      <c r="K105" s="223"/>
      <c r="L105" s="223"/>
      <c r="M105" s="223"/>
      <c r="N105" s="238">
        <f>E105*ExtremeTRS!E$93*$R$101</f>
        <v>0.26679999999999998</v>
      </c>
      <c r="O105" s="238">
        <f>F105*ExtremeTRS!F$93*$R$101</f>
        <v>0.2024</v>
      </c>
      <c r="P105" s="238">
        <f>G105*ExtremeTRS!G$93*$R$101</f>
        <v>0.1656</v>
      </c>
      <c r="Q105" s="238">
        <f>H105*ExtremeTRS!H$93*$R$101</f>
        <v>0.2208</v>
      </c>
      <c r="R105" s="238">
        <f>I105*ExtremeTRS!I$93*$R$101</f>
        <v>0.55200000000000005</v>
      </c>
      <c r="S105" s="69" t="s">
        <v>407</v>
      </c>
      <c r="T105" s="70" t="s">
        <v>1924</v>
      </c>
      <c r="U105" s="70" t="s">
        <v>1784</v>
      </c>
      <c r="V105" s="70" t="s">
        <v>1771</v>
      </c>
      <c r="W105" s="70" t="s">
        <v>1772</v>
      </c>
      <c r="X105" s="70" t="s">
        <v>1773</v>
      </c>
      <c r="Y105" s="70" t="s">
        <v>1774</v>
      </c>
      <c r="Z105" s="71" t="s">
        <v>1775</v>
      </c>
    </row>
    <row r="106" spans="1:26" x14ac:dyDescent="0.25">
      <c r="A106" s="220">
        <v>320</v>
      </c>
      <c r="B106" s="223">
        <v>0.11805555555555557</v>
      </c>
      <c r="C106" s="223">
        <v>9.7222222222222238E-2</v>
      </c>
      <c r="D106" s="223">
        <v>0.24074074074074073</v>
      </c>
      <c r="E106" s="223">
        <v>0.32098765432098764</v>
      </c>
      <c r="F106" s="223">
        <v>0.20731707317073172</v>
      </c>
      <c r="G106" s="223">
        <v>0.28333333333333338</v>
      </c>
      <c r="H106" s="223">
        <v>0.38983050847457629</v>
      </c>
      <c r="I106" s="223">
        <v>0.23008849557522126</v>
      </c>
      <c r="J106" s="223"/>
      <c r="K106" s="223"/>
      <c r="L106" s="223"/>
      <c r="M106" s="223"/>
      <c r="N106" s="238">
        <f>E106*ExtremeTRS!E$93*$R$101</f>
        <v>0.23920000000000002</v>
      </c>
      <c r="O106" s="238">
        <f>F106*ExtremeTRS!F$93*$R$101</f>
        <v>0.15640000000000001</v>
      </c>
      <c r="P106" s="238">
        <f>G106*ExtremeTRS!G$93*$R$101</f>
        <v>0.15640000000000001</v>
      </c>
      <c r="Q106" s="238">
        <f>H106*ExtremeTRS!H$93*$R$101</f>
        <v>0.21160000000000001</v>
      </c>
      <c r="R106" s="238">
        <f>I106*ExtremeTRS!I$93*$R$101</f>
        <v>0.23920000000000002</v>
      </c>
      <c r="S106" s="69" t="s">
        <v>408</v>
      </c>
      <c r="T106" s="70" t="s">
        <v>1925</v>
      </c>
      <c r="U106" s="70" t="s">
        <v>1926</v>
      </c>
      <c r="V106" s="70" t="s">
        <v>1778</v>
      </c>
      <c r="W106" s="70" t="s">
        <v>1779</v>
      </c>
      <c r="X106" s="70" t="s">
        <v>1780</v>
      </c>
      <c r="Y106" s="70" t="s">
        <v>1781</v>
      </c>
      <c r="Z106" s="71" t="s">
        <v>1782</v>
      </c>
    </row>
    <row r="107" spans="1:26" ht="14.45" customHeight="1" x14ac:dyDescent="0.25">
      <c r="A107" s="48" t="s">
        <v>277</v>
      </c>
      <c r="B107" s="83"/>
      <c r="C107" s="83"/>
      <c r="D107" s="83"/>
      <c r="E107" s="83"/>
      <c r="F107" s="83"/>
      <c r="G107" s="83"/>
      <c r="H107" s="83"/>
      <c r="I107" s="83"/>
      <c r="S107" s="69" t="s">
        <v>409</v>
      </c>
      <c r="T107" s="70" t="s">
        <v>1927</v>
      </c>
      <c r="U107" s="70" t="s">
        <v>1928</v>
      </c>
      <c r="V107" s="70" t="s">
        <v>1785</v>
      </c>
      <c r="W107" s="70" t="s">
        <v>1786</v>
      </c>
      <c r="X107" s="70" t="s">
        <v>1787</v>
      </c>
      <c r="Y107" s="70" t="s">
        <v>1788</v>
      </c>
      <c r="Z107" s="71" t="s">
        <v>1789</v>
      </c>
    </row>
    <row r="108" spans="1:26" x14ac:dyDescent="0.25">
      <c r="A108" s="46" t="s">
        <v>59</v>
      </c>
      <c r="B108" s="236" t="s">
        <v>0</v>
      </c>
      <c r="C108" s="236" t="s">
        <v>1</v>
      </c>
      <c r="D108" s="236" t="s">
        <v>2</v>
      </c>
      <c r="E108" s="236" t="s">
        <v>3</v>
      </c>
      <c r="F108" s="236" t="s">
        <v>4</v>
      </c>
      <c r="G108" s="236" t="s">
        <v>5</v>
      </c>
      <c r="H108" s="236" t="s">
        <v>6</v>
      </c>
      <c r="I108" s="236" t="s">
        <v>7</v>
      </c>
      <c r="S108" s="69" t="s">
        <v>410</v>
      </c>
      <c r="T108" s="70" t="s">
        <v>1929</v>
      </c>
      <c r="U108" s="70" t="s">
        <v>1930</v>
      </c>
      <c r="V108" s="70" t="s">
        <v>1792</v>
      </c>
      <c r="W108" s="70" t="s">
        <v>1793</v>
      </c>
      <c r="X108" s="70" t="s">
        <v>1794</v>
      </c>
      <c r="Y108" s="70" t="s">
        <v>1795</v>
      </c>
      <c r="Z108" s="71" t="s">
        <v>1796</v>
      </c>
    </row>
    <row r="109" spans="1:26" ht="14.45" customHeight="1" x14ac:dyDescent="0.25">
      <c r="A109" s="220">
        <v>0</v>
      </c>
      <c r="B109" s="222">
        <v>1</v>
      </c>
      <c r="C109" s="222">
        <v>1</v>
      </c>
      <c r="D109" s="222">
        <v>1</v>
      </c>
      <c r="E109" s="222">
        <v>1</v>
      </c>
      <c r="F109" s="222">
        <v>1</v>
      </c>
      <c r="G109" s="222">
        <v>1</v>
      </c>
      <c r="H109" s="222">
        <v>1</v>
      </c>
      <c r="I109" s="222">
        <v>1</v>
      </c>
      <c r="J109" s="222"/>
      <c r="K109" s="222"/>
      <c r="L109" s="222"/>
      <c r="M109" s="222"/>
      <c r="N109" s="222"/>
      <c r="O109" s="222"/>
      <c r="P109" s="222"/>
      <c r="Q109" s="222"/>
      <c r="S109" s="69" t="s">
        <v>411</v>
      </c>
      <c r="T109" s="70" t="s">
        <v>1929</v>
      </c>
      <c r="U109" s="70" t="s">
        <v>1930</v>
      </c>
      <c r="V109" s="70" t="s">
        <v>1797</v>
      </c>
      <c r="W109" s="70" t="s">
        <v>1798</v>
      </c>
      <c r="X109" s="70" t="s">
        <v>1799</v>
      </c>
      <c r="Y109" s="70" t="s">
        <v>1795</v>
      </c>
      <c r="Z109" s="71" t="s">
        <v>1800</v>
      </c>
    </row>
    <row r="110" spans="1:26" x14ac:dyDescent="0.25">
      <c r="A110" s="220">
        <v>50</v>
      </c>
      <c r="B110" s="223">
        <v>0.79487179487179493</v>
      </c>
      <c r="C110" s="223">
        <v>0.6512820512820513</v>
      </c>
      <c r="D110" s="223">
        <v>0.60544217687074831</v>
      </c>
      <c r="E110" s="223">
        <v>0.69090909090909081</v>
      </c>
      <c r="F110" s="223">
        <v>0.66363636363636358</v>
      </c>
      <c r="G110" s="223">
        <v>1.1604938271604937</v>
      </c>
      <c r="H110" s="223">
        <v>1</v>
      </c>
      <c r="I110" s="223">
        <v>1.0064935064935066</v>
      </c>
      <c r="J110" s="223"/>
      <c r="K110" s="223"/>
      <c r="L110" s="223"/>
      <c r="M110" s="223"/>
      <c r="N110" s="223"/>
      <c r="O110" s="223"/>
      <c r="P110" s="223"/>
      <c r="Q110" s="223"/>
      <c r="S110" s="69" t="s">
        <v>412</v>
      </c>
      <c r="T110" s="70" t="s">
        <v>1929</v>
      </c>
      <c r="U110" s="70" t="s">
        <v>1930</v>
      </c>
      <c r="V110" s="70" t="s">
        <v>1801</v>
      </c>
      <c r="W110" s="70" t="s">
        <v>1802</v>
      </c>
      <c r="X110" s="70" t="s">
        <v>1803</v>
      </c>
      <c r="Y110" s="70" t="s">
        <v>1795</v>
      </c>
      <c r="Z110" s="71" t="s">
        <v>1804</v>
      </c>
    </row>
    <row r="111" spans="1:26" x14ac:dyDescent="0.25">
      <c r="A111" s="220">
        <v>100</v>
      </c>
      <c r="B111" s="223">
        <v>0.96410256410256412</v>
      </c>
      <c r="C111" s="223">
        <v>0.55384615384615388</v>
      </c>
      <c r="D111" s="223">
        <v>0.46938775510204078</v>
      </c>
      <c r="E111" s="223">
        <v>0.6</v>
      </c>
      <c r="F111" s="223">
        <v>0.83636363636363631</v>
      </c>
      <c r="G111" s="223">
        <v>1.037037037037037</v>
      </c>
      <c r="H111" s="223">
        <v>0.85</v>
      </c>
      <c r="I111" s="223">
        <v>1.1948051948051948</v>
      </c>
      <c r="J111" s="223"/>
      <c r="K111" s="223"/>
      <c r="L111" s="223"/>
      <c r="M111" s="223"/>
      <c r="N111" s="223"/>
      <c r="O111" s="223"/>
      <c r="P111" s="223"/>
      <c r="Q111" s="223"/>
      <c r="S111" s="69" t="s">
        <v>413</v>
      </c>
      <c r="T111" s="70" t="s">
        <v>1929</v>
      </c>
      <c r="U111" s="70" t="s">
        <v>1930</v>
      </c>
      <c r="V111" s="70" t="s">
        <v>1805</v>
      </c>
      <c r="W111" s="70" t="s">
        <v>1806</v>
      </c>
      <c r="X111" s="70" t="s">
        <v>1807</v>
      </c>
      <c r="Y111" s="70" t="s">
        <v>1808</v>
      </c>
      <c r="Z111" s="71" t="s">
        <v>1809</v>
      </c>
    </row>
    <row r="112" spans="1:26" x14ac:dyDescent="0.25">
      <c r="A112" s="220">
        <v>225</v>
      </c>
      <c r="B112" s="223">
        <v>0.50769230769230766</v>
      </c>
      <c r="C112" s="223">
        <v>0.21538461538461537</v>
      </c>
      <c r="D112" s="223">
        <v>0.25850340136054423</v>
      </c>
      <c r="E112" s="223">
        <v>0.39090909090909087</v>
      </c>
      <c r="F112" s="223">
        <v>0.3</v>
      </c>
      <c r="G112" s="223">
        <v>0.33333333333333331</v>
      </c>
      <c r="H112" s="223">
        <v>0.44999999999999996</v>
      </c>
      <c r="I112" s="223">
        <v>0.58441558441558439</v>
      </c>
      <c r="J112" s="223"/>
      <c r="K112" s="223"/>
      <c r="L112" s="223"/>
      <c r="M112" s="223"/>
      <c r="N112" s="223"/>
      <c r="O112" s="223"/>
      <c r="P112" s="223"/>
      <c r="Q112" s="223"/>
      <c r="S112" s="69" t="s">
        <v>414</v>
      </c>
      <c r="T112" s="70" t="s">
        <v>1929</v>
      </c>
      <c r="U112" s="70" t="s">
        <v>1930</v>
      </c>
      <c r="V112" s="70" t="s">
        <v>1810</v>
      </c>
      <c r="W112" s="70" t="s">
        <v>1811</v>
      </c>
      <c r="X112" s="70" t="s">
        <v>1812</v>
      </c>
      <c r="Y112" s="70" t="s">
        <v>1813</v>
      </c>
      <c r="Z112" s="71" t="s">
        <v>1814</v>
      </c>
    </row>
    <row r="113" spans="1:26" x14ac:dyDescent="0.25">
      <c r="A113" s="220">
        <v>320</v>
      </c>
      <c r="B113" s="223">
        <v>0.13333333333333333</v>
      </c>
      <c r="C113" s="223">
        <v>0.10769230769230768</v>
      </c>
      <c r="D113" s="223">
        <v>0.25850340136054423</v>
      </c>
      <c r="E113" s="223">
        <v>0.35454545454545455</v>
      </c>
      <c r="F113" s="223">
        <v>0.22727272727272727</v>
      </c>
      <c r="G113" s="223">
        <v>0.30864197530864196</v>
      </c>
      <c r="H113" s="223">
        <v>0.43749999999999994</v>
      </c>
      <c r="I113" s="223">
        <v>0.25324675324675328</v>
      </c>
      <c r="J113" s="223"/>
      <c r="K113" s="223"/>
      <c r="L113" s="223"/>
      <c r="M113" s="223"/>
      <c r="N113" s="223"/>
      <c r="O113" s="223"/>
      <c r="P113" s="223"/>
      <c r="Q113" s="223"/>
      <c r="S113" s="69" t="s">
        <v>415</v>
      </c>
      <c r="T113" s="70" t="s">
        <v>1929</v>
      </c>
      <c r="U113" s="70" t="s">
        <v>1930</v>
      </c>
      <c r="V113" s="70" t="s">
        <v>1815</v>
      </c>
      <c r="W113" s="70" t="s">
        <v>1816</v>
      </c>
      <c r="X113" s="70" t="s">
        <v>1817</v>
      </c>
      <c r="Y113" s="70" t="s">
        <v>1818</v>
      </c>
      <c r="Z113" s="71" t="s">
        <v>1819</v>
      </c>
    </row>
    <row r="114" spans="1:26" ht="14.45" customHeight="1" x14ac:dyDescent="0.25">
      <c r="A114" s="48" t="s">
        <v>276</v>
      </c>
      <c r="B114" s="83"/>
      <c r="C114" s="83"/>
      <c r="D114" s="83"/>
      <c r="E114" s="83"/>
      <c r="F114" s="83"/>
      <c r="G114" s="83"/>
      <c r="H114" s="83"/>
      <c r="I114" s="83"/>
      <c r="S114" s="69" t="s">
        <v>416</v>
      </c>
      <c r="T114" s="70" t="s">
        <v>1929</v>
      </c>
      <c r="U114" s="70" t="s">
        <v>1930</v>
      </c>
      <c r="V114" s="70" t="s">
        <v>1820</v>
      </c>
      <c r="W114" s="70" t="s">
        <v>1821</v>
      </c>
      <c r="X114" s="70" t="s">
        <v>1822</v>
      </c>
      <c r="Y114" s="70" t="s">
        <v>1823</v>
      </c>
      <c r="Z114" s="71" t="s">
        <v>1824</v>
      </c>
    </row>
    <row r="115" spans="1:26" x14ac:dyDescent="0.25">
      <c r="A115" s="46" t="s">
        <v>59</v>
      </c>
      <c r="B115" s="236" t="s">
        <v>0</v>
      </c>
      <c r="C115" s="236" t="s">
        <v>1</v>
      </c>
      <c r="D115" s="236" t="s">
        <v>2</v>
      </c>
      <c r="E115" s="236" t="s">
        <v>3</v>
      </c>
      <c r="F115" s="236" t="s">
        <v>4</v>
      </c>
      <c r="G115" s="236" t="s">
        <v>5</v>
      </c>
      <c r="H115" s="236" t="s">
        <v>6</v>
      </c>
      <c r="I115" s="236" t="s">
        <v>7</v>
      </c>
      <c r="S115" s="69" t="s">
        <v>417</v>
      </c>
      <c r="T115" s="70" t="s">
        <v>1929</v>
      </c>
      <c r="U115" s="70" t="s">
        <v>1930</v>
      </c>
      <c r="V115" s="70" t="s">
        <v>1825</v>
      </c>
      <c r="W115" s="70" t="s">
        <v>1826</v>
      </c>
      <c r="X115" s="70" t="s">
        <v>1827</v>
      </c>
      <c r="Y115" s="70" t="s">
        <v>1828</v>
      </c>
      <c r="Z115" s="71" t="s">
        <v>1829</v>
      </c>
    </row>
    <row r="116" spans="1:26" ht="14.45" customHeight="1" x14ac:dyDescent="0.25">
      <c r="A116" s="220">
        <v>0</v>
      </c>
      <c r="B116" s="222">
        <v>1</v>
      </c>
      <c r="C116" s="222">
        <v>1</v>
      </c>
      <c r="D116" s="222">
        <v>1</v>
      </c>
      <c r="E116" s="222">
        <v>1</v>
      </c>
      <c r="F116" s="222">
        <v>1</v>
      </c>
      <c r="G116" s="222">
        <v>1</v>
      </c>
      <c r="H116" s="222">
        <v>1</v>
      </c>
      <c r="I116" s="222">
        <v>1</v>
      </c>
      <c r="S116" s="69" t="s">
        <v>418</v>
      </c>
      <c r="T116" s="70" t="s">
        <v>1929</v>
      </c>
      <c r="U116" s="70" t="s">
        <v>1930</v>
      </c>
      <c r="V116" s="70" t="s">
        <v>1830</v>
      </c>
      <c r="W116" s="70" t="s">
        <v>1831</v>
      </c>
      <c r="X116" s="70" t="s">
        <v>1832</v>
      </c>
      <c r="Y116" s="70" t="s">
        <v>1833</v>
      </c>
      <c r="Z116" s="71" t="s">
        <v>1834</v>
      </c>
    </row>
    <row r="117" spans="1:26" x14ac:dyDescent="0.25">
      <c r="A117" s="220">
        <v>50</v>
      </c>
      <c r="B117" s="223">
        <v>0.84146341463414631</v>
      </c>
      <c r="C117" s="223">
        <v>0.68699186991869921</v>
      </c>
      <c r="D117" s="223">
        <v>0.63783783783783776</v>
      </c>
      <c r="E117" s="223">
        <v>0.73188405797101452</v>
      </c>
      <c r="F117" s="223">
        <v>0.70503597122302164</v>
      </c>
      <c r="G117" s="223">
        <v>1.2135922330097086</v>
      </c>
      <c r="H117" s="223">
        <v>1.06</v>
      </c>
      <c r="I117" s="223">
        <v>1.0618556701030928</v>
      </c>
      <c r="S117" s="69" t="s">
        <v>419</v>
      </c>
      <c r="T117" s="70" t="s">
        <v>1929</v>
      </c>
      <c r="U117" s="70" t="s">
        <v>1930</v>
      </c>
      <c r="V117" s="70" t="s">
        <v>1835</v>
      </c>
      <c r="W117" s="70" t="s">
        <v>1836</v>
      </c>
      <c r="X117" s="70" t="s">
        <v>1837</v>
      </c>
      <c r="Y117" s="70" t="s">
        <v>1838</v>
      </c>
      <c r="Z117" s="71" t="s">
        <v>1839</v>
      </c>
    </row>
    <row r="118" spans="1:26" x14ac:dyDescent="0.25">
      <c r="A118" s="220">
        <v>100</v>
      </c>
      <c r="B118" s="223">
        <v>1.0162601626016261</v>
      </c>
      <c r="C118" s="223">
        <v>0.58130081300813008</v>
      </c>
      <c r="D118" s="223">
        <v>0.49729729729729727</v>
      </c>
      <c r="E118" s="223">
        <v>0.63768115942028991</v>
      </c>
      <c r="F118" s="223">
        <v>0.8776978417266188</v>
      </c>
      <c r="G118" s="223">
        <v>1.0873786407766992</v>
      </c>
      <c r="H118" s="223">
        <v>0.91</v>
      </c>
      <c r="I118" s="223">
        <v>1.2577319587628866</v>
      </c>
      <c r="S118" s="69" t="s">
        <v>420</v>
      </c>
      <c r="T118" s="70" t="s">
        <v>1918</v>
      </c>
      <c r="U118" s="70" t="s">
        <v>1919</v>
      </c>
      <c r="V118" s="70" t="s">
        <v>1750</v>
      </c>
      <c r="W118" s="70" t="s">
        <v>1840</v>
      </c>
      <c r="X118" s="70" t="s">
        <v>1841</v>
      </c>
      <c r="Y118" s="70" t="s">
        <v>1833</v>
      </c>
      <c r="Z118" s="71" t="s">
        <v>1834</v>
      </c>
    </row>
    <row r="119" spans="1:26" x14ac:dyDescent="0.25">
      <c r="A119" s="220">
        <v>225</v>
      </c>
      <c r="B119" s="223">
        <v>0.53658536585365857</v>
      </c>
      <c r="C119" s="223">
        <v>0.22764227642276424</v>
      </c>
      <c r="D119" s="223">
        <v>0.27567567567567569</v>
      </c>
      <c r="E119" s="223">
        <v>0.42028985507246375</v>
      </c>
      <c r="F119" s="223">
        <v>0.31654676258992809</v>
      </c>
      <c r="G119" s="223">
        <v>0.33980582524271841</v>
      </c>
      <c r="H119" s="223">
        <v>0.47</v>
      </c>
      <c r="I119" s="223">
        <v>0.61340206185567014</v>
      </c>
      <c r="S119" s="69" t="s">
        <v>421</v>
      </c>
      <c r="T119" s="70" t="s">
        <v>1920</v>
      </c>
      <c r="U119" s="70" t="s">
        <v>1921</v>
      </c>
      <c r="V119" s="70" t="s">
        <v>1757</v>
      </c>
      <c r="W119" s="70" t="s">
        <v>1842</v>
      </c>
      <c r="X119" s="70" t="s">
        <v>1843</v>
      </c>
      <c r="Y119" s="70" t="s">
        <v>1838</v>
      </c>
      <c r="Z119" s="71" t="s">
        <v>1839</v>
      </c>
    </row>
    <row r="120" spans="1:26" x14ac:dyDescent="0.25">
      <c r="A120" s="220">
        <v>320</v>
      </c>
      <c r="B120" s="223">
        <v>0.14227642276422764</v>
      </c>
      <c r="C120" s="223">
        <v>0.11382113821138212</v>
      </c>
      <c r="D120" s="223">
        <v>0.27567567567567569</v>
      </c>
      <c r="E120" s="223">
        <v>0.37681159420289861</v>
      </c>
      <c r="F120" s="223">
        <v>0.24460431654676262</v>
      </c>
      <c r="G120" s="223">
        <v>0.3300970873786408</v>
      </c>
      <c r="H120" s="223">
        <v>0.46</v>
      </c>
      <c r="I120" s="223">
        <v>0.26804123711340205</v>
      </c>
      <c r="S120" s="69" t="s">
        <v>422</v>
      </c>
      <c r="T120" s="70" t="s">
        <v>1922</v>
      </c>
      <c r="U120" s="70" t="s">
        <v>1923</v>
      </c>
      <c r="V120" s="70" t="s">
        <v>1764</v>
      </c>
      <c r="W120" s="70" t="s">
        <v>1844</v>
      </c>
      <c r="X120" s="70" t="s">
        <v>1845</v>
      </c>
      <c r="Y120" s="70" t="s">
        <v>1753</v>
      </c>
      <c r="Z120" s="71" t="s">
        <v>1754</v>
      </c>
    </row>
    <row r="121" spans="1:26" ht="14.45" customHeight="1" x14ac:dyDescent="0.25">
      <c r="A121" s="48" t="s">
        <v>275</v>
      </c>
      <c r="B121" s="83"/>
      <c r="C121" s="83"/>
      <c r="D121" s="83"/>
      <c r="E121" s="83"/>
      <c r="F121" s="83"/>
      <c r="G121" s="83"/>
      <c r="H121" s="83"/>
      <c r="I121" s="83"/>
      <c r="S121" s="69" t="s">
        <v>423</v>
      </c>
      <c r="T121" s="70" t="s">
        <v>1924</v>
      </c>
      <c r="U121" s="70" t="s">
        <v>1784</v>
      </c>
      <c r="V121" s="70" t="s">
        <v>1771</v>
      </c>
      <c r="W121" s="70" t="s">
        <v>1846</v>
      </c>
      <c r="X121" s="70" t="s">
        <v>1847</v>
      </c>
      <c r="Y121" s="70" t="s">
        <v>1760</v>
      </c>
      <c r="Z121" s="71" t="s">
        <v>1761</v>
      </c>
    </row>
    <row r="122" spans="1:26" x14ac:dyDescent="0.25">
      <c r="A122" s="46" t="s">
        <v>59</v>
      </c>
      <c r="B122" s="236" t="s">
        <v>0</v>
      </c>
      <c r="C122" s="236" t="s">
        <v>1</v>
      </c>
      <c r="D122" s="236" t="s">
        <v>2</v>
      </c>
      <c r="E122" s="236" t="s">
        <v>3</v>
      </c>
      <c r="F122" s="236" t="s">
        <v>4</v>
      </c>
      <c r="G122" s="236" t="s">
        <v>5</v>
      </c>
      <c r="H122" s="236" t="s">
        <v>6</v>
      </c>
      <c r="I122" s="236" t="s">
        <v>7</v>
      </c>
      <c r="S122" s="69" t="s">
        <v>424</v>
      </c>
      <c r="T122" s="70" t="s">
        <v>1925</v>
      </c>
      <c r="U122" s="70" t="s">
        <v>1926</v>
      </c>
      <c r="V122" s="70" t="s">
        <v>1778</v>
      </c>
      <c r="W122" s="70" t="s">
        <v>1848</v>
      </c>
      <c r="X122" s="70" t="s">
        <v>1849</v>
      </c>
      <c r="Y122" s="70" t="s">
        <v>1767</v>
      </c>
      <c r="Z122" s="71" t="s">
        <v>1768</v>
      </c>
    </row>
    <row r="123" spans="1:26" ht="14.45" customHeight="1" x14ac:dyDescent="0.25">
      <c r="A123" s="220">
        <v>0</v>
      </c>
      <c r="B123" s="222">
        <v>1</v>
      </c>
      <c r="C123" s="222">
        <v>1</v>
      </c>
      <c r="D123" s="222">
        <v>1</v>
      </c>
      <c r="E123" s="222">
        <v>1</v>
      </c>
      <c r="F123" s="222">
        <v>1</v>
      </c>
      <c r="G123" s="222">
        <v>1</v>
      </c>
      <c r="H123" s="222">
        <v>1</v>
      </c>
      <c r="I123" s="222">
        <v>1</v>
      </c>
      <c r="S123" s="69" t="s">
        <v>425</v>
      </c>
      <c r="T123" s="70" t="s">
        <v>1927</v>
      </c>
      <c r="U123" s="70" t="s">
        <v>1928</v>
      </c>
      <c r="V123" s="70" t="s">
        <v>1785</v>
      </c>
      <c r="W123" s="70" t="s">
        <v>1850</v>
      </c>
      <c r="X123" s="70" t="s">
        <v>1851</v>
      </c>
      <c r="Y123" s="70" t="s">
        <v>1774</v>
      </c>
      <c r="Z123" s="71" t="s">
        <v>1775</v>
      </c>
    </row>
    <row r="124" spans="1:26" x14ac:dyDescent="0.25">
      <c r="A124" s="220">
        <v>50</v>
      </c>
      <c r="B124" s="223">
        <v>0.8716216216216216</v>
      </c>
      <c r="C124" s="223">
        <v>0.70945945945945954</v>
      </c>
      <c r="D124" s="223">
        <v>0.66367713004484308</v>
      </c>
      <c r="E124" s="223">
        <v>0.75449101796407192</v>
      </c>
      <c r="F124" s="223">
        <v>0.73053892215568861</v>
      </c>
      <c r="G124" s="223">
        <v>1.2682926829268293</v>
      </c>
      <c r="H124" s="223">
        <v>1.0991735537190084</v>
      </c>
      <c r="I124" s="223">
        <v>1.1030042918454934</v>
      </c>
      <c r="S124" s="69" t="s">
        <v>426</v>
      </c>
      <c r="T124" s="70" t="s">
        <v>1929</v>
      </c>
      <c r="U124" s="70" t="s">
        <v>1930</v>
      </c>
      <c r="V124" s="70" t="s">
        <v>1792</v>
      </c>
      <c r="W124" s="70" t="s">
        <v>1852</v>
      </c>
      <c r="X124" s="70" t="s">
        <v>1853</v>
      </c>
      <c r="Y124" s="70" t="s">
        <v>1781</v>
      </c>
      <c r="Z124" s="71" t="s">
        <v>1782</v>
      </c>
    </row>
    <row r="125" spans="1:26" x14ac:dyDescent="0.25">
      <c r="A125" s="220">
        <v>100</v>
      </c>
      <c r="B125" s="223">
        <v>1.0540540540540542</v>
      </c>
      <c r="C125" s="223">
        <v>0.60472972972972971</v>
      </c>
      <c r="D125" s="223">
        <v>0.51569506726457393</v>
      </c>
      <c r="E125" s="223">
        <v>0.65868263473053901</v>
      </c>
      <c r="F125" s="223">
        <v>0.91017964071856294</v>
      </c>
      <c r="G125" s="223">
        <v>1.1382113821138211</v>
      </c>
      <c r="H125" s="223">
        <v>0.93388429752066104</v>
      </c>
      <c r="I125" s="223">
        <v>1.3090128755364805</v>
      </c>
      <c r="S125" s="69" t="s">
        <v>427</v>
      </c>
      <c r="T125" s="70" t="s">
        <v>1929</v>
      </c>
      <c r="U125" s="70" t="s">
        <v>1930</v>
      </c>
      <c r="V125" s="70" t="s">
        <v>1797</v>
      </c>
      <c r="W125" s="70" t="s">
        <v>1854</v>
      </c>
      <c r="X125" s="70" t="s">
        <v>1855</v>
      </c>
      <c r="Y125" s="70" t="s">
        <v>1788</v>
      </c>
      <c r="Z125" s="71" t="s">
        <v>1789</v>
      </c>
    </row>
    <row r="126" spans="1:26" x14ac:dyDescent="0.25">
      <c r="A126" s="220">
        <v>225</v>
      </c>
      <c r="B126" s="223">
        <v>0.55743243243243246</v>
      </c>
      <c r="C126" s="223">
        <v>0.23648648648648649</v>
      </c>
      <c r="D126" s="223">
        <v>0.28251121076233182</v>
      </c>
      <c r="E126" s="223">
        <v>0.43113772455089822</v>
      </c>
      <c r="F126" s="223">
        <v>0.3293413173652695</v>
      </c>
      <c r="G126" s="223">
        <v>0.35772357723577236</v>
      </c>
      <c r="H126" s="223">
        <v>0.48760330578512395</v>
      </c>
      <c r="I126" s="223">
        <v>0.63948497854077246</v>
      </c>
      <c r="S126" s="69" t="s">
        <v>428</v>
      </c>
      <c r="T126" s="70" t="s">
        <v>1929</v>
      </c>
      <c r="U126" s="70" t="s">
        <v>1930</v>
      </c>
      <c r="V126" s="70" t="s">
        <v>1801</v>
      </c>
      <c r="W126" s="70" t="s">
        <v>1856</v>
      </c>
      <c r="X126" s="70" t="s">
        <v>1857</v>
      </c>
      <c r="Y126" s="70" t="s">
        <v>1795</v>
      </c>
      <c r="Z126" s="71" t="s">
        <v>1796</v>
      </c>
    </row>
    <row r="127" spans="1:26" x14ac:dyDescent="0.25">
      <c r="A127" s="220">
        <v>320</v>
      </c>
      <c r="B127" s="223">
        <v>0.14527027027027026</v>
      </c>
      <c r="C127" s="223">
        <v>0.11824324324324324</v>
      </c>
      <c r="D127" s="223">
        <v>0.28699551569506726</v>
      </c>
      <c r="E127" s="223">
        <v>0.38323353293413176</v>
      </c>
      <c r="F127" s="223">
        <v>0.25149700598802394</v>
      </c>
      <c r="G127" s="223">
        <v>0.34146341463414631</v>
      </c>
      <c r="H127" s="223">
        <v>0.47933884297520657</v>
      </c>
      <c r="I127" s="223">
        <v>0.27467811158798283</v>
      </c>
      <c r="S127" s="69" t="s">
        <v>429</v>
      </c>
      <c r="T127" s="70" t="s">
        <v>1929</v>
      </c>
      <c r="U127" s="70" t="s">
        <v>1930</v>
      </c>
      <c r="V127" s="70" t="s">
        <v>1805</v>
      </c>
      <c r="W127" s="70" t="s">
        <v>1858</v>
      </c>
      <c r="X127" s="70" t="s">
        <v>1859</v>
      </c>
      <c r="Y127" s="70" t="s">
        <v>1795</v>
      </c>
      <c r="Z127" s="71" t="s">
        <v>1800</v>
      </c>
    </row>
    <row r="128" spans="1:26" ht="14.45" customHeight="1" x14ac:dyDescent="0.25">
      <c r="A128" s="48" t="s">
        <v>274</v>
      </c>
      <c r="B128" s="83"/>
      <c r="C128" s="83"/>
      <c r="D128" s="83"/>
      <c r="E128" s="83"/>
      <c r="F128" s="83"/>
      <c r="G128" s="83"/>
      <c r="H128" s="83"/>
      <c r="I128" s="83"/>
      <c r="S128" s="69" t="s">
        <v>430</v>
      </c>
      <c r="T128" s="70" t="s">
        <v>1929</v>
      </c>
      <c r="U128" s="70" t="s">
        <v>1930</v>
      </c>
      <c r="V128" s="70" t="s">
        <v>1810</v>
      </c>
      <c r="W128" s="70" t="s">
        <v>1860</v>
      </c>
      <c r="X128" s="70" t="s">
        <v>1861</v>
      </c>
      <c r="Y128" s="70" t="s">
        <v>1795</v>
      </c>
      <c r="Z128" s="71" t="s">
        <v>1804</v>
      </c>
    </row>
    <row r="129" spans="1:26" x14ac:dyDescent="0.25">
      <c r="A129" s="46" t="s">
        <v>59</v>
      </c>
      <c r="B129" s="236" t="s">
        <v>0</v>
      </c>
      <c r="C129" s="236" t="s">
        <v>1</v>
      </c>
      <c r="D129" s="236" t="s">
        <v>2</v>
      </c>
      <c r="E129" s="236" t="s">
        <v>3</v>
      </c>
      <c r="F129" s="236" t="s">
        <v>4</v>
      </c>
      <c r="G129" s="236" t="s">
        <v>5</v>
      </c>
      <c r="H129" s="236" t="s">
        <v>6</v>
      </c>
      <c r="I129" s="236" t="s">
        <v>7</v>
      </c>
      <c r="S129" s="69" t="s">
        <v>431</v>
      </c>
      <c r="T129" s="70" t="s">
        <v>1929</v>
      </c>
      <c r="U129" s="70" t="s">
        <v>1930</v>
      </c>
      <c r="V129" s="70" t="s">
        <v>1815</v>
      </c>
      <c r="W129" s="70" t="s">
        <v>1862</v>
      </c>
      <c r="X129" s="70" t="s">
        <v>1863</v>
      </c>
      <c r="Y129" s="70" t="s">
        <v>1808</v>
      </c>
      <c r="Z129" s="71" t="s">
        <v>1809</v>
      </c>
    </row>
    <row r="130" spans="1:26" ht="14.45" customHeight="1" x14ac:dyDescent="0.25">
      <c r="A130" s="220">
        <v>0</v>
      </c>
      <c r="B130" s="222">
        <v>1</v>
      </c>
      <c r="C130" s="222">
        <v>1</v>
      </c>
      <c r="D130" s="222">
        <v>1</v>
      </c>
      <c r="E130" s="222">
        <v>1</v>
      </c>
      <c r="F130" s="222">
        <v>1</v>
      </c>
      <c r="G130" s="222">
        <v>1</v>
      </c>
      <c r="H130" s="222">
        <v>1</v>
      </c>
      <c r="I130" s="222">
        <v>1</v>
      </c>
      <c r="S130" s="69" t="s">
        <v>432</v>
      </c>
      <c r="T130" s="70" t="s">
        <v>1929</v>
      </c>
      <c r="U130" s="70" t="s">
        <v>1930</v>
      </c>
      <c r="V130" s="70" t="s">
        <v>1820</v>
      </c>
      <c r="W130" s="70" t="s">
        <v>1864</v>
      </c>
      <c r="X130" s="70" t="s">
        <v>1865</v>
      </c>
      <c r="Y130" s="70" t="s">
        <v>1813</v>
      </c>
      <c r="Z130" s="71" t="s">
        <v>1814</v>
      </c>
    </row>
    <row r="131" spans="1:26" x14ac:dyDescent="0.25">
      <c r="A131" s="220">
        <v>50</v>
      </c>
      <c r="B131" s="223">
        <v>0.89565217391304341</v>
      </c>
      <c r="C131" s="223">
        <v>0.73043478260869565</v>
      </c>
      <c r="D131" s="223">
        <v>0.68076923076923079</v>
      </c>
      <c r="E131" s="223">
        <v>0.77435897435897438</v>
      </c>
      <c r="F131" s="223">
        <v>0.74489795918367352</v>
      </c>
      <c r="G131" s="223">
        <v>1.2986111111111112</v>
      </c>
      <c r="H131" s="223">
        <v>1.1276595744680853</v>
      </c>
      <c r="I131" s="223">
        <v>1.1323529411764706</v>
      </c>
      <c r="S131" s="69" t="s">
        <v>433</v>
      </c>
      <c r="T131" s="70" t="s">
        <v>1929</v>
      </c>
      <c r="U131" s="70" t="s">
        <v>1930</v>
      </c>
      <c r="V131" s="70" t="s">
        <v>1825</v>
      </c>
      <c r="W131" s="70" t="s">
        <v>1866</v>
      </c>
      <c r="X131" s="70" t="s">
        <v>1867</v>
      </c>
      <c r="Y131" s="70" t="s">
        <v>1818</v>
      </c>
      <c r="Z131" s="71" t="s">
        <v>1819</v>
      </c>
    </row>
    <row r="132" spans="1:26" x14ac:dyDescent="0.25">
      <c r="A132" s="220">
        <v>100</v>
      </c>
      <c r="B132" s="223">
        <v>1.0840579710144929</v>
      </c>
      <c r="C132" s="223">
        <v>0.62028985507246381</v>
      </c>
      <c r="D132" s="223">
        <v>0.53076923076923066</v>
      </c>
      <c r="E132" s="223">
        <v>0.67179487179487185</v>
      </c>
      <c r="F132" s="223">
        <v>0.93367346938775519</v>
      </c>
      <c r="G132" s="223">
        <v>1.1597222222222223</v>
      </c>
      <c r="H132" s="223">
        <v>0.96453900709219875</v>
      </c>
      <c r="I132" s="223">
        <v>1.3419117647058822</v>
      </c>
      <c r="S132" s="69" t="s">
        <v>434</v>
      </c>
      <c r="T132" s="70" t="s">
        <v>1929</v>
      </c>
      <c r="U132" s="70" t="s">
        <v>1930</v>
      </c>
      <c r="V132" s="70" t="s">
        <v>1830</v>
      </c>
      <c r="W132" s="70" t="s">
        <v>1868</v>
      </c>
      <c r="X132" s="70" t="s">
        <v>1869</v>
      </c>
      <c r="Y132" s="70" t="s">
        <v>1823</v>
      </c>
      <c r="Z132" s="71" t="s">
        <v>1824</v>
      </c>
    </row>
    <row r="133" spans="1:26" x14ac:dyDescent="0.25">
      <c r="A133" s="220">
        <v>225</v>
      </c>
      <c r="B133" s="223">
        <v>0.57391304347826089</v>
      </c>
      <c r="C133" s="223">
        <v>0.24057971014492752</v>
      </c>
      <c r="D133" s="223">
        <v>0.29230769230769232</v>
      </c>
      <c r="E133" s="223">
        <v>0.44102564102564101</v>
      </c>
      <c r="F133" s="223">
        <v>0.33673469387755106</v>
      </c>
      <c r="G133" s="223">
        <v>0.36805555555555558</v>
      </c>
      <c r="H133" s="223">
        <v>0.50354609929078009</v>
      </c>
      <c r="I133" s="223">
        <v>0.65808823529411764</v>
      </c>
      <c r="S133" s="69" t="s">
        <v>435</v>
      </c>
      <c r="T133" s="70" t="s">
        <v>1929</v>
      </c>
      <c r="U133" s="70" t="s">
        <v>1930</v>
      </c>
      <c r="V133" s="70" t="s">
        <v>1835</v>
      </c>
      <c r="W133" s="70" t="s">
        <v>1870</v>
      </c>
      <c r="X133" s="70" t="s">
        <v>1871</v>
      </c>
      <c r="Y133" s="70" t="s">
        <v>1828</v>
      </c>
      <c r="Z133" s="71" t="s">
        <v>1829</v>
      </c>
    </row>
    <row r="134" spans="1:26" x14ac:dyDescent="0.25">
      <c r="A134" s="220">
        <v>320</v>
      </c>
      <c r="B134" s="223">
        <v>0.15072463768115943</v>
      </c>
      <c r="C134" s="223">
        <v>0.1217391304347826</v>
      </c>
      <c r="D134" s="223">
        <v>0.29230769230769232</v>
      </c>
      <c r="E134" s="223">
        <v>0.39487179487179491</v>
      </c>
      <c r="F134" s="223">
        <v>0.25510204081632654</v>
      </c>
      <c r="G134" s="223">
        <v>0.34722222222222221</v>
      </c>
      <c r="H134" s="223">
        <v>0.48936170212765956</v>
      </c>
      <c r="I134" s="223">
        <v>0.28308823529411764</v>
      </c>
      <c r="S134" s="69" t="s">
        <v>436</v>
      </c>
      <c r="T134" s="70" t="s">
        <v>1918</v>
      </c>
      <c r="U134" s="70" t="s">
        <v>1919</v>
      </c>
      <c r="V134" s="70" t="s">
        <v>1750</v>
      </c>
      <c r="W134" s="70" t="s">
        <v>1872</v>
      </c>
      <c r="X134" s="70" t="s">
        <v>1873</v>
      </c>
      <c r="Y134" s="70" t="s">
        <v>1767</v>
      </c>
      <c r="Z134" s="71" t="s">
        <v>1768</v>
      </c>
    </row>
    <row r="135" spans="1:26" x14ac:dyDescent="0.25">
      <c r="A135" s="182" t="s">
        <v>291</v>
      </c>
      <c r="E135" s="113"/>
      <c r="F135" s="113"/>
      <c r="G135" s="113"/>
      <c r="H135" s="113"/>
      <c r="I135" s="113"/>
      <c r="S135" s="69" t="s">
        <v>437</v>
      </c>
      <c r="T135" s="70" t="s">
        <v>1920</v>
      </c>
      <c r="U135" s="70" t="s">
        <v>1921</v>
      </c>
      <c r="V135" s="70" t="s">
        <v>1757</v>
      </c>
      <c r="W135" s="70" t="s">
        <v>1874</v>
      </c>
      <c r="X135" s="70" t="s">
        <v>1875</v>
      </c>
      <c r="Y135" s="70" t="s">
        <v>1774</v>
      </c>
      <c r="Z135" s="71" t="s">
        <v>1775</v>
      </c>
    </row>
    <row r="136" spans="1:26" x14ac:dyDescent="0.25">
      <c r="B136" s="351" t="s">
        <v>264</v>
      </c>
      <c r="C136" s="352"/>
      <c r="D136" s="351" t="s">
        <v>265</v>
      </c>
      <c r="E136" s="352"/>
      <c r="F136" s="351" t="s">
        <v>266</v>
      </c>
      <c r="G136" s="352"/>
      <c r="H136" s="351" t="s">
        <v>272</v>
      </c>
      <c r="I136" s="352"/>
      <c r="J136" s="235" t="s">
        <v>267</v>
      </c>
      <c r="K136" s="235"/>
      <c r="S136" s="69" t="s">
        <v>438</v>
      </c>
      <c r="T136" s="70" t="s">
        <v>1922</v>
      </c>
      <c r="U136" s="70" t="s">
        <v>1923</v>
      </c>
      <c r="V136" s="70" t="s">
        <v>1764</v>
      </c>
      <c r="W136" s="70" t="s">
        <v>1876</v>
      </c>
      <c r="X136" s="70" t="s">
        <v>1877</v>
      </c>
      <c r="Y136" s="70" t="s">
        <v>1781</v>
      </c>
      <c r="Z136" s="71" t="s">
        <v>1782</v>
      </c>
    </row>
    <row r="137" spans="1:26" x14ac:dyDescent="0.25">
      <c r="B137" s="234" t="s">
        <v>11</v>
      </c>
      <c r="C137" s="234" t="s">
        <v>15</v>
      </c>
      <c r="D137" s="234" t="s">
        <v>11</v>
      </c>
      <c r="E137" s="234" t="s">
        <v>15</v>
      </c>
      <c r="F137" s="234" t="s">
        <v>11</v>
      </c>
      <c r="G137" s="234" t="s">
        <v>15</v>
      </c>
      <c r="H137" s="234" t="s">
        <v>11</v>
      </c>
      <c r="I137" s="234" t="s">
        <v>15</v>
      </c>
      <c r="J137" s="234" t="s">
        <v>11</v>
      </c>
      <c r="K137" s="234" t="s">
        <v>15</v>
      </c>
      <c r="S137" s="69" t="s">
        <v>439</v>
      </c>
      <c r="T137" s="70" t="s">
        <v>1924</v>
      </c>
      <c r="U137" s="70" t="s">
        <v>1784</v>
      </c>
      <c r="V137" s="70" t="s">
        <v>1771</v>
      </c>
      <c r="W137" s="70" t="s">
        <v>1878</v>
      </c>
      <c r="X137" s="70" t="s">
        <v>1879</v>
      </c>
      <c r="Y137" s="70" t="s">
        <v>1788</v>
      </c>
      <c r="Z137" s="71" t="s">
        <v>1789</v>
      </c>
    </row>
    <row r="138" spans="1:26" x14ac:dyDescent="0.25">
      <c r="A138" s="233" t="s">
        <v>268</v>
      </c>
      <c r="B138" s="234" t="s">
        <v>269</v>
      </c>
      <c r="C138" s="234" t="s">
        <v>270</v>
      </c>
      <c r="D138" s="234" t="s">
        <v>269</v>
      </c>
      <c r="E138" s="234" t="s">
        <v>270</v>
      </c>
      <c r="F138" s="234" t="s">
        <v>269</v>
      </c>
      <c r="G138" s="234" t="s">
        <v>270</v>
      </c>
      <c r="H138" s="234" t="s">
        <v>271</v>
      </c>
      <c r="I138" s="234" t="s">
        <v>271</v>
      </c>
      <c r="J138" s="234" t="s">
        <v>269</v>
      </c>
      <c r="K138" s="234" t="s">
        <v>270</v>
      </c>
      <c r="S138" s="69" t="s">
        <v>440</v>
      </c>
      <c r="T138" s="70" t="s">
        <v>1925</v>
      </c>
      <c r="U138" s="70" t="s">
        <v>1926</v>
      </c>
      <c r="V138" s="70" t="s">
        <v>1778</v>
      </c>
      <c r="W138" s="70" t="s">
        <v>1880</v>
      </c>
      <c r="X138" s="70" t="s">
        <v>1881</v>
      </c>
      <c r="Y138" s="70" t="s">
        <v>1795</v>
      </c>
      <c r="Z138" s="71" t="s">
        <v>1796</v>
      </c>
    </row>
    <row r="139" spans="1:26" x14ac:dyDescent="0.25">
      <c r="A139" s="233">
        <v>180</v>
      </c>
      <c r="B139" s="271">
        <v>3.8</v>
      </c>
      <c r="C139" s="271">
        <v>10.1</v>
      </c>
      <c r="D139" s="271">
        <v>6.7</v>
      </c>
      <c r="E139" s="271">
        <v>11.3</v>
      </c>
      <c r="F139" s="271">
        <v>9.3000000000000007</v>
      </c>
      <c r="G139" s="271">
        <v>12.1</v>
      </c>
      <c r="H139" s="271">
        <v>12</v>
      </c>
      <c r="I139" s="271">
        <v>12.8</v>
      </c>
      <c r="J139" s="271">
        <v>14.6</v>
      </c>
      <c r="K139" s="271">
        <v>13.3</v>
      </c>
      <c r="L139" s="225" t="s">
        <v>0</v>
      </c>
      <c r="S139" s="69" t="s">
        <v>441</v>
      </c>
      <c r="T139" s="70" t="s">
        <v>1927</v>
      </c>
      <c r="U139" s="70" t="s">
        <v>1928</v>
      </c>
      <c r="V139" s="70" t="s">
        <v>1785</v>
      </c>
      <c r="W139" s="70" t="s">
        <v>1882</v>
      </c>
      <c r="X139" s="70" t="s">
        <v>1883</v>
      </c>
      <c r="Y139" s="70" t="s">
        <v>1795</v>
      </c>
      <c r="Z139" s="71" t="s">
        <v>1800</v>
      </c>
    </row>
    <row r="140" spans="1:26" x14ac:dyDescent="0.25">
      <c r="A140" s="233">
        <v>135</v>
      </c>
      <c r="B140" s="271">
        <v>3.8</v>
      </c>
      <c r="C140" s="271">
        <v>10.1</v>
      </c>
      <c r="D140" s="271">
        <v>6.7</v>
      </c>
      <c r="E140" s="271">
        <v>11.3</v>
      </c>
      <c r="F140" s="271">
        <v>9.3000000000000007</v>
      </c>
      <c r="G140" s="271">
        <v>12.1</v>
      </c>
      <c r="H140" s="271">
        <v>12</v>
      </c>
      <c r="I140" s="271">
        <v>12.8</v>
      </c>
      <c r="J140" s="271">
        <v>14.6</v>
      </c>
      <c r="K140" s="271">
        <v>13.3</v>
      </c>
      <c r="L140" s="225" t="s">
        <v>1</v>
      </c>
      <c r="S140" s="69" t="s">
        <v>442</v>
      </c>
      <c r="T140" s="70" t="s">
        <v>1929</v>
      </c>
      <c r="U140" s="70" t="s">
        <v>1930</v>
      </c>
      <c r="V140" s="70" t="s">
        <v>1792</v>
      </c>
      <c r="W140" s="70" t="s">
        <v>1884</v>
      </c>
      <c r="X140" s="70" t="s">
        <v>1885</v>
      </c>
      <c r="Y140" s="70" t="s">
        <v>1795</v>
      </c>
      <c r="Z140" s="71" t="s">
        <v>1804</v>
      </c>
    </row>
    <row r="141" spans="1:26" x14ac:dyDescent="0.25">
      <c r="A141" s="233">
        <v>90</v>
      </c>
      <c r="B141" s="271">
        <v>3.4</v>
      </c>
      <c r="C141" s="271">
        <v>9.8000000000000007</v>
      </c>
      <c r="D141" s="271">
        <v>6</v>
      </c>
      <c r="E141" s="271">
        <v>11.1</v>
      </c>
      <c r="F141" s="271">
        <v>8.4</v>
      </c>
      <c r="G141" s="271">
        <v>11.9</v>
      </c>
      <c r="H141" s="271">
        <v>10.8</v>
      </c>
      <c r="I141" s="271">
        <v>12.5</v>
      </c>
      <c r="J141" s="271">
        <v>13.2</v>
      </c>
      <c r="K141" s="271">
        <v>13</v>
      </c>
      <c r="L141" s="225" t="s">
        <v>2</v>
      </c>
      <c r="S141" s="69" t="s">
        <v>443</v>
      </c>
      <c r="T141" s="70" t="s">
        <v>1929</v>
      </c>
      <c r="U141" s="70" t="s">
        <v>1930</v>
      </c>
      <c r="V141" s="70" t="s">
        <v>1797</v>
      </c>
      <c r="W141" s="70" t="s">
        <v>1886</v>
      </c>
      <c r="X141" s="70" t="s">
        <v>1887</v>
      </c>
      <c r="Y141" s="70" t="s">
        <v>1808</v>
      </c>
      <c r="Z141" s="71" t="s">
        <v>1809</v>
      </c>
    </row>
    <row r="142" spans="1:26" x14ac:dyDescent="0.25">
      <c r="A142" s="233">
        <v>45</v>
      </c>
      <c r="B142" s="271">
        <v>2.2000000000000002</v>
      </c>
      <c r="C142" s="271">
        <v>9</v>
      </c>
      <c r="D142" s="271">
        <v>3.9</v>
      </c>
      <c r="E142" s="271">
        <v>10.1</v>
      </c>
      <c r="F142" s="271">
        <v>5.4</v>
      </c>
      <c r="G142" s="271">
        <v>10.8</v>
      </c>
      <c r="H142" s="271">
        <v>6.9</v>
      </c>
      <c r="I142" s="271">
        <v>11.4</v>
      </c>
      <c r="J142" s="271">
        <v>8.5</v>
      </c>
      <c r="K142" s="271">
        <v>11.9</v>
      </c>
      <c r="L142" s="225" t="s">
        <v>3</v>
      </c>
      <c r="S142" s="69" t="s">
        <v>444</v>
      </c>
      <c r="T142" s="70" t="s">
        <v>1929</v>
      </c>
      <c r="U142" s="70" t="s">
        <v>1930</v>
      </c>
      <c r="V142" s="70" t="s">
        <v>1801</v>
      </c>
      <c r="W142" s="70" t="s">
        <v>1888</v>
      </c>
      <c r="X142" s="70" t="s">
        <v>1889</v>
      </c>
      <c r="Y142" s="70" t="s">
        <v>1813</v>
      </c>
      <c r="Z142" s="71" t="s">
        <v>1814</v>
      </c>
    </row>
    <row r="143" spans="1:26" x14ac:dyDescent="0.25">
      <c r="A143" s="233">
        <v>0</v>
      </c>
      <c r="B143" s="271">
        <v>2</v>
      </c>
      <c r="C143" s="271">
        <v>8.8000000000000007</v>
      </c>
      <c r="D143" s="271">
        <v>3.5</v>
      </c>
      <c r="E143" s="271">
        <v>9.9</v>
      </c>
      <c r="F143" s="271">
        <v>4.9000000000000004</v>
      </c>
      <c r="G143" s="271">
        <v>10.6</v>
      </c>
      <c r="H143" s="271">
        <v>6.3</v>
      </c>
      <c r="I143" s="271">
        <v>11.2</v>
      </c>
      <c r="J143" s="271">
        <v>7.7</v>
      </c>
      <c r="K143" s="271">
        <v>11.6</v>
      </c>
      <c r="L143" s="226" t="s">
        <v>4</v>
      </c>
      <c r="S143" s="69" t="s">
        <v>445</v>
      </c>
      <c r="T143" s="70" t="s">
        <v>1929</v>
      </c>
      <c r="U143" s="70" t="s">
        <v>1930</v>
      </c>
      <c r="V143" s="70" t="s">
        <v>1805</v>
      </c>
      <c r="W143" s="70" t="s">
        <v>1890</v>
      </c>
      <c r="X143" s="70" t="s">
        <v>1891</v>
      </c>
      <c r="Y143" s="70" t="s">
        <v>1818</v>
      </c>
      <c r="Z143" s="71" t="s">
        <v>1819</v>
      </c>
    </row>
    <row r="144" spans="1:26" x14ac:dyDescent="0.25">
      <c r="A144" s="233">
        <v>315</v>
      </c>
      <c r="B144" s="271">
        <v>2</v>
      </c>
      <c r="C144" s="271">
        <v>8.8000000000000007</v>
      </c>
      <c r="D144" s="271">
        <v>3.6</v>
      </c>
      <c r="E144" s="271">
        <v>9.9</v>
      </c>
      <c r="F144" s="271">
        <v>5</v>
      </c>
      <c r="G144" s="271">
        <v>10.6</v>
      </c>
      <c r="H144" s="271">
        <v>6.4</v>
      </c>
      <c r="I144" s="271">
        <v>11.2</v>
      </c>
      <c r="J144" s="271">
        <v>7.8</v>
      </c>
      <c r="K144" s="271">
        <v>11.7</v>
      </c>
      <c r="L144" s="225" t="s">
        <v>5</v>
      </c>
      <c r="S144" s="69" t="s">
        <v>446</v>
      </c>
      <c r="T144" s="70" t="s">
        <v>1929</v>
      </c>
      <c r="U144" s="70" t="s">
        <v>1930</v>
      </c>
      <c r="V144" s="70" t="s">
        <v>1810</v>
      </c>
      <c r="W144" s="70" t="s">
        <v>1892</v>
      </c>
      <c r="X144" s="70" t="s">
        <v>1893</v>
      </c>
      <c r="Y144" s="70" t="s">
        <v>1823</v>
      </c>
      <c r="Z144" s="71" t="s">
        <v>1824</v>
      </c>
    </row>
    <row r="145" spans="1:26" x14ac:dyDescent="0.25">
      <c r="A145" s="233">
        <v>270</v>
      </c>
      <c r="B145" s="271">
        <v>2.1</v>
      </c>
      <c r="C145" s="271">
        <v>8.9</v>
      </c>
      <c r="D145" s="271">
        <v>3.6</v>
      </c>
      <c r="E145" s="271">
        <v>10</v>
      </c>
      <c r="F145" s="271">
        <v>5.0999999999999996</v>
      </c>
      <c r="G145" s="271">
        <v>10.7</v>
      </c>
      <c r="H145" s="271">
        <v>6.5</v>
      </c>
      <c r="I145" s="271">
        <v>11.2</v>
      </c>
      <c r="J145" s="271">
        <v>8</v>
      </c>
      <c r="K145" s="271">
        <v>11.7</v>
      </c>
      <c r="L145" s="225" t="s">
        <v>6</v>
      </c>
      <c r="S145" s="69" t="s">
        <v>447</v>
      </c>
      <c r="T145" s="70" t="s">
        <v>1929</v>
      </c>
      <c r="U145" s="70" t="s">
        <v>1930</v>
      </c>
      <c r="V145" s="70" t="s">
        <v>1815</v>
      </c>
      <c r="W145" s="70" t="s">
        <v>1894</v>
      </c>
      <c r="X145" s="70" t="s">
        <v>1895</v>
      </c>
      <c r="Y145" s="70" t="s">
        <v>1828</v>
      </c>
      <c r="Z145" s="71" t="s">
        <v>1829</v>
      </c>
    </row>
    <row r="146" spans="1:26" x14ac:dyDescent="0.25">
      <c r="A146" s="233">
        <v>225</v>
      </c>
      <c r="B146" s="271">
        <v>3.8</v>
      </c>
      <c r="C146" s="271">
        <v>10.1</v>
      </c>
      <c r="D146" s="271">
        <v>6.7</v>
      </c>
      <c r="E146" s="271">
        <v>11.3</v>
      </c>
      <c r="F146" s="271">
        <v>9.3000000000000007</v>
      </c>
      <c r="G146" s="271">
        <v>12.1</v>
      </c>
      <c r="H146" s="271">
        <v>12</v>
      </c>
      <c r="I146" s="271">
        <v>12.8</v>
      </c>
      <c r="J146" s="271">
        <v>14.6</v>
      </c>
      <c r="K146" s="271">
        <v>13.3</v>
      </c>
      <c r="L146" s="1" t="s">
        <v>7</v>
      </c>
      <c r="S146" s="69" t="s">
        <v>448</v>
      </c>
      <c r="T146" s="70" t="s">
        <v>1929</v>
      </c>
      <c r="U146" s="70" t="s">
        <v>1930</v>
      </c>
      <c r="V146" s="70" t="s">
        <v>1820</v>
      </c>
      <c r="W146" s="70" t="s">
        <v>1896</v>
      </c>
      <c r="X146" s="70" t="s">
        <v>1897</v>
      </c>
      <c r="Y146" s="70" t="s">
        <v>1833</v>
      </c>
      <c r="Z146" s="71" t="s">
        <v>1834</v>
      </c>
    </row>
    <row r="147" spans="1:26" x14ac:dyDescent="0.25">
      <c r="S147" s="69" t="s">
        <v>449</v>
      </c>
      <c r="T147" s="70" t="s">
        <v>1929</v>
      </c>
      <c r="U147" s="70" t="s">
        <v>1930</v>
      </c>
      <c r="V147" s="70" t="s">
        <v>1825</v>
      </c>
      <c r="W147" s="70" t="s">
        <v>1898</v>
      </c>
      <c r="X147" s="70" t="s">
        <v>1899</v>
      </c>
      <c r="Y147" s="70" t="s">
        <v>1838</v>
      </c>
      <c r="Z147" s="71" t="s">
        <v>1839</v>
      </c>
    </row>
    <row r="148" spans="1:26" x14ac:dyDescent="0.25">
      <c r="A148" s="49"/>
      <c r="B148" s="49"/>
      <c r="S148" s="69" t="s">
        <v>450</v>
      </c>
      <c r="T148" s="70" t="s">
        <v>1929</v>
      </c>
      <c r="U148" s="70" t="s">
        <v>1930</v>
      </c>
      <c r="V148" s="70" t="s">
        <v>1830</v>
      </c>
      <c r="W148" s="70" t="s">
        <v>1900</v>
      </c>
      <c r="X148" s="70" t="s">
        <v>1901</v>
      </c>
      <c r="Y148" s="70" t="s">
        <v>1753</v>
      </c>
      <c r="Z148" s="71" t="s">
        <v>1754</v>
      </c>
    </row>
    <row r="149" spans="1:26" x14ac:dyDescent="0.25">
      <c r="S149" s="69" t="s">
        <v>451</v>
      </c>
      <c r="T149" s="70" t="s">
        <v>1929</v>
      </c>
      <c r="U149" s="70" t="s">
        <v>1930</v>
      </c>
      <c r="V149" s="70" t="s">
        <v>1835</v>
      </c>
      <c r="W149" s="70" t="s">
        <v>1902</v>
      </c>
      <c r="X149" s="70" t="s">
        <v>1903</v>
      </c>
      <c r="Y149" s="70" t="s">
        <v>1760</v>
      </c>
      <c r="Z149" s="71" t="s">
        <v>1761</v>
      </c>
    </row>
    <row r="150" spans="1:26" x14ac:dyDescent="0.25">
      <c r="S150" s="69" t="s">
        <v>452</v>
      </c>
      <c r="T150" s="70" t="s">
        <v>1931</v>
      </c>
      <c r="U150" s="70" t="s">
        <v>1932</v>
      </c>
      <c r="V150" s="70" t="s">
        <v>1750</v>
      </c>
      <c r="W150" s="70" t="s">
        <v>1751</v>
      </c>
      <c r="X150" s="70" t="s">
        <v>1752</v>
      </c>
      <c r="Y150" s="70" t="s">
        <v>1753</v>
      </c>
      <c r="Z150" s="71" t="s">
        <v>1754</v>
      </c>
    </row>
    <row r="151" spans="1:26" x14ac:dyDescent="0.25">
      <c r="S151" s="69" t="s">
        <v>453</v>
      </c>
      <c r="T151" s="70" t="s">
        <v>1933</v>
      </c>
      <c r="U151" s="70" t="s">
        <v>1791</v>
      </c>
      <c r="V151" s="70" t="s">
        <v>1757</v>
      </c>
      <c r="W151" s="70" t="s">
        <v>1758</v>
      </c>
      <c r="X151" s="70" t="s">
        <v>1759</v>
      </c>
      <c r="Y151" s="70" t="s">
        <v>1760</v>
      </c>
      <c r="Z151" s="71" t="s">
        <v>1761</v>
      </c>
    </row>
    <row r="152" spans="1:26" x14ac:dyDescent="0.25">
      <c r="S152" s="69" t="s">
        <v>454</v>
      </c>
      <c r="T152" s="70" t="s">
        <v>1934</v>
      </c>
      <c r="U152" s="70" t="s">
        <v>1935</v>
      </c>
      <c r="V152" s="70" t="s">
        <v>1764</v>
      </c>
      <c r="W152" s="70" t="s">
        <v>1765</v>
      </c>
      <c r="X152" s="70" t="s">
        <v>1766</v>
      </c>
      <c r="Y152" s="70" t="s">
        <v>1767</v>
      </c>
      <c r="Z152" s="71" t="s">
        <v>1768</v>
      </c>
    </row>
    <row r="153" spans="1:26" ht="14.45" customHeight="1" x14ac:dyDescent="0.25">
      <c r="S153" s="69" t="s">
        <v>455</v>
      </c>
      <c r="T153" s="70" t="s">
        <v>1936</v>
      </c>
      <c r="U153" s="70" t="s">
        <v>1937</v>
      </c>
      <c r="V153" s="70" t="s">
        <v>1771</v>
      </c>
      <c r="W153" s="70" t="s">
        <v>1772</v>
      </c>
      <c r="X153" s="70" t="s">
        <v>1773</v>
      </c>
      <c r="Y153" s="70" t="s">
        <v>1774</v>
      </c>
      <c r="Z153" s="71" t="s">
        <v>1775</v>
      </c>
    </row>
    <row r="154" spans="1:26" x14ac:dyDescent="0.25">
      <c r="A154" s="49"/>
      <c r="B154" s="49"/>
      <c r="C154" s="49"/>
      <c r="D154" s="49"/>
      <c r="E154" s="49"/>
      <c r="S154" s="69" t="s">
        <v>456</v>
      </c>
      <c r="T154" s="70" t="s">
        <v>1938</v>
      </c>
      <c r="U154" s="70" t="s">
        <v>1939</v>
      </c>
      <c r="V154" s="70" t="s">
        <v>1778</v>
      </c>
      <c r="W154" s="70" t="s">
        <v>1779</v>
      </c>
      <c r="X154" s="70" t="s">
        <v>1780</v>
      </c>
      <c r="Y154" s="70" t="s">
        <v>1781</v>
      </c>
      <c r="Z154" s="71" t="s">
        <v>1782</v>
      </c>
    </row>
    <row r="155" spans="1:26" x14ac:dyDescent="0.25">
      <c r="A155" s="49"/>
      <c r="B155" s="49"/>
      <c r="C155" s="49"/>
      <c r="D155" s="49"/>
      <c r="E155" s="49"/>
      <c r="S155" s="69" t="s">
        <v>457</v>
      </c>
      <c r="T155" s="70" t="s">
        <v>1940</v>
      </c>
      <c r="U155" s="70" t="s">
        <v>1941</v>
      </c>
      <c r="V155" s="70" t="s">
        <v>1785</v>
      </c>
      <c r="W155" s="70" t="s">
        <v>1786</v>
      </c>
      <c r="X155" s="70" t="s">
        <v>1787</v>
      </c>
      <c r="Y155" s="70" t="s">
        <v>1788</v>
      </c>
      <c r="Z155" s="71" t="s">
        <v>1789</v>
      </c>
    </row>
    <row r="156" spans="1:26" x14ac:dyDescent="0.25">
      <c r="A156" s="49"/>
      <c r="B156" s="49"/>
      <c r="C156" s="49"/>
      <c r="D156" s="49"/>
      <c r="E156" s="49"/>
      <c r="S156" s="69" t="s">
        <v>458</v>
      </c>
      <c r="T156" s="70" t="s">
        <v>1942</v>
      </c>
      <c r="U156" s="70" t="s">
        <v>1943</v>
      </c>
      <c r="V156" s="70" t="s">
        <v>1792</v>
      </c>
      <c r="W156" s="70" t="s">
        <v>1793</v>
      </c>
      <c r="X156" s="70" t="s">
        <v>1794</v>
      </c>
      <c r="Y156" s="70" t="s">
        <v>1795</v>
      </c>
      <c r="Z156" s="71" t="s">
        <v>1796</v>
      </c>
    </row>
    <row r="157" spans="1:26" x14ac:dyDescent="0.25">
      <c r="A157" s="49"/>
      <c r="B157" s="49"/>
      <c r="C157" s="49"/>
      <c r="D157" s="49"/>
      <c r="E157" s="49"/>
      <c r="S157" s="69" t="s">
        <v>459</v>
      </c>
      <c r="T157" s="70" t="s">
        <v>1942</v>
      </c>
      <c r="U157" s="70" t="s">
        <v>1943</v>
      </c>
      <c r="V157" s="70" t="s">
        <v>1797</v>
      </c>
      <c r="W157" s="70" t="s">
        <v>1798</v>
      </c>
      <c r="X157" s="70" t="s">
        <v>1799</v>
      </c>
      <c r="Y157" s="70" t="s">
        <v>1795</v>
      </c>
      <c r="Z157" s="71" t="s">
        <v>1800</v>
      </c>
    </row>
    <row r="158" spans="1:26" x14ac:dyDescent="0.25">
      <c r="A158" s="347"/>
      <c r="B158" s="348"/>
      <c r="C158" s="348"/>
      <c r="D158" s="348"/>
      <c r="E158" s="349"/>
      <c r="S158" s="69" t="s">
        <v>460</v>
      </c>
      <c r="T158" s="70" t="s">
        <v>1942</v>
      </c>
      <c r="U158" s="70" t="s">
        <v>1943</v>
      </c>
      <c r="V158" s="70" t="s">
        <v>1801</v>
      </c>
      <c r="W158" s="70" t="s">
        <v>1802</v>
      </c>
      <c r="X158" s="70" t="s">
        <v>1803</v>
      </c>
      <c r="Y158" s="70" t="s">
        <v>1795</v>
      </c>
      <c r="Z158" s="71" t="s">
        <v>1804</v>
      </c>
    </row>
    <row r="159" spans="1:26" x14ac:dyDescent="0.25">
      <c r="A159" s="105"/>
      <c r="B159" s="108"/>
      <c r="C159" s="108"/>
      <c r="D159" s="108"/>
      <c r="E159" s="108"/>
      <c r="S159" s="69" t="s">
        <v>461</v>
      </c>
      <c r="T159" s="70" t="s">
        <v>1942</v>
      </c>
      <c r="U159" s="70" t="s">
        <v>1943</v>
      </c>
      <c r="V159" s="70" t="s">
        <v>1805</v>
      </c>
      <c r="W159" s="70" t="s">
        <v>1806</v>
      </c>
      <c r="X159" s="70" t="s">
        <v>1807</v>
      </c>
      <c r="Y159" s="70" t="s">
        <v>1808</v>
      </c>
      <c r="Z159" s="71" t="s">
        <v>1809</v>
      </c>
    </row>
    <row r="160" spans="1:26" x14ac:dyDescent="0.25">
      <c r="A160" s="105"/>
      <c r="B160" s="108"/>
      <c r="C160" s="108"/>
      <c r="D160" s="108"/>
      <c r="E160" s="108"/>
      <c r="S160" s="69" t="s">
        <v>462</v>
      </c>
      <c r="T160" s="70" t="s">
        <v>1942</v>
      </c>
      <c r="U160" s="70" t="s">
        <v>1943</v>
      </c>
      <c r="V160" s="70" t="s">
        <v>1810</v>
      </c>
      <c r="W160" s="70" t="s">
        <v>1811</v>
      </c>
      <c r="X160" s="70" t="s">
        <v>1812</v>
      </c>
      <c r="Y160" s="70" t="s">
        <v>1813</v>
      </c>
      <c r="Z160" s="71" t="s">
        <v>1814</v>
      </c>
    </row>
    <row r="161" spans="1:26" x14ac:dyDescent="0.25">
      <c r="A161" s="105"/>
      <c r="S161" s="69" t="s">
        <v>463</v>
      </c>
      <c r="T161" s="70" t="s">
        <v>1942</v>
      </c>
      <c r="U161" s="70" t="s">
        <v>1943</v>
      </c>
      <c r="V161" s="70" t="s">
        <v>1815</v>
      </c>
      <c r="W161" s="70" t="s">
        <v>1816</v>
      </c>
      <c r="X161" s="70" t="s">
        <v>1817</v>
      </c>
      <c r="Y161" s="70" t="s">
        <v>1818</v>
      </c>
      <c r="Z161" s="71" t="s">
        <v>1819</v>
      </c>
    </row>
    <row r="162" spans="1:26" x14ac:dyDescent="0.25">
      <c r="A162" s="105"/>
      <c r="S162" s="69" t="s">
        <v>464</v>
      </c>
      <c r="T162" s="70" t="s">
        <v>1942</v>
      </c>
      <c r="U162" s="70" t="s">
        <v>1943</v>
      </c>
      <c r="V162" s="70" t="s">
        <v>1820</v>
      </c>
      <c r="W162" s="70" t="s">
        <v>1821</v>
      </c>
      <c r="X162" s="70" t="s">
        <v>1822</v>
      </c>
      <c r="Y162" s="70" t="s">
        <v>1823</v>
      </c>
      <c r="Z162" s="71" t="s">
        <v>1824</v>
      </c>
    </row>
    <row r="163" spans="1:26" x14ac:dyDescent="0.25">
      <c r="S163" s="69" t="s">
        <v>465</v>
      </c>
      <c r="T163" s="70" t="s">
        <v>1942</v>
      </c>
      <c r="U163" s="70" t="s">
        <v>1943</v>
      </c>
      <c r="V163" s="70" t="s">
        <v>1825</v>
      </c>
      <c r="W163" s="70" t="s">
        <v>1826</v>
      </c>
      <c r="X163" s="70" t="s">
        <v>1827</v>
      </c>
      <c r="Y163" s="70" t="s">
        <v>1828</v>
      </c>
      <c r="Z163" s="71" t="s">
        <v>1829</v>
      </c>
    </row>
    <row r="164" spans="1:26" x14ac:dyDescent="0.25">
      <c r="S164" s="69" t="s">
        <v>466</v>
      </c>
      <c r="T164" s="70" t="s">
        <v>1942</v>
      </c>
      <c r="U164" s="70" t="s">
        <v>1943</v>
      </c>
      <c r="V164" s="70" t="s">
        <v>1830</v>
      </c>
      <c r="W164" s="70" t="s">
        <v>1831</v>
      </c>
      <c r="X164" s="70" t="s">
        <v>1832</v>
      </c>
      <c r="Y164" s="70" t="s">
        <v>1833</v>
      </c>
      <c r="Z164" s="71" t="s">
        <v>1834</v>
      </c>
    </row>
    <row r="165" spans="1:26" x14ac:dyDescent="0.25">
      <c r="S165" s="69" t="s">
        <v>467</v>
      </c>
      <c r="T165" s="70" t="s">
        <v>1942</v>
      </c>
      <c r="U165" s="70" t="s">
        <v>1943</v>
      </c>
      <c r="V165" s="70" t="s">
        <v>1835</v>
      </c>
      <c r="W165" s="70" t="s">
        <v>1836</v>
      </c>
      <c r="X165" s="70" t="s">
        <v>1837</v>
      </c>
      <c r="Y165" s="70" t="s">
        <v>1838</v>
      </c>
      <c r="Z165" s="71" t="s">
        <v>1839</v>
      </c>
    </row>
    <row r="166" spans="1:26" ht="14.45" customHeight="1" x14ac:dyDescent="0.25">
      <c r="S166" s="69" t="s">
        <v>468</v>
      </c>
      <c r="T166" s="70" t="s">
        <v>1931</v>
      </c>
      <c r="U166" s="70" t="s">
        <v>1932</v>
      </c>
      <c r="V166" s="70" t="s">
        <v>1750</v>
      </c>
      <c r="W166" s="70" t="s">
        <v>1840</v>
      </c>
      <c r="X166" s="70" t="s">
        <v>1841</v>
      </c>
      <c r="Y166" s="70" t="s">
        <v>1833</v>
      </c>
      <c r="Z166" s="71" t="s">
        <v>1834</v>
      </c>
    </row>
    <row r="167" spans="1:26" x14ac:dyDescent="0.25">
      <c r="S167" s="69" t="s">
        <v>469</v>
      </c>
      <c r="T167" s="70" t="s">
        <v>1933</v>
      </c>
      <c r="U167" s="70" t="s">
        <v>1791</v>
      </c>
      <c r="V167" s="70" t="s">
        <v>1757</v>
      </c>
      <c r="W167" s="70" t="s">
        <v>1842</v>
      </c>
      <c r="X167" s="70" t="s">
        <v>1843</v>
      </c>
      <c r="Y167" s="70" t="s">
        <v>1838</v>
      </c>
      <c r="Z167" s="71" t="s">
        <v>1839</v>
      </c>
    </row>
    <row r="168" spans="1:26" x14ac:dyDescent="0.25">
      <c r="A168" s="40"/>
      <c r="S168" s="69" t="s">
        <v>470</v>
      </c>
      <c r="T168" s="70" t="s">
        <v>1934</v>
      </c>
      <c r="U168" s="70" t="s">
        <v>1935</v>
      </c>
      <c r="V168" s="70" t="s">
        <v>1764</v>
      </c>
      <c r="W168" s="70" t="s">
        <v>1844</v>
      </c>
      <c r="X168" s="70" t="s">
        <v>1845</v>
      </c>
      <c r="Y168" s="70" t="s">
        <v>1753</v>
      </c>
      <c r="Z168" s="71" t="s">
        <v>1754</v>
      </c>
    </row>
    <row r="169" spans="1:26" x14ac:dyDescent="0.25">
      <c r="S169" s="69" t="s">
        <v>471</v>
      </c>
      <c r="T169" s="70" t="s">
        <v>1936</v>
      </c>
      <c r="U169" s="70" t="s">
        <v>1937</v>
      </c>
      <c r="V169" s="70" t="s">
        <v>1771</v>
      </c>
      <c r="W169" s="70" t="s">
        <v>1846</v>
      </c>
      <c r="X169" s="70" t="s">
        <v>1847</v>
      </c>
      <c r="Y169" s="70" t="s">
        <v>1760</v>
      </c>
      <c r="Z169" s="71" t="s">
        <v>1761</v>
      </c>
    </row>
    <row r="170" spans="1:26" x14ac:dyDescent="0.25">
      <c r="S170" s="69" t="s">
        <v>472</v>
      </c>
      <c r="T170" s="70" t="s">
        <v>1938</v>
      </c>
      <c r="U170" s="70" t="s">
        <v>1939</v>
      </c>
      <c r="V170" s="70" t="s">
        <v>1778</v>
      </c>
      <c r="W170" s="70" t="s">
        <v>1848</v>
      </c>
      <c r="X170" s="70" t="s">
        <v>1849</v>
      </c>
      <c r="Y170" s="70" t="s">
        <v>1767</v>
      </c>
      <c r="Z170" s="71" t="s">
        <v>1768</v>
      </c>
    </row>
    <row r="171" spans="1:26" x14ac:dyDescent="0.25">
      <c r="S171" s="69" t="s">
        <v>473</v>
      </c>
      <c r="T171" s="70" t="s">
        <v>1940</v>
      </c>
      <c r="U171" s="70" t="s">
        <v>1941</v>
      </c>
      <c r="V171" s="70" t="s">
        <v>1785</v>
      </c>
      <c r="W171" s="70" t="s">
        <v>1850</v>
      </c>
      <c r="X171" s="70" t="s">
        <v>1851</v>
      </c>
      <c r="Y171" s="70" t="s">
        <v>1774</v>
      </c>
      <c r="Z171" s="71" t="s">
        <v>1775</v>
      </c>
    </row>
    <row r="172" spans="1:26" x14ac:dyDescent="0.25">
      <c r="S172" s="69" t="s">
        <v>474</v>
      </c>
      <c r="T172" s="70" t="s">
        <v>1942</v>
      </c>
      <c r="U172" s="70" t="s">
        <v>1943</v>
      </c>
      <c r="V172" s="70" t="s">
        <v>1792</v>
      </c>
      <c r="W172" s="70" t="s">
        <v>1852</v>
      </c>
      <c r="X172" s="70" t="s">
        <v>1853</v>
      </c>
      <c r="Y172" s="70" t="s">
        <v>1781</v>
      </c>
      <c r="Z172" s="71" t="s">
        <v>1782</v>
      </c>
    </row>
    <row r="173" spans="1:26" x14ac:dyDescent="0.25">
      <c r="S173" s="69" t="s">
        <v>475</v>
      </c>
      <c r="T173" s="70" t="s">
        <v>1942</v>
      </c>
      <c r="U173" s="70" t="s">
        <v>1943</v>
      </c>
      <c r="V173" s="70" t="s">
        <v>1797</v>
      </c>
      <c r="W173" s="70" t="s">
        <v>1854</v>
      </c>
      <c r="X173" s="70" t="s">
        <v>1855</v>
      </c>
      <c r="Y173" s="70" t="s">
        <v>1788</v>
      </c>
      <c r="Z173" s="71" t="s">
        <v>1789</v>
      </c>
    </row>
    <row r="174" spans="1:26" x14ac:dyDescent="0.25">
      <c r="S174" s="69" t="s">
        <v>476</v>
      </c>
      <c r="T174" s="70" t="s">
        <v>1942</v>
      </c>
      <c r="U174" s="70" t="s">
        <v>1943</v>
      </c>
      <c r="V174" s="70" t="s">
        <v>1801</v>
      </c>
      <c r="W174" s="70" t="s">
        <v>1856</v>
      </c>
      <c r="X174" s="70" t="s">
        <v>1857</v>
      </c>
      <c r="Y174" s="70" t="s">
        <v>1795</v>
      </c>
      <c r="Z174" s="71" t="s">
        <v>1796</v>
      </c>
    </row>
    <row r="175" spans="1:26" x14ac:dyDescent="0.25">
      <c r="S175" s="69" t="s">
        <v>477</v>
      </c>
      <c r="T175" s="70" t="s">
        <v>1942</v>
      </c>
      <c r="U175" s="70" t="s">
        <v>1943</v>
      </c>
      <c r="V175" s="70" t="s">
        <v>1805</v>
      </c>
      <c r="W175" s="70" t="s">
        <v>1858</v>
      </c>
      <c r="X175" s="70" t="s">
        <v>1859</v>
      </c>
      <c r="Y175" s="70" t="s">
        <v>1795</v>
      </c>
      <c r="Z175" s="71" t="s">
        <v>1800</v>
      </c>
    </row>
    <row r="176" spans="1:26" x14ac:dyDescent="0.25">
      <c r="S176" s="69" t="s">
        <v>478</v>
      </c>
      <c r="T176" s="70" t="s">
        <v>1942</v>
      </c>
      <c r="U176" s="70" t="s">
        <v>1943</v>
      </c>
      <c r="V176" s="70" t="s">
        <v>1810</v>
      </c>
      <c r="W176" s="70" t="s">
        <v>1860</v>
      </c>
      <c r="X176" s="70" t="s">
        <v>1861</v>
      </c>
      <c r="Y176" s="70" t="s">
        <v>1795</v>
      </c>
      <c r="Z176" s="71" t="s">
        <v>1804</v>
      </c>
    </row>
    <row r="177" spans="19:26" x14ac:dyDescent="0.25">
      <c r="S177" s="69" t="s">
        <v>479</v>
      </c>
      <c r="T177" s="70" t="s">
        <v>1942</v>
      </c>
      <c r="U177" s="70" t="s">
        <v>1943</v>
      </c>
      <c r="V177" s="70" t="s">
        <v>1815</v>
      </c>
      <c r="W177" s="70" t="s">
        <v>1862</v>
      </c>
      <c r="X177" s="70" t="s">
        <v>1863</v>
      </c>
      <c r="Y177" s="70" t="s">
        <v>1808</v>
      </c>
      <c r="Z177" s="71" t="s">
        <v>1809</v>
      </c>
    </row>
    <row r="178" spans="19:26" x14ac:dyDescent="0.25">
      <c r="S178" s="69" t="s">
        <v>480</v>
      </c>
      <c r="T178" s="70" t="s">
        <v>1942</v>
      </c>
      <c r="U178" s="70" t="s">
        <v>1943</v>
      </c>
      <c r="V178" s="70" t="s">
        <v>1820</v>
      </c>
      <c r="W178" s="70" t="s">
        <v>1864</v>
      </c>
      <c r="X178" s="70" t="s">
        <v>1865</v>
      </c>
      <c r="Y178" s="70" t="s">
        <v>1813</v>
      </c>
      <c r="Z178" s="71" t="s">
        <v>1814</v>
      </c>
    </row>
    <row r="179" spans="19:26" x14ac:dyDescent="0.25">
      <c r="S179" s="69" t="s">
        <v>481</v>
      </c>
      <c r="T179" s="70" t="s">
        <v>1942</v>
      </c>
      <c r="U179" s="70" t="s">
        <v>1943</v>
      </c>
      <c r="V179" s="70" t="s">
        <v>1825</v>
      </c>
      <c r="W179" s="70" t="s">
        <v>1866</v>
      </c>
      <c r="X179" s="70" t="s">
        <v>1867</v>
      </c>
      <c r="Y179" s="70" t="s">
        <v>1818</v>
      </c>
      <c r="Z179" s="71" t="s">
        <v>1819</v>
      </c>
    </row>
    <row r="180" spans="19:26" x14ac:dyDescent="0.25">
      <c r="S180" s="69" t="s">
        <v>482</v>
      </c>
      <c r="T180" s="70" t="s">
        <v>1942</v>
      </c>
      <c r="U180" s="70" t="s">
        <v>1943</v>
      </c>
      <c r="V180" s="70" t="s">
        <v>1830</v>
      </c>
      <c r="W180" s="70" t="s">
        <v>1868</v>
      </c>
      <c r="X180" s="70" t="s">
        <v>1869</v>
      </c>
      <c r="Y180" s="70" t="s">
        <v>1823</v>
      </c>
      <c r="Z180" s="71" t="s">
        <v>1824</v>
      </c>
    </row>
    <row r="181" spans="19:26" x14ac:dyDescent="0.25">
      <c r="S181" s="69" t="s">
        <v>483</v>
      </c>
      <c r="T181" s="70" t="s">
        <v>1942</v>
      </c>
      <c r="U181" s="70" t="s">
        <v>1943</v>
      </c>
      <c r="V181" s="70" t="s">
        <v>1835</v>
      </c>
      <c r="W181" s="70" t="s">
        <v>1870</v>
      </c>
      <c r="X181" s="70" t="s">
        <v>1871</v>
      </c>
      <c r="Y181" s="70" t="s">
        <v>1828</v>
      </c>
      <c r="Z181" s="71" t="s">
        <v>1829</v>
      </c>
    </row>
    <row r="182" spans="19:26" x14ac:dyDescent="0.25">
      <c r="S182" s="69" t="s">
        <v>484</v>
      </c>
      <c r="T182" s="70" t="s">
        <v>1931</v>
      </c>
      <c r="U182" s="70" t="s">
        <v>1932</v>
      </c>
      <c r="V182" s="70" t="s">
        <v>1750</v>
      </c>
      <c r="W182" s="70" t="s">
        <v>1872</v>
      </c>
      <c r="X182" s="70" t="s">
        <v>1873</v>
      </c>
      <c r="Y182" s="70" t="s">
        <v>1767</v>
      </c>
      <c r="Z182" s="71" t="s">
        <v>1768</v>
      </c>
    </row>
    <row r="183" spans="19:26" x14ac:dyDescent="0.25">
      <c r="S183" s="69" t="s">
        <v>485</v>
      </c>
      <c r="T183" s="70" t="s">
        <v>1933</v>
      </c>
      <c r="U183" s="70" t="s">
        <v>1791</v>
      </c>
      <c r="V183" s="70" t="s">
        <v>1757</v>
      </c>
      <c r="W183" s="70" t="s">
        <v>1874</v>
      </c>
      <c r="X183" s="70" t="s">
        <v>1875</v>
      </c>
      <c r="Y183" s="70" t="s">
        <v>1774</v>
      </c>
      <c r="Z183" s="71" t="s">
        <v>1775</v>
      </c>
    </row>
    <row r="184" spans="19:26" x14ac:dyDescent="0.25">
      <c r="S184" s="69" t="s">
        <v>486</v>
      </c>
      <c r="T184" s="70" t="s">
        <v>1934</v>
      </c>
      <c r="U184" s="70" t="s">
        <v>1935</v>
      </c>
      <c r="V184" s="70" t="s">
        <v>1764</v>
      </c>
      <c r="W184" s="70" t="s">
        <v>1876</v>
      </c>
      <c r="X184" s="70" t="s">
        <v>1877</v>
      </c>
      <c r="Y184" s="70" t="s">
        <v>1781</v>
      </c>
      <c r="Z184" s="71" t="s">
        <v>1782</v>
      </c>
    </row>
    <row r="185" spans="19:26" x14ac:dyDescent="0.25">
      <c r="S185" s="69" t="s">
        <v>487</v>
      </c>
      <c r="T185" s="70" t="s">
        <v>1936</v>
      </c>
      <c r="U185" s="70" t="s">
        <v>1937</v>
      </c>
      <c r="V185" s="70" t="s">
        <v>1771</v>
      </c>
      <c r="W185" s="70" t="s">
        <v>1878</v>
      </c>
      <c r="X185" s="70" t="s">
        <v>1879</v>
      </c>
      <c r="Y185" s="70" t="s">
        <v>1788</v>
      </c>
      <c r="Z185" s="71" t="s">
        <v>1789</v>
      </c>
    </row>
    <row r="186" spans="19:26" x14ac:dyDescent="0.25">
      <c r="S186" s="69" t="s">
        <v>488</v>
      </c>
      <c r="T186" s="70" t="s">
        <v>1938</v>
      </c>
      <c r="U186" s="70" t="s">
        <v>1939</v>
      </c>
      <c r="V186" s="70" t="s">
        <v>1778</v>
      </c>
      <c r="W186" s="70" t="s">
        <v>1880</v>
      </c>
      <c r="X186" s="70" t="s">
        <v>1881</v>
      </c>
      <c r="Y186" s="70" t="s">
        <v>1795</v>
      </c>
      <c r="Z186" s="71" t="s">
        <v>1796</v>
      </c>
    </row>
    <row r="187" spans="19:26" x14ac:dyDescent="0.25">
      <c r="S187" s="69" t="s">
        <v>489</v>
      </c>
      <c r="T187" s="70" t="s">
        <v>1940</v>
      </c>
      <c r="U187" s="70" t="s">
        <v>1941</v>
      </c>
      <c r="V187" s="70" t="s">
        <v>1785</v>
      </c>
      <c r="W187" s="70" t="s">
        <v>1882</v>
      </c>
      <c r="X187" s="70" t="s">
        <v>1883</v>
      </c>
      <c r="Y187" s="70" t="s">
        <v>1795</v>
      </c>
      <c r="Z187" s="71" t="s">
        <v>1800</v>
      </c>
    </row>
    <row r="188" spans="19:26" x14ac:dyDescent="0.25">
      <c r="S188" s="69" t="s">
        <v>490</v>
      </c>
      <c r="T188" s="70" t="s">
        <v>1942</v>
      </c>
      <c r="U188" s="70" t="s">
        <v>1943</v>
      </c>
      <c r="V188" s="70" t="s">
        <v>1792</v>
      </c>
      <c r="W188" s="70" t="s">
        <v>1884</v>
      </c>
      <c r="X188" s="70" t="s">
        <v>1885</v>
      </c>
      <c r="Y188" s="70" t="s">
        <v>1795</v>
      </c>
      <c r="Z188" s="71" t="s">
        <v>1804</v>
      </c>
    </row>
    <row r="189" spans="19:26" x14ac:dyDescent="0.25">
      <c r="S189" s="69" t="s">
        <v>491</v>
      </c>
      <c r="T189" s="70" t="s">
        <v>1942</v>
      </c>
      <c r="U189" s="70" t="s">
        <v>1943</v>
      </c>
      <c r="V189" s="70" t="s">
        <v>1797</v>
      </c>
      <c r="W189" s="70" t="s">
        <v>1886</v>
      </c>
      <c r="X189" s="70" t="s">
        <v>1887</v>
      </c>
      <c r="Y189" s="70" t="s">
        <v>1808</v>
      </c>
      <c r="Z189" s="71" t="s">
        <v>1809</v>
      </c>
    </row>
    <row r="190" spans="19:26" x14ac:dyDescent="0.25">
      <c r="S190" s="69" t="s">
        <v>492</v>
      </c>
      <c r="T190" s="70" t="s">
        <v>1942</v>
      </c>
      <c r="U190" s="70" t="s">
        <v>1943</v>
      </c>
      <c r="V190" s="70" t="s">
        <v>1801</v>
      </c>
      <c r="W190" s="70" t="s">
        <v>1888</v>
      </c>
      <c r="X190" s="70" t="s">
        <v>1889</v>
      </c>
      <c r="Y190" s="70" t="s">
        <v>1813</v>
      </c>
      <c r="Z190" s="71" t="s">
        <v>1814</v>
      </c>
    </row>
    <row r="191" spans="19:26" x14ac:dyDescent="0.25">
      <c r="S191" s="69" t="s">
        <v>493</v>
      </c>
      <c r="T191" s="70" t="s">
        <v>1942</v>
      </c>
      <c r="U191" s="70" t="s">
        <v>1943</v>
      </c>
      <c r="V191" s="70" t="s">
        <v>1805</v>
      </c>
      <c r="W191" s="70" t="s">
        <v>1890</v>
      </c>
      <c r="X191" s="70" t="s">
        <v>1891</v>
      </c>
      <c r="Y191" s="70" t="s">
        <v>1818</v>
      </c>
      <c r="Z191" s="71" t="s">
        <v>1819</v>
      </c>
    </row>
    <row r="192" spans="19:26" x14ac:dyDescent="0.25">
      <c r="S192" s="69" t="s">
        <v>494</v>
      </c>
      <c r="T192" s="70" t="s">
        <v>1942</v>
      </c>
      <c r="U192" s="70" t="s">
        <v>1943</v>
      </c>
      <c r="V192" s="70" t="s">
        <v>1810</v>
      </c>
      <c r="W192" s="70" t="s">
        <v>1892</v>
      </c>
      <c r="X192" s="70" t="s">
        <v>1893</v>
      </c>
      <c r="Y192" s="70" t="s">
        <v>1823</v>
      </c>
      <c r="Z192" s="71" t="s">
        <v>1824</v>
      </c>
    </row>
    <row r="193" spans="19:26" x14ac:dyDescent="0.25">
      <c r="S193" s="69" t="s">
        <v>495</v>
      </c>
      <c r="T193" s="70" t="s">
        <v>1942</v>
      </c>
      <c r="U193" s="70" t="s">
        <v>1943</v>
      </c>
      <c r="V193" s="70" t="s">
        <v>1815</v>
      </c>
      <c r="W193" s="70" t="s">
        <v>1894</v>
      </c>
      <c r="X193" s="70" t="s">
        <v>1895</v>
      </c>
      <c r="Y193" s="70" t="s">
        <v>1828</v>
      </c>
      <c r="Z193" s="71" t="s">
        <v>1829</v>
      </c>
    </row>
    <row r="194" spans="19:26" x14ac:dyDescent="0.25">
      <c r="S194" s="69" t="s">
        <v>496</v>
      </c>
      <c r="T194" s="70" t="s">
        <v>1942</v>
      </c>
      <c r="U194" s="70" t="s">
        <v>1943</v>
      </c>
      <c r="V194" s="70" t="s">
        <v>1820</v>
      </c>
      <c r="W194" s="70" t="s">
        <v>1896</v>
      </c>
      <c r="X194" s="70" t="s">
        <v>1897</v>
      </c>
      <c r="Y194" s="70" t="s">
        <v>1833</v>
      </c>
      <c r="Z194" s="71" t="s">
        <v>1834</v>
      </c>
    </row>
    <row r="195" spans="19:26" x14ac:dyDescent="0.25">
      <c r="S195" s="69" t="s">
        <v>497</v>
      </c>
      <c r="T195" s="70" t="s">
        <v>1942</v>
      </c>
      <c r="U195" s="70" t="s">
        <v>1943</v>
      </c>
      <c r="V195" s="70" t="s">
        <v>1825</v>
      </c>
      <c r="W195" s="70" t="s">
        <v>1898</v>
      </c>
      <c r="X195" s="70" t="s">
        <v>1899</v>
      </c>
      <c r="Y195" s="70" t="s">
        <v>1838</v>
      </c>
      <c r="Z195" s="71" t="s">
        <v>1839</v>
      </c>
    </row>
    <row r="196" spans="19:26" x14ac:dyDescent="0.25">
      <c r="S196" s="69" t="s">
        <v>498</v>
      </c>
      <c r="T196" s="70" t="s">
        <v>1942</v>
      </c>
      <c r="U196" s="70" t="s">
        <v>1943</v>
      </c>
      <c r="V196" s="70" t="s">
        <v>1830</v>
      </c>
      <c r="W196" s="70" t="s">
        <v>1900</v>
      </c>
      <c r="X196" s="70" t="s">
        <v>1901</v>
      </c>
      <c r="Y196" s="70" t="s">
        <v>1753</v>
      </c>
      <c r="Z196" s="71" t="s">
        <v>1754</v>
      </c>
    </row>
    <row r="197" spans="19:26" x14ac:dyDescent="0.25">
      <c r="S197" s="69" t="s">
        <v>499</v>
      </c>
      <c r="T197" s="70" t="s">
        <v>1942</v>
      </c>
      <c r="U197" s="70" t="s">
        <v>1943</v>
      </c>
      <c r="V197" s="70" t="s">
        <v>1835</v>
      </c>
      <c r="W197" s="70" t="s">
        <v>1902</v>
      </c>
      <c r="X197" s="70" t="s">
        <v>1903</v>
      </c>
      <c r="Y197" s="70" t="s">
        <v>1760</v>
      </c>
      <c r="Z197" s="71" t="s">
        <v>1761</v>
      </c>
    </row>
    <row r="198" spans="19:26" x14ac:dyDescent="0.25">
      <c r="S198" s="69" t="s">
        <v>500</v>
      </c>
      <c r="T198" s="70" t="s">
        <v>1931</v>
      </c>
      <c r="U198" s="70" t="s">
        <v>1915</v>
      </c>
      <c r="V198" s="70" t="s">
        <v>1750</v>
      </c>
      <c r="W198" s="70" t="s">
        <v>1751</v>
      </c>
      <c r="X198" s="70" t="s">
        <v>1752</v>
      </c>
      <c r="Y198" s="70" t="s">
        <v>1753</v>
      </c>
      <c r="Z198" s="71" t="s">
        <v>1754</v>
      </c>
    </row>
    <row r="199" spans="19:26" x14ac:dyDescent="0.25">
      <c r="S199" s="69" t="s">
        <v>501</v>
      </c>
      <c r="T199" s="70" t="s">
        <v>1933</v>
      </c>
      <c r="U199" s="70" t="s">
        <v>1944</v>
      </c>
      <c r="V199" s="70" t="s">
        <v>1757</v>
      </c>
      <c r="W199" s="70" t="s">
        <v>1758</v>
      </c>
      <c r="X199" s="70" t="s">
        <v>1759</v>
      </c>
      <c r="Y199" s="70" t="s">
        <v>1760</v>
      </c>
      <c r="Z199" s="71" t="s">
        <v>1761</v>
      </c>
    </row>
    <row r="200" spans="19:26" x14ac:dyDescent="0.25">
      <c r="S200" s="69" t="s">
        <v>502</v>
      </c>
      <c r="T200" s="70" t="s">
        <v>1934</v>
      </c>
      <c r="U200" s="70" t="s">
        <v>1945</v>
      </c>
      <c r="V200" s="70" t="s">
        <v>1764</v>
      </c>
      <c r="W200" s="70" t="s">
        <v>1765</v>
      </c>
      <c r="X200" s="70" t="s">
        <v>1766</v>
      </c>
      <c r="Y200" s="70" t="s">
        <v>1767</v>
      </c>
      <c r="Z200" s="71" t="s">
        <v>1768</v>
      </c>
    </row>
    <row r="201" spans="19:26" x14ac:dyDescent="0.25">
      <c r="S201" s="69" t="s">
        <v>503</v>
      </c>
      <c r="T201" s="70" t="s">
        <v>1936</v>
      </c>
      <c r="U201" s="70" t="s">
        <v>1946</v>
      </c>
      <c r="V201" s="70" t="s">
        <v>1771</v>
      </c>
      <c r="W201" s="70" t="s">
        <v>1772</v>
      </c>
      <c r="X201" s="70" t="s">
        <v>1773</v>
      </c>
      <c r="Y201" s="70" t="s">
        <v>1774</v>
      </c>
      <c r="Z201" s="71" t="s">
        <v>1775</v>
      </c>
    </row>
    <row r="202" spans="19:26" x14ac:dyDescent="0.25">
      <c r="S202" s="69" t="s">
        <v>504</v>
      </c>
      <c r="T202" s="70" t="s">
        <v>1938</v>
      </c>
      <c r="U202" s="70" t="s">
        <v>1947</v>
      </c>
      <c r="V202" s="70" t="s">
        <v>1778</v>
      </c>
      <c r="W202" s="70" t="s">
        <v>1779</v>
      </c>
      <c r="X202" s="70" t="s">
        <v>1780</v>
      </c>
      <c r="Y202" s="70" t="s">
        <v>1781</v>
      </c>
      <c r="Z202" s="71" t="s">
        <v>1782</v>
      </c>
    </row>
    <row r="203" spans="19:26" x14ac:dyDescent="0.25">
      <c r="S203" s="69" t="s">
        <v>505</v>
      </c>
      <c r="T203" s="70" t="s">
        <v>1940</v>
      </c>
      <c r="U203" s="70" t="s">
        <v>1948</v>
      </c>
      <c r="V203" s="70" t="s">
        <v>1785</v>
      </c>
      <c r="W203" s="70" t="s">
        <v>1786</v>
      </c>
      <c r="X203" s="70" t="s">
        <v>1787</v>
      </c>
      <c r="Y203" s="70" t="s">
        <v>1788</v>
      </c>
      <c r="Z203" s="71" t="s">
        <v>1789</v>
      </c>
    </row>
    <row r="204" spans="19:26" x14ac:dyDescent="0.25">
      <c r="S204" s="69" t="s">
        <v>506</v>
      </c>
      <c r="T204" s="70" t="s">
        <v>1942</v>
      </c>
      <c r="U204" s="70" t="s">
        <v>1949</v>
      </c>
      <c r="V204" s="70" t="s">
        <v>1792</v>
      </c>
      <c r="W204" s="70" t="s">
        <v>1793</v>
      </c>
      <c r="X204" s="70" t="s">
        <v>1794</v>
      </c>
      <c r="Y204" s="70" t="s">
        <v>1795</v>
      </c>
      <c r="Z204" s="71" t="s">
        <v>1796</v>
      </c>
    </row>
    <row r="205" spans="19:26" x14ac:dyDescent="0.25">
      <c r="S205" s="69" t="s">
        <v>507</v>
      </c>
      <c r="T205" s="70" t="s">
        <v>1942</v>
      </c>
      <c r="U205" s="70" t="s">
        <v>1949</v>
      </c>
      <c r="V205" s="70" t="s">
        <v>1797</v>
      </c>
      <c r="W205" s="70" t="s">
        <v>1798</v>
      </c>
      <c r="X205" s="70" t="s">
        <v>1799</v>
      </c>
      <c r="Y205" s="70" t="s">
        <v>1795</v>
      </c>
      <c r="Z205" s="71" t="s">
        <v>1800</v>
      </c>
    </row>
    <row r="206" spans="19:26" x14ac:dyDescent="0.25">
      <c r="S206" s="69" t="s">
        <v>508</v>
      </c>
      <c r="T206" s="70" t="s">
        <v>1942</v>
      </c>
      <c r="U206" s="70" t="s">
        <v>1949</v>
      </c>
      <c r="V206" s="70" t="s">
        <v>1801</v>
      </c>
      <c r="W206" s="70" t="s">
        <v>1802</v>
      </c>
      <c r="X206" s="70" t="s">
        <v>1803</v>
      </c>
      <c r="Y206" s="70" t="s">
        <v>1795</v>
      </c>
      <c r="Z206" s="71" t="s">
        <v>1804</v>
      </c>
    </row>
    <row r="207" spans="19:26" x14ac:dyDescent="0.25">
      <c r="S207" s="69" t="s">
        <v>509</v>
      </c>
      <c r="T207" s="70" t="s">
        <v>1942</v>
      </c>
      <c r="U207" s="70" t="s">
        <v>1949</v>
      </c>
      <c r="V207" s="70" t="s">
        <v>1805</v>
      </c>
      <c r="W207" s="70" t="s">
        <v>1806</v>
      </c>
      <c r="X207" s="70" t="s">
        <v>1807</v>
      </c>
      <c r="Y207" s="70" t="s">
        <v>1808</v>
      </c>
      <c r="Z207" s="71" t="s">
        <v>1809</v>
      </c>
    </row>
    <row r="208" spans="19:26" x14ac:dyDescent="0.25">
      <c r="S208" s="69" t="s">
        <v>510</v>
      </c>
      <c r="T208" s="70" t="s">
        <v>1942</v>
      </c>
      <c r="U208" s="70" t="s">
        <v>1949</v>
      </c>
      <c r="V208" s="70" t="s">
        <v>1810</v>
      </c>
      <c r="W208" s="70" t="s">
        <v>1811</v>
      </c>
      <c r="X208" s="70" t="s">
        <v>1812</v>
      </c>
      <c r="Y208" s="70" t="s">
        <v>1813</v>
      </c>
      <c r="Z208" s="71" t="s">
        <v>1814</v>
      </c>
    </row>
    <row r="209" spans="19:26" x14ac:dyDescent="0.25">
      <c r="S209" s="69" t="s">
        <v>511</v>
      </c>
      <c r="T209" s="70" t="s">
        <v>1942</v>
      </c>
      <c r="U209" s="70" t="s">
        <v>1949</v>
      </c>
      <c r="V209" s="70" t="s">
        <v>1815</v>
      </c>
      <c r="W209" s="70" t="s">
        <v>1816</v>
      </c>
      <c r="X209" s="70" t="s">
        <v>1817</v>
      </c>
      <c r="Y209" s="70" t="s">
        <v>1818</v>
      </c>
      <c r="Z209" s="71" t="s">
        <v>1819</v>
      </c>
    </row>
    <row r="210" spans="19:26" x14ac:dyDescent="0.25">
      <c r="S210" s="69" t="s">
        <v>512</v>
      </c>
      <c r="T210" s="70" t="s">
        <v>1942</v>
      </c>
      <c r="U210" s="70" t="s">
        <v>1949</v>
      </c>
      <c r="V210" s="70" t="s">
        <v>1820</v>
      </c>
      <c r="W210" s="70" t="s">
        <v>1821</v>
      </c>
      <c r="X210" s="70" t="s">
        <v>1822</v>
      </c>
      <c r="Y210" s="70" t="s">
        <v>1823</v>
      </c>
      <c r="Z210" s="71" t="s">
        <v>1824</v>
      </c>
    </row>
    <row r="211" spans="19:26" x14ac:dyDescent="0.25">
      <c r="S211" s="69" t="s">
        <v>513</v>
      </c>
      <c r="T211" s="70" t="s">
        <v>1942</v>
      </c>
      <c r="U211" s="70" t="s">
        <v>1949</v>
      </c>
      <c r="V211" s="70" t="s">
        <v>1825</v>
      </c>
      <c r="W211" s="70" t="s">
        <v>1826</v>
      </c>
      <c r="X211" s="70" t="s">
        <v>1827</v>
      </c>
      <c r="Y211" s="70" t="s">
        <v>1828</v>
      </c>
      <c r="Z211" s="71" t="s">
        <v>1829</v>
      </c>
    </row>
    <row r="212" spans="19:26" x14ac:dyDescent="0.25">
      <c r="S212" s="69" t="s">
        <v>514</v>
      </c>
      <c r="T212" s="70" t="s">
        <v>1942</v>
      </c>
      <c r="U212" s="70" t="s">
        <v>1949</v>
      </c>
      <c r="V212" s="70" t="s">
        <v>1830</v>
      </c>
      <c r="W212" s="70" t="s">
        <v>1831</v>
      </c>
      <c r="X212" s="70" t="s">
        <v>1832</v>
      </c>
      <c r="Y212" s="70" t="s">
        <v>1833</v>
      </c>
      <c r="Z212" s="71" t="s">
        <v>1834</v>
      </c>
    </row>
    <row r="213" spans="19:26" x14ac:dyDescent="0.25">
      <c r="S213" s="69" t="s">
        <v>515</v>
      </c>
      <c r="T213" s="70" t="s">
        <v>1942</v>
      </c>
      <c r="U213" s="70" t="s">
        <v>1949</v>
      </c>
      <c r="V213" s="70" t="s">
        <v>1835</v>
      </c>
      <c r="W213" s="70" t="s">
        <v>1836</v>
      </c>
      <c r="X213" s="70" t="s">
        <v>1837</v>
      </c>
      <c r="Y213" s="70" t="s">
        <v>1838</v>
      </c>
      <c r="Z213" s="71" t="s">
        <v>1839</v>
      </c>
    </row>
    <row r="214" spans="19:26" x14ac:dyDescent="0.25">
      <c r="S214" s="69" t="s">
        <v>516</v>
      </c>
      <c r="T214" s="70" t="s">
        <v>1931</v>
      </c>
      <c r="U214" s="70" t="s">
        <v>1915</v>
      </c>
      <c r="V214" s="70" t="s">
        <v>1750</v>
      </c>
      <c r="W214" s="70" t="s">
        <v>1840</v>
      </c>
      <c r="X214" s="70" t="s">
        <v>1841</v>
      </c>
      <c r="Y214" s="70" t="s">
        <v>1833</v>
      </c>
      <c r="Z214" s="71" t="s">
        <v>1834</v>
      </c>
    </row>
    <row r="215" spans="19:26" x14ac:dyDescent="0.25">
      <c r="S215" s="69" t="s">
        <v>517</v>
      </c>
      <c r="T215" s="70" t="s">
        <v>1933</v>
      </c>
      <c r="U215" s="70" t="s">
        <v>1944</v>
      </c>
      <c r="V215" s="70" t="s">
        <v>1757</v>
      </c>
      <c r="W215" s="70" t="s">
        <v>1842</v>
      </c>
      <c r="X215" s="70" t="s">
        <v>1843</v>
      </c>
      <c r="Y215" s="70" t="s">
        <v>1838</v>
      </c>
      <c r="Z215" s="71" t="s">
        <v>1839</v>
      </c>
    </row>
    <row r="216" spans="19:26" x14ac:dyDescent="0.25">
      <c r="S216" s="69" t="s">
        <v>518</v>
      </c>
      <c r="T216" s="70" t="s">
        <v>1934</v>
      </c>
      <c r="U216" s="70" t="s">
        <v>1945</v>
      </c>
      <c r="V216" s="70" t="s">
        <v>1764</v>
      </c>
      <c r="W216" s="70" t="s">
        <v>1844</v>
      </c>
      <c r="X216" s="70" t="s">
        <v>1845</v>
      </c>
      <c r="Y216" s="70" t="s">
        <v>1753</v>
      </c>
      <c r="Z216" s="71" t="s">
        <v>1754</v>
      </c>
    </row>
    <row r="217" spans="19:26" x14ac:dyDescent="0.25">
      <c r="S217" s="69" t="s">
        <v>519</v>
      </c>
      <c r="T217" s="70" t="s">
        <v>1936</v>
      </c>
      <c r="U217" s="70" t="s">
        <v>1946</v>
      </c>
      <c r="V217" s="70" t="s">
        <v>1771</v>
      </c>
      <c r="W217" s="70" t="s">
        <v>1846</v>
      </c>
      <c r="X217" s="70" t="s">
        <v>1847</v>
      </c>
      <c r="Y217" s="70" t="s">
        <v>1760</v>
      </c>
      <c r="Z217" s="71" t="s">
        <v>1761</v>
      </c>
    </row>
    <row r="218" spans="19:26" x14ac:dyDescent="0.25">
      <c r="S218" s="69" t="s">
        <v>520</v>
      </c>
      <c r="T218" s="70" t="s">
        <v>1938</v>
      </c>
      <c r="U218" s="70" t="s">
        <v>1947</v>
      </c>
      <c r="V218" s="70" t="s">
        <v>1778</v>
      </c>
      <c r="W218" s="70" t="s">
        <v>1848</v>
      </c>
      <c r="X218" s="70" t="s">
        <v>1849</v>
      </c>
      <c r="Y218" s="70" t="s">
        <v>1767</v>
      </c>
      <c r="Z218" s="71" t="s">
        <v>1768</v>
      </c>
    </row>
    <row r="219" spans="19:26" x14ac:dyDescent="0.25">
      <c r="S219" s="69" t="s">
        <v>521</v>
      </c>
      <c r="T219" s="70" t="s">
        <v>1940</v>
      </c>
      <c r="U219" s="70" t="s">
        <v>1948</v>
      </c>
      <c r="V219" s="70" t="s">
        <v>1785</v>
      </c>
      <c r="W219" s="70" t="s">
        <v>1850</v>
      </c>
      <c r="X219" s="70" t="s">
        <v>1851</v>
      </c>
      <c r="Y219" s="70" t="s">
        <v>1774</v>
      </c>
      <c r="Z219" s="71" t="s">
        <v>1775</v>
      </c>
    </row>
    <row r="220" spans="19:26" x14ac:dyDescent="0.25">
      <c r="S220" s="69" t="s">
        <v>522</v>
      </c>
      <c r="T220" s="70" t="s">
        <v>1942</v>
      </c>
      <c r="U220" s="70" t="s">
        <v>1949</v>
      </c>
      <c r="V220" s="70" t="s">
        <v>1792</v>
      </c>
      <c r="W220" s="70" t="s">
        <v>1852</v>
      </c>
      <c r="X220" s="70" t="s">
        <v>1853</v>
      </c>
      <c r="Y220" s="70" t="s">
        <v>1781</v>
      </c>
      <c r="Z220" s="71" t="s">
        <v>1782</v>
      </c>
    </row>
    <row r="221" spans="19:26" x14ac:dyDescent="0.25">
      <c r="S221" s="69" t="s">
        <v>523</v>
      </c>
      <c r="T221" s="70" t="s">
        <v>1942</v>
      </c>
      <c r="U221" s="70" t="s">
        <v>1949</v>
      </c>
      <c r="V221" s="70" t="s">
        <v>1797</v>
      </c>
      <c r="W221" s="70" t="s">
        <v>1854</v>
      </c>
      <c r="X221" s="70" t="s">
        <v>1855</v>
      </c>
      <c r="Y221" s="70" t="s">
        <v>1788</v>
      </c>
      <c r="Z221" s="71" t="s">
        <v>1789</v>
      </c>
    </row>
    <row r="222" spans="19:26" x14ac:dyDescent="0.25">
      <c r="S222" s="69" t="s">
        <v>524</v>
      </c>
      <c r="T222" s="70" t="s">
        <v>1942</v>
      </c>
      <c r="U222" s="70" t="s">
        <v>1949</v>
      </c>
      <c r="V222" s="70" t="s">
        <v>1801</v>
      </c>
      <c r="W222" s="70" t="s">
        <v>1856</v>
      </c>
      <c r="X222" s="70" t="s">
        <v>1857</v>
      </c>
      <c r="Y222" s="70" t="s">
        <v>1795</v>
      </c>
      <c r="Z222" s="71" t="s">
        <v>1796</v>
      </c>
    </row>
    <row r="223" spans="19:26" x14ac:dyDescent="0.25">
      <c r="S223" s="69" t="s">
        <v>525</v>
      </c>
      <c r="T223" s="70" t="s">
        <v>1942</v>
      </c>
      <c r="U223" s="70" t="s">
        <v>1949</v>
      </c>
      <c r="V223" s="70" t="s">
        <v>1805</v>
      </c>
      <c r="W223" s="70" t="s">
        <v>1858</v>
      </c>
      <c r="X223" s="70" t="s">
        <v>1859</v>
      </c>
      <c r="Y223" s="70" t="s">
        <v>1795</v>
      </c>
      <c r="Z223" s="71" t="s">
        <v>1800</v>
      </c>
    </row>
    <row r="224" spans="19:26" x14ac:dyDescent="0.25">
      <c r="S224" s="69" t="s">
        <v>526</v>
      </c>
      <c r="T224" s="70" t="s">
        <v>1942</v>
      </c>
      <c r="U224" s="70" t="s">
        <v>1949</v>
      </c>
      <c r="V224" s="70" t="s">
        <v>1810</v>
      </c>
      <c r="W224" s="70" t="s">
        <v>1860</v>
      </c>
      <c r="X224" s="70" t="s">
        <v>1861</v>
      </c>
      <c r="Y224" s="70" t="s">
        <v>1795</v>
      </c>
      <c r="Z224" s="71" t="s">
        <v>1804</v>
      </c>
    </row>
    <row r="225" spans="19:26" x14ac:dyDescent="0.25">
      <c r="S225" s="69" t="s">
        <v>527</v>
      </c>
      <c r="T225" s="70" t="s">
        <v>1942</v>
      </c>
      <c r="U225" s="70" t="s">
        <v>1949</v>
      </c>
      <c r="V225" s="70" t="s">
        <v>1815</v>
      </c>
      <c r="W225" s="70" t="s">
        <v>1862</v>
      </c>
      <c r="X225" s="70" t="s">
        <v>1863</v>
      </c>
      <c r="Y225" s="70" t="s">
        <v>1808</v>
      </c>
      <c r="Z225" s="71" t="s">
        <v>1809</v>
      </c>
    </row>
    <row r="226" spans="19:26" x14ac:dyDescent="0.25">
      <c r="S226" s="69" t="s">
        <v>528</v>
      </c>
      <c r="T226" s="70" t="s">
        <v>1942</v>
      </c>
      <c r="U226" s="70" t="s">
        <v>1949</v>
      </c>
      <c r="V226" s="70" t="s">
        <v>1820</v>
      </c>
      <c r="W226" s="70" t="s">
        <v>1864</v>
      </c>
      <c r="X226" s="70" t="s">
        <v>1865</v>
      </c>
      <c r="Y226" s="70" t="s">
        <v>1813</v>
      </c>
      <c r="Z226" s="71" t="s">
        <v>1814</v>
      </c>
    </row>
    <row r="227" spans="19:26" x14ac:dyDescent="0.25">
      <c r="S227" s="69" t="s">
        <v>529</v>
      </c>
      <c r="T227" s="70" t="s">
        <v>1942</v>
      </c>
      <c r="U227" s="70" t="s">
        <v>1949</v>
      </c>
      <c r="V227" s="70" t="s">
        <v>1825</v>
      </c>
      <c r="W227" s="70" t="s">
        <v>1866</v>
      </c>
      <c r="X227" s="70" t="s">
        <v>1867</v>
      </c>
      <c r="Y227" s="70" t="s">
        <v>1818</v>
      </c>
      <c r="Z227" s="71" t="s">
        <v>1819</v>
      </c>
    </row>
    <row r="228" spans="19:26" x14ac:dyDescent="0.25">
      <c r="S228" s="69" t="s">
        <v>530</v>
      </c>
      <c r="T228" s="70" t="s">
        <v>1942</v>
      </c>
      <c r="U228" s="70" t="s">
        <v>1949</v>
      </c>
      <c r="V228" s="70" t="s">
        <v>1830</v>
      </c>
      <c r="W228" s="70" t="s">
        <v>1868</v>
      </c>
      <c r="X228" s="70" t="s">
        <v>1869</v>
      </c>
      <c r="Y228" s="70" t="s">
        <v>1823</v>
      </c>
      <c r="Z228" s="71" t="s">
        <v>1824</v>
      </c>
    </row>
    <row r="229" spans="19:26" x14ac:dyDescent="0.25">
      <c r="S229" s="69" t="s">
        <v>531</v>
      </c>
      <c r="T229" s="70" t="s">
        <v>1942</v>
      </c>
      <c r="U229" s="70" t="s">
        <v>1949</v>
      </c>
      <c r="V229" s="70" t="s">
        <v>1835</v>
      </c>
      <c r="W229" s="70" t="s">
        <v>1870</v>
      </c>
      <c r="X229" s="70" t="s">
        <v>1871</v>
      </c>
      <c r="Y229" s="70" t="s">
        <v>1828</v>
      </c>
      <c r="Z229" s="71" t="s">
        <v>1829</v>
      </c>
    </row>
    <row r="230" spans="19:26" x14ac:dyDescent="0.25">
      <c r="S230" s="69" t="s">
        <v>532</v>
      </c>
      <c r="T230" s="70" t="s">
        <v>1931</v>
      </c>
      <c r="U230" s="70" t="s">
        <v>1915</v>
      </c>
      <c r="V230" s="70" t="s">
        <v>1750</v>
      </c>
      <c r="W230" s="70" t="s">
        <v>1872</v>
      </c>
      <c r="X230" s="70" t="s">
        <v>1873</v>
      </c>
      <c r="Y230" s="70" t="s">
        <v>1767</v>
      </c>
      <c r="Z230" s="71" t="s">
        <v>1768</v>
      </c>
    </row>
    <row r="231" spans="19:26" x14ac:dyDescent="0.25">
      <c r="S231" s="69" t="s">
        <v>533</v>
      </c>
      <c r="T231" s="70" t="s">
        <v>1933</v>
      </c>
      <c r="U231" s="70" t="s">
        <v>1944</v>
      </c>
      <c r="V231" s="70" t="s">
        <v>1757</v>
      </c>
      <c r="W231" s="70" t="s">
        <v>1874</v>
      </c>
      <c r="X231" s="70" t="s">
        <v>1875</v>
      </c>
      <c r="Y231" s="70" t="s">
        <v>1774</v>
      </c>
      <c r="Z231" s="71" t="s">
        <v>1775</v>
      </c>
    </row>
    <row r="232" spans="19:26" x14ac:dyDescent="0.25">
      <c r="S232" s="69" t="s">
        <v>534</v>
      </c>
      <c r="T232" s="70" t="s">
        <v>1934</v>
      </c>
      <c r="U232" s="70" t="s">
        <v>1945</v>
      </c>
      <c r="V232" s="70" t="s">
        <v>1764</v>
      </c>
      <c r="W232" s="70" t="s">
        <v>1876</v>
      </c>
      <c r="X232" s="70" t="s">
        <v>1877</v>
      </c>
      <c r="Y232" s="70" t="s">
        <v>1781</v>
      </c>
      <c r="Z232" s="71" t="s">
        <v>1782</v>
      </c>
    </row>
    <row r="233" spans="19:26" x14ac:dyDescent="0.25">
      <c r="S233" s="69" t="s">
        <v>535</v>
      </c>
      <c r="T233" s="70" t="s">
        <v>1936</v>
      </c>
      <c r="U233" s="70" t="s">
        <v>1946</v>
      </c>
      <c r="V233" s="70" t="s">
        <v>1771</v>
      </c>
      <c r="W233" s="70" t="s">
        <v>1878</v>
      </c>
      <c r="X233" s="70" t="s">
        <v>1879</v>
      </c>
      <c r="Y233" s="70" t="s">
        <v>1788</v>
      </c>
      <c r="Z233" s="71" t="s">
        <v>1789</v>
      </c>
    </row>
    <row r="234" spans="19:26" x14ac:dyDescent="0.25">
      <c r="S234" s="69" t="s">
        <v>536</v>
      </c>
      <c r="T234" s="70" t="s">
        <v>1938</v>
      </c>
      <c r="U234" s="70" t="s">
        <v>1947</v>
      </c>
      <c r="V234" s="70" t="s">
        <v>1778</v>
      </c>
      <c r="W234" s="70" t="s">
        <v>1880</v>
      </c>
      <c r="X234" s="70" t="s">
        <v>1881</v>
      </c>
      <c r="Y234" s="70" t="s">
        <v>1795</v>
      </c>
      <c r="Z234" s="71" t="s">
        <v>1796</v>
      </c>
    </row>
    <row r="235" spans="19:26" x14ac:dyDescent="0.25">
      <c r="S235" s="69" t="s">
        <v>537</v>
      </c>
      <c r="T235" s="70" t="s">
        <v>1940</v>
      </c>
      <c r="U235" s="70" t="s">
        <v>1948</v>
      </c>
      <c r="V235" s="70" t="s">
        <v>1785</v>
      </c>
      <c r="W235" s="70" t="s">
        <v>1882</v>
      </c>
      <c r="X235" s="70" t="s">
        <v>1883</v>
      </c>
      <c r="Y235" s="70" t="s">
        <v>1795</v>
      </c>
      <c r="Z235" s="71" t="s">
        <v>1800</v>
      </c>
    </row>
    <row r="236" spans="19:26" x14ac:dyDescent="0.25">
      <c r="S236" s="69" t="s">
        <v>538</v>
      </c>
      <c r="T236" s="70" t="s">
        <v>1942</v>
      </c>
      <c r="U236" s="70" t="s">
        <v>1949</v>
      </c>
      <c r="V236" s="70" t="s">
        <v>1792</v>
      </c>
      <c r="W236" s="70" t="s">
        <v>1884</v>
      </c>
      <c r="X236" s="70" t="s">
        <v>1885</v>
      </c>
      <c r="Y236" s="70" t="s">
        <v>1795</v>
      </c>
      <c r="Z236" s="71" t="s">
        <v>1804</v>
      </c>
    </row>
    <row r="237" spans="19:26" x14ac:dyDescent="0.25">
      <c r="S237" s="69" t="s">
        <v>539</v>
      </c>
      <c r="T237" s="70" t="s">
        <v>1942</v>
      </c>
      <c r="U237" s="70" t="s">
        <v>1949</v>
      </c>
      <c r="V237" s="70" t="s">
        <v>1797</v>
      </c>
      <c r="W237" s="70" t="s">
        <v>1886</v>
      </c>
      <c r="X237" s="70" t="s">
        <v>1887</v>
      </c>
      <c r="Y237" s="70" t="s">
        <v>1808</v>
      </c>
      <c r="Z237" s="71" t="s">
        <v>1809</v>
      </c>
    </row>
    <row r="238" spans="19:26" x14ac:dyDescent="0.25">
      <c r="S238" s="69" t="s">
        <v>540</v>
      </c>
      <c r="T238" s="70" t="s">
        <v>1942</v>
      </c>
      <c r="U238" s="70" t="s">
        <v>1949</v>
      </c>
      <c r="V238" s="70" t="s">
        <v>1801</v>
      </c>
      <c r="W238" s="70" t="s">
        <v>1888</v>
      </c>
      <c r="X238" s="70" t="s">
        <v>1889</v>
      </c>
      <c r="Y238" s="70" t="s">
        <v>1813</v>
      </c>
      <c r="Z238" s="71" t="s">
        <v>1814</v>
      </c>
    </row>
    <row r="239" spans="19:26" x14ac:dyDescent="0.25">
      <c r="S239" s="69" t="s">
        <v>541</v>
      </c>
      <c r="T239" s="70" t="s">
        <v>1942</v>
      </c>
      <c r="U239" s="70" t="s">
        <v>1949</v>
      </c>
      <c r="V239" s="70" t="s">
        <v>1805</v>
      </c>
      <c r="W239" s="70" t="s">
        <v>1890</v>
      </c>
      <c r="X239" s="70" t="s">
        <v>1891</v>
      </c>
      <c r="Y239" s="70" t="s">
        <v>1818</v>
      </c>
      <c r="Z239" s="71" t="s">
        <v>1819</v>
      </c>
    </row>
    <row r="240" spans="19:26" x14ac:dyDescent="0.25">
      <c r="S240" s="69" t="s">
        <v>542</v>
      </c>
      <c r="T240" s="70" t="s">
        <v>1942</v>
      </c>
      <c r="U240" s="70" t="s">
        <v>1949</v>
      </c>
      <c r="V240" s="70" t="s">
        <v>1810</v>
      </c>
      <c r="W240" s="70" t="s">
        <v>1892</v>
      </c>
      <c r="X240" s="70" t="s">
        <v>1893</v>
      </c>
      <c r="Y240" s="70" t="s">
        <v>1823</v>
      </c>
      <c r="Z240" s="71" t="s">
        <v>1824</v>
      </c>
    </row>
    <row r="241" spans="19:26" x14ac:dyDescent="0.25">
      <c r="S241" s="69" t="s">
        <v>543</v>
      </c>
      <c r="T241" s="70" t="s">
        <v>1942</v>
      </c>
      <c r="U241" s="70" t="s">
        <v>1949</v>
      </c>
      <c r="V241" s="70" t="s">
        <v>1815</v>
      </c>
      <c r="W241" s="70" t="s">
        <v>1894</v>
      </c>
      <c r="X241" s="70" t="s">
        <v>1895</v>
      </c>
      <c r="Y241" s="70" t="s">
        <v>1828</v>
      </c>
      <c r="Z241" s="71" t="s">
        <v>1829</v>
      </c>
    </row>
    <row r="242" spans="19:26" x14ac:dyDescent="0.25">
      <c r="S242" s="69" t="s">
        <v>544</v>
      </c>
      <c r="T242" s="70" t="s">
        <v>1942</v>
      </c>
      <c r="U242" s="70" t="s">
        <v>1949</v>
      </c>
      <c r="V242" s="70" t="s">
        <v>1820</v>
      </c>
      <c r="W242" s="70" t="s">
        <v>1896</v>
      </c>
      <c r="X242" s="70" t="s">
        <v>1897</v>
      </c>
      <c r="Y242" s="70" t="s">
        <v>1833</v>
      </c>
      <c r="Z242" s="71" t="s">
        <v>1834</v>
      </c>
    </row>
    <row r="243" spans="19:26" x14ac:dyDescent="0.25">
      <c r="S243" s="69" t="s">
        <v>545</v>
      </c>
      <c r="T243" s="70" t="s">
        <v>1942</v>
      </c>
      <c r="U243" s="70" t="s">
        <v>1949</v>
      </c>
      <c r="V243" s="70" t="s">
        <v>1825</v>
      </c>
      <c r="W243" s="70" t="s">
        <v>1898</v>
      </c>
      <c r="X243" s="70" t="s">
        <v>1899</v>
      </c>
      <c r="Y243" s="70" t="s">
        <v>1838</v>
      </c>
      <c r="Z243" s="71" t="s">
        <v>1839</v>
      </c>
    </row>
    <row r="244" spans="19:26" x14ac:dyDescent="0.25">
      <c r="S244" s="69" t="s">
        <v>546</v>
      </c>
      <c r="T244" s="70" t="s">
        <v>1942</v>
      </c>
      <c r="U244" s="70" t="s">
        <v>1949</v>
      </c>
      <c r="V244" s="70" t="s">
        <v>1830</v>
      </c>
      <c r="W244" s="70" t="s">
        <v>1900</v>
      </c>
      <c r="X244" s="70" t="s">
        <v>1901</v>
      </c>
      <c r="Y244" s="70" t="s">
        <v>1753</v>
      </c>
      <c r="Z244" s="71" t="s">
        <v>1754</v>
      </c>
    </row>
    <row r="245" spans="19:26" x14ac:dyDescent="0.25">
      <c r="S245" s="69" t="s">
        <v>547</v>
      </c>
      <c r="T245" s="70" t="s">
        <v>1942</v>
      </c>
      <c r="U245" s="70" t="s">
        <v>1949</v>
      </c>
      <c r="V245" s="70" t="s">
        <v>1835</v>
      </c>
      <c r="W245" s="70" t="s">
        <v>1902</v>
      </c>
      <c r="X245" s="70" t="s">
        <v>1903</v>
      </c>
      <c r="Y245" s="70" t="s">
        <v>1760</v>
      </c>
      <c r="Z245" s="71" t="s">
        <v>1761</v>
      </c>
    </row>
    <row r="246" spans="19:26" x14ac:dyDescent="0.25">
      <c r="S246" s="69" t="s">
        <v>548</v>
      </c>
      <c r="T246" s="70" t="s">
        <v>1950</v>
      </c>
      <c r="U246" s="70" t="s">
        <v>1951</v>
      </c>
      <c r="V246" s="70" t="s">
        <v>1750</v>
      </c>
      <c r="W246" s="70" t="s">
        <v>1952</v>
      </c>
      <c r="X246" s="70" t="s">
        <v>1752</v>
      </c>
      <c r="Y246" s="70" t="s">
        <v>1953</v>
      </c>
      <c r="Z246" s="71" t="s">
        <v>1754</v>
      </c>
    </row>
    <row r="247" spans="19:26" x14ac:dyDescent="0.25">
      <c r="S247" s="69" t="s">
        <v>549</v>
      </c>
      <c r="T247" s="70" t="s">
        <v>1954</v>
      </c>
      <c r="U247" s="70" t="s">
        <v>1955</v>
      </c>
      <c r="V247" s="70" t="s">
        <v>1757</v>
      </c>
      <c r="W247" s="70" t="s">
        <v>1956</v>
      </c>
      <c r="X247" s="70" t="s">
        <v>1759</v>
      </c>
      <c r="Y247" s="70" t="s">
        <v>1957</v>
      </c>
      <c r="Z247" s="71" t="s">
        <v>1761</v>
      </c>
    </row>
    <row r="248" spans="19:26" x14ac:dyDescent="0.25">
      <c r="S248" s="69" t="s">
        <v>550</v>
      </c>
      <c r="T248" s="70" t="s">
        <v>1958</v>
      </c>
      <c r="U248" s="70" t="s">
        <v>1959</v>
      </c>
      <c r="V248" s="70" t="s">
        <v>1764</v>
      </c>
      <c r="W248" s="70" t="s">
        <v>1960</v>
      </c>
      <c r="X248" s="70" t="s">
        <v>1766</v>
      </c>
      <c r="Y248" s="70" t="s">
        <v>1961</v>
      </c>
      <c r="Z248" s="71" t="s">
        <v>1768</v>
      </c>
    </row>
    <row r="249" spans="19:26" x14ac:dyDescent="0.25">
      <c r="S249" s="69" t="s">
        <v>551</v>
      </c>
      <c r="T249" s="70" t="s">
        <v>1962</v>
      </c>
      <c r="U249" s="70" t="s">
        <v>1963</v>
      </c>
      <c r="V249" s="70" t="s">
        <v>1771</v>
      </c>
      <c r="W249" s="70" t="s">
        <v>1964</v>
      </c>
      <c r="X249" s="70" t="s">
        <v>1773</v>
      </c>
      <c r="Y249" s="70" t="s">
        <v>1965</v>
      </c>
      <c r="Z249" s="71" t="s">
        <v>1775</v>
      </c>
    </row>
    <row r="250" spans="19:26" x14ac:dyDescent="0.25">
      <c r="S250" s="69" t="s">
        <v>552</v>
      </c>
      <c r="T250" s="70" t="s">
        <v>1966</v>
      </c>
      <c r="U250" s="70" t="s">
        <v>1967</v>
      </c>
      <c r="V250" s="70" t="s">
        <v>1778</v>
      </c>
      <c r="W250" s="70" t="s">
        <v>1968</v>
      </c>
      <c r="X250" s="70" t="s">
        <v>1780</v>
      </c>
      <c r="Y250" s="70" t="s">
        <v>1969</v>
      </c>
      <c r="Z250" s="71" t="s">
        <v>1782</v>
      </c>
    </row>
    <row r="251" spans="19:26" x14ac:dyDescent="0.25">
      <c r="S251" s="69" t="s">
        <v>553</v>
      </c>
      <c r="T251" s="70" t="s">
        <v>1970</v>
      </c>
      <c r="U251" s="70" t="s">
        <v>1971</v>
      </c>
      <c r="V251" s="70" t="s">
        <v>1785</v>
      </c>
      <c r="W251" s="70" t="s">
        <v>1972</v>
      </c>
      <c r="X251" s="70" t="s">
        <v>1787</v>
      </c>
      <c r="Y251" s="70" t="s">
        <v>1973</v>
      </c>
      <c r="Z251" s="71" t="s">
        <v>1789</v>
      </c>
    </row>
    <row r="252" spans="19:26" x14ac:dyDescent="0.25">
      <c r="S252" s="69" t="s">
        <v>554</v>
      </c>
      <c r="T252" s="70" t="s">
        <v>1974</v>
      </c>
      <c r="U252" s="70" t="s">
        <v>1975</v>
      </c>
      <c r="V252" s="70" t="s">
        <v>1792</v>
      </c>
      <c r="W252" s="70" t="s">
        <v>1976</v>
      </c>
      <c r="X252" s="70" t="s">
        <v>1794</v>
      </c>
      <c r="Y252" s="70" t="s">
        <v>1977</v>
      </c>
      <c r="Z252" s="71" t="s">
        <v>1796</v>
      </c>
    </row>
    <row r="253" spans="19:26" x14ac:dyDescent="0.25">
      <c r="S253" s="69" t="s">
        <v>555</v>
      </c>
      <c r="T253" s="70" t="s">
        <v>1974</v>
      </c>
      <c r="U253" s="70" t="s">
        <v>1975</v>
      </c>
      <c r="V253" s="70" t="s">
        <v>1797</v>
      </c>
      <c r="W253" s="70" t="s">
        <v>1978</v>
      </c>
      <c r="X253" s="70" t="s">
        <v>1799</v>
      </c>
      <c r="Y253" s="70" t="s">
        <v>1977</v>
      </c>
      <c r="Z253" s="71" t="s">
        <v>1800</v>
      </c>
    </row>
    <row r="254" spans="19:26" x14ac:dyDescent="0.25">
      <c r="S254" s="69" t="s">
        <v>556</v>
      </c>
      <c r="T254" s="70" t="s">
        <v>1974</v>
      </c>
      <c r="U254" s="70" t="s">
        <v>1975</v>
      </c>
      <c r="V254" s="70" t="s">
        <v>1801</v>
      </c>
      <c r="W254" s="70" t="s">
        <v>1979</v>
      </c>
      <c r="X254" s="70" t="s">
        <v>1803</v>
      </c>
      <c r="Y254" s="70" t="s">
        <v>1977</v>
      </c>
      <c r="Z254" s="71" t="s">
        <v>1804</v>
      </c>
    </row>
    <row r="255" spans="19:26" x14ac:dyDescent="0.25">
      <c r="S255" s="69" t="s">
        <v>557</v>
      </c>
      <c r="T255" s="70" t="s">
        <v>1974</v>
      </c>
      <c r="U255" s="70" t="s">
        <v>1975</v>
      </c>
      <c r="V255" s="70" t="s">
        <v>1805</v>
      </c>
      <c r="W255" s="70" t="s">
        <v>1980</v>
      </c>
      <c r="X255" s="70" t="s">
        <v>1807</v>
      </c>
      <c r="Y255" s="70" t="s">
        <v>1981</v>
      </c>
      <c r="Z255" s="71" t="s">
        <v>1809</v>
      </c>
    </row>
    <row r="256" spans="19:26" x14ac:dyDescent="0.25">
      <c r="S256" s="69" t="s">
        <v>558</v>
      </c>
      <c r="T256" s="70" t="s">
        <v>1974</v>
      </c>
      <c r="U256" s="70" t="s">
        <v>1975</v>
      </c>
      <c r="V256" s="70" t="s">
        <v>1810</v>
      </c>
      <c r="W256" s="70" t="s">
        <v>1982</v>
      </c>
      <c r="X256" s="70" t="s">
        <v>1812</v>
      </c>
      <c r="Y256" s="70" t="s">
        <v>1983</v>
      </c>
      <c r="Z256" s="71" t="s">
        <v>1814</v>
      </c>
    </row>
    <row r="257" spans="19:26" x14ac:dyDescent="0.25">
      <c r="S257" s="69" t="s">
        <v>559</v>
      </c>
      <c r="T257" s="70" t="s">
        <v>1974</v>
      </c>
      <c r="U257" s="70" t="s">
        <v>1975</v>
      </c>
      <c r="V257" s="70" t="s">
        <v>1815</v>
      </c>
      <c r="W257" s="70" t="s">
        <v>1984</v>
      </c>
      <c r="X257" s="70" t="s">
        <v>1817</v>
      </c>
      <c r="Y257" s="70" t="s">
        <v>1985</v>
      </c>
      <c r="Z257" s="71" t="s">
        <v>1819</v>
      </c>
    </row>
    <row r="258" spans="19:26" x14ac:dyDescent="0.25">
      <c r="S258" s="69" t="s">
        <v>560</v>
      </c>
      <c r="T258" s="70" t="s">
        <v>1974</v>
      </c>
      <c r="U258" s="70" t="s">
        <v>1975</v>
      </c>
      <c r="V258" s="70" t="s">
        <v>1820</v>
      </c>
      <c r="W258" s="70" t="s">
        <v>1986</v>
      </c>
      <c r="X258" s="70" t="s">
        <v>1822</v>
      </c>
      <c r="Y258" s="70" t="s">
        <v>1987</v>
      </c>
      <c r="Z258" s="71" t="s">
        <v>1824</v>
      </c>
    </row>
    <row r="259" spans="19:26" x14ac:dyDescent="0.25">
      <c r="S259" s="69" t="s">
        <v>561</v>
      </c>
      <c r="T259" s="70" t="s">
        <v>1974</v>
      </c>
      <c r="U259" s="70" t="s">
        <v>1975</v>
      </c>
      <c r="V259" s="70" t="s">
        <v>1825</v>
      </c>
      <c r="W259" s="70" t="s">
        <v>1988</v>
      </c>
      <c r="X259" s="70" t="s">
        <v>1827</v>
      </c>
      <c r="Y259" s="70" t="s">
        <v>1989</v>
      </c>
      <c r="Z259" s="71" t="s">
        <v>1829</v>
      </c>
    </row>
    <row r="260" spans="19:26" x14ac:dyDescent="0.25">
      <c r="S260" s="69" t="s">
        <v>562</v>
      </c>
      <c r="T260" s="70" t="s">
        <v>1974</v>
      </c>
      <c r="U260" s="70" t="s">
        <v>1975</v>
      </c>
      <c r="V260" s="70" t="s">
        <v>1830</v>
      </c>
      <c r="W260" s="70" t="s">
        <v>1990</v>
      </c>
      <c r="X260" s="70" t="s">
        <v>1832</v>
      </c>
      <c r="Y260" s="70" t="s">
        <v>1991</v>
      </c>
      <c r="Z260" s="71" t="s">
        <v>1834</v>
      </c>
    </row>
    <row r="261" spans="19:26" x14ac:dyDescent="0.25">
      <c r="S261" s="69" t="s">
        <v>563</v>
      </c>
      <c r="T261" s="70" t="s">
        <v>1974</v>
      </c>
      <c r="U261" s="70" t="s">
        <v>1975</v>
      </c>
      <c r="V261" s="70" t="s">
        <v>1835</v>
      </c>
      <c r="W261" s="70" t="s">
        <v>1992</v>
      </c>
      <c r="X261" s="70" t="s">
        <v>1837</v>
      </c>
      <c r="Y261" s="70" t="s">
        <v>1993</v>
      </c>
      <c r="Z261" s="71" t="s">
        <v>1839</v>
      </c>
    </row>
    <row r="262" spans="19:26" x14ac:dyDescent="0.25">
      <c r="S262" s="69" t="s">
        <v>564</v>
      </c>
      <c r="T262" s="70" t="s">
        <v>1950</v>
      </c>
      <c r="U262" s="70" t="s">
        <v>1951</v>
      </c>
      <c r="V262" s="70" t="s">
        <v>1750</v>
      </c>
      <c r="W262" s="70" t="s">
        <v>1994</v>
      </c>
      <c r="X262" s="70" t="s">
        <v>1841</v>
      </c>
      <c r="Y262" s="70" t="s">
        <v>1991</v>
      </c>
      <c r="Z262" s="71" t="s">
        <v>1834</v>
      </c>
    </row>
    <row r="263" spans="19:26" x14ac:dyDescent="0.25">
      <c r="S263" s="69" t="s">
        <v>565</v>
      </c>
      <c r="T263" s="70" t="s">
        <v>1954</v>
      </c>
      <c r="U263" s="70" t="s">
        <v>1955</v>
      </c>
      <c r="V263" s="70" t="s">
        <v>1757</v>
      </c>
      <c r="W263" s="70" t="s">
        <v>1995</v>
      </c>
      <c r="X263" s="70" t="s">
        <v>1843</v>
      </c>
      <c r="Y263" s="70" t="s">
        <v>1993</v>
      </c>
      <c r="Z263" s="71" t="s">
        <v>1839</v>
      </c>
    </row>
    <row r="264" spans="19:26" x14ac:dyDescent="0.25">
      <c r="S264" s="69" t="s">
        <v>566</v>
      </c>
      <c r="T264" s="70" t="s">
        <v>1958</v>
      </c>
      <c r="U264" s="70" t="s">
        <v>1959</v>
      </c>
      <c r="V264" s="70" t="s">
        <v>1764</v>
      </c>
      <c r="W264" s="70" t="s">
        <v>1996</v>
      </c>
      <c r="X264" s="70" t="s">
        <v>1845</v>
      </c>
      <c r="Y264" s="70" t="s">
        <v>1953</v>
      </c>
      <c r="Z264" s="71" t="s">
        <v>1754</v>
      </c>
    </row>
    <row r="265" spans="19:26" x14ac:dyDescent="0.25">
      <c r="S265" s="69" t="s">
        <v>567</v>
      </c>
      <c r="T265" s="70" t="s">
        <v>1962</v>
      </c>
      <c r="U265" s="70" t="s">
        <v>1963</v>
      </c>
      <c r="V265" s="70" t="s">
        <v>1771</v>
      </c>
      <c r="W265" s="70" t="s">
        <v>1997</v>
      </c>
      <c r="X265" s="70" t="s">
        <v>1847</v>
      </c>
      <c r="Y265" s="70" t="s">
        <v>1957</v>
      </c>
      <c r="Z265" s="71" t="s">
        <v>1761</v>
      </c>
    </row>
    <row r="266" spans="19:26" x14ac:dyDescent="0.25">
      <c r="S266" s="69" t="s">
        <v>568</v>
      </c>
      <c r="T266" s="70" t="s">
        <v>1966</v>
      </c>
      <c r="U266" s="70" t="s">
        <v>1967</v>
      </c>
      <c r="V266" s="70" t="s">
        <v>1778</v>
      </c>
      <c r="W266" s="70" t="s">
        <v>1998</v>
      </c>
      <c r="X266" s="70" t="s">
        <v>1849</v>
      </c>
      <c r="Y266" s="70" t="s">
        <v>1961</v>
      </c>
      <c r="Z266" s="71" t="s">
        <v>1768</v>
      </c>
    </row>
    <row r="267" spans="19:26" x14ac:dyDescent="0.25">
      <c r="S267" s="69" t="s">
        <v>569</v>
      </c>
      <c r="T267" s="70" t="s">
        <v>1970</v>
      </c>
      <c r="U267" s="70" t="s">
        <v>1971</v>
      </c>
      <c r="V267" s="70" t="s">
        <v>1785</v>
      </c>
      <c r="W267" s="70" t="s">
        <v>1999</v>
      </c>
      <c r="X267" s="70" t="s">
        <v>1851</v>
      </c>
      <c r="Y267" s="70" t="s">
        <v>1965</v>
      </c>
      <c r="Z267" s="71" t="s">
        <v>1775</v>
      </c>
    </row>
    <row r="268" spans="19:26" x14ac:dyDescent="0.25">
      <c r="S268" s="69" t="s">
        <v>570</v>
      </c>
      <c r="T268" s="70" t="s">
        <v>1974</v>
      </c>
      <c r="U268" s="70" t="s">
        <v>1975</v>
      </c>
      <c r="V268" s="70" t="s">
        <v>1792</v>
      </c>
      <c r="W268" s="70" t="s">
        <v>2000</v>
      </c>
      <c r="X268" s="70" t="s">
        <v>1853</v>
      </c>
      <c r="Y268" s="70" t="s">
        <v>1969</v>
      </c>
      <c r="Z268" s="71" t="s">
        <v>1782</v>
      </c>
    </row>
    <row r="269" spans="19:26" x14ac:dyDescent="0.25">
      <c r="S269" s="69" t="s">
        <v>571</v>
      </c>
      <c r="T269" s="70" t="s">
        <v>1974</v>
      </c>
      <c r="U269" s="70" t="s">
        <v>1975</v>
      </c>
      <c r="V269" s="70" t="s">
        <v>1797</v>
      </c>
      <c r="W269" s="70" t="s">
        <v>2001</v>
      </c>
      <c r="X269" s="70" t="s">
        <v>1855</v>
      </c>
      <c r="Y269" s="70" t="s">
        <v>1973</v>
      </c>
      <c r="Z269" s="71" t="s">
        <v>1789</v>
      </c>
    </row>
    <row r="270" spans="19:26" x14ac:dyDescent="0.25">
      <c r="S270" s="69" t="s">
        <v>572</v>
      </c>
      <c r="T270" s="70" t="s">
        <v>1974</v>
      </c>
      <c r="U270" s="70" t="s">
        <v>1975</v>
      </c>
      <c r="V270" s="70" t="s">
        <v>1801</v>
      </c>
      <c r="W270" s="70" t="s">
        <v>1986</v>
      </c>
      <c r="X270" s="70" t="s">
        <v>1857</v>
      </c>
      <c r="Y270" s="70" t="s">
        <v>1977</v>
      </c>
      <c r="Z270" s="71" t="s">
        <v>1796</v>
      </c>
    </row>
    <row r="271" spans="19:26" x14ac:dyDescent="0.25">
      <c r="S271" s="69" t="s">
        <v>573</v>
      </c>
      <c r="T271" s="70" t="s">
        <v>1974</v>
      </c>
      <c r="U271" s="70" t="s">
        <v>1975</v>
      </c>
      <c r="V271" s="70" t="s">
        <v>1805</v>
      </c>
      <c r="W271" s="70" t="s">
        <v>2002</v>
      </c>
      <c r="X271" s="70" t="s">
        <v>1859</v>
      </c>
      <c r="Y271" s="70" t="s">
        <v>1977</v>
      </c>
      <c r="Z271" s="71" t="s">
        <v>1800</v>
      </c>
    </row>
    <row r="272" spans="19:26" x14ac:dyDescent="0.25">
      <c r="S272" s="69" t="s">
        <v>574</v>
      </c>
      <c r="T272" s="70" t="s">
        <v>1974</v>
      </c>
      <c r="U272" s="70" t="s">
        <v>1975</v>
      </c>
      <c r="V272" s="70" t="s">
        <v>1810</v>
      </c>
      <c r="W272" s="70" t="s">
        <v>2003</v>
      </c>
      <c r="X272" s="70" t="s">
        <v>1861</v>
      </c>
      <c r="Y272" s="70" t="s">
        <v>1977</v>
      </c>
      <c r="Z272" s="71" t="s">
        <v>1804</v>
      </c>
    </row>
    <row r="273" spans="19:26" x14ac:dyDescent="0.25">
      <c r="S273" s="69" t="s">
        <v>575</v>
      </c>
      <c r="T273" s="70" t="s">
        <v>1974</v>
      </c>
      <c r="U273" s="70" t="s">
        <v>1975</v>
      </c>
      <c r="V273" s="70" t="s">
        <v>1815</v>
      </c>
      <c r="W273" s="70" t="s">
        <v>2004</v>
      </c>
      <c r="X273" s="70" t="s">
        <v>1863</v>
      </c>
      <c r="Y273" s="70" t="s">
        <v>1981</v>
      </c>
      <c r="Z273" s="71" t="s">
        <v>1809</v>
      </c>
    </row>
    <row r="274" spans="19:26" x14ac:dyDescent="0.25">
      <c r="S274" s="69" t="s">
        <v>576</v>
      </c>
      <c r="T274" s="70" t="s">
        <v>1974</v>
      </c>
      <c r="U274" s="70" t="s">
        <v>1975</v>
      </c>
      <c r="V274" s="70" t="s">
        <v>1820</v>
      </c>
      <c r="W274" s="70" t="s">
        <v>2005</v>
      </c>
      <c r="X274" s="70" t="s">
        <v>1865</v>
      </c>
      <c r="Y274" s="70" t="s">
        <v>1983</v>
      </c>
      <c r="Z274" s="71" t="s">
        <v>1814</v>
      </c>
    </row>
    <row r="275" spans="19:26" x14ac:dyDescent="0.25">
      <c r="S275" s="69" t="s">
        <v>577</v>
      </c>
      <c r="T275" s="70" t="s">
        <v>1974</v>
      </c>
      <c r="U275" s="70" t="s">
        <v>1975</v>
      </c>
      <c r="V275" s="70" t="s">
        <v>1825</v>
      </c>
      <c r="W275" s="70" t="s">
        <v>2006</v>
      </c>
      <c r="X275" s="70" t="s">
        <v>1867</v>
      </c>
      <c r="Y275" s="70" t="s">
        <v>1985</v>
      </c>
      <c r="Z275" s="71" t="s">
        <v>1819</v>
      </c>
    </row>
    <row r="276" spans="19:26" x14ac:dyDescent="0.25">
      <c r="S276" s="69" t="s">
        <v>578</v>
      </c>
      <c r="T276" s="70" t="s">
        <v>1974</v>
      </c>
      <c r="U276" s="70" t="s">
        <v>1975</v>
      </c>
      <c r="V276" s="70" t="s">
        <v>1830</v>
      </c>
      <c r="W276" s="70" t="s">
        <v>2007</v>
      </c>
      <c r="X276" s="70" t="s">
        <v>1869</v>
      </c>
      <c r="Y276" s="70" t="s">
        <v>1987</v>
      </c>
      <c r="Z276" s="71" t="s">
        <v>1824</v>
      </c>
    </row>
    <row r="277" spans="19:26" x14ac:dyDescent="0.25">
      <c r="S277" s="69" t="s">
        <v>579</v>
      </c>
      <c r="T277" s="70" t="s">
        <v>1974</v>
      </c>
      <c r="U277" s="70" t="s">
        <v>1975</v>
      </c>
      <c r="V277" s="70" t="s">
        <v>1835</v>
      </c>
      <c r="W277" s="70" t="s">
        <v>2008</v>
      </c>
      <c r="X277" s="70" t="s">
        <v>1871</v>
      </c>
      <c r="Y277" s="70" t="s">
        <v>1989</v>
      </c>
      <c r="Z277" s="71" t="s">
        <v>1829</v>
      </c>
    </row>
    <row r="278" spans="19:26" x14ac:dyDescent="0.25">
      <c r="S278" s="69" t="s">
        <v>580</v>
      </c>
      <c r="T278" s="70" t="s">
        <v>1950</v>
      </c>
      <c r="U278" s="70" t="s">
        <v>1951</v>
      </c>
      <c r="V278" s="70" t="s">
        <v>1750</v>
      </c>
      <c r="W278" s="70" t="s">
        <v>2009</v>
      </c>
      <c r="X278" s="70" t="s">
        <v>1873</v>
      </c>
      <c r="Y278" s="70" t="s">
        <v>1961</v>
      </c>
      <c r="Z278" s="71" t="s">
        <v>1768</v>
      </c>
    </row>
    <row r="279" spans="19:26" x14ac:dyDescent="0.25">
      <c r="S279" s="69" t="s">
        <v>581</v>
      </c>
      <c r="T279" s="70" t="s">
        <v>1954</v>
      </c>
      <c r="U279" s="70" t="s">
        <v>1955</v>
      </c>
      <c r="V279" s="70" t="s">
        <v>1757</v>
      </c>
      <c r="W279" s="70" t="s">
        <v>2010</v>
      </c>
      <c r="X279" s="70" t="s">
        <v>1875</v>
      </c>
      <c r="Y279" s="70" t="s">
        <v>1965</v>
      </c>
      <c r="Z279" s="71" t="s">
        <v>1775</v>
      </c>
    </row>
    <row r="280" spans="19:26" x14ac:dyDescent="0.25">
      <c r="S280" s="69" t="s">
        <v>582</v>
      </c>
      <c r="T280" s="70" t="s">
        <v>1958</v>
      </c>
      <c r="U280" s="70" t="s">
        <v>1959</v>
      </c>
      <c r="V280" s="70" t="s">
        <v>1764</v>
      </c>
      <c r="W280" s="70" t="s">
        <v>2011</v>
      </c>
      <c r="X280" s="70" t="s">
        <v>1877</v>
      </c>
      <c r="Y280" s="70" t="s">
        <v>1969</v>
      </c>
      <c r="Z280" s="71" t="s">
        <v>1782</v>
      </c>
    </row>
    <row r="281" spans="19:26" x14ac:dyDescent="0.25">
      <c r="S281" s="69" t="s">
        <v>583</v>
      </c>
      <c r="T281" s="70" t="s">
        <v>1962</v>
      </c>
      <c r="U281" s="70" t="s">
        <v>1963</v>
      </c>
      <c r="V281" s="70" t="s">
        <v>1771</v>
      </c>
      <c r="W281" s="70" t="s">
        <v>2012</v>
      </c>
      <c r="X281" s="70" t="s">
        <v>1879</v>
      </c>
      <c r="Y281" s="70" t="s">
        <v>1973</v>
      </c>
      <c r="Z281" s="71" t="s">
        <v>1789</v>
      </c>
    </row>
    <row r="282" spans="19:26" x14ac:dyDescent="0.25">
      <c r="S282" s="69" t="s">
        <v>584</v>
      </c>
      <c r="T282" s="70" t="s">
        <v>1966</v>
      </c>
      <c r="U282" s="70" t="s">
        <v>1967</v>
      </c>
      <c r="V282" s="70" t="s">
        <v>1778</v>
      </c>
      <c r="W282" s="70" t="s">
        <v>2013</v>
      </c>
      <c r="X282" s="70" t="s">
        <v>1881</v>
      </c>
      <c r="Y282" s="70" t="s">
        <v>1977</v>
      </c>
      <c r="Z282" s="71" t="s">
        <v>1796</v>
      </c>
    </row>
    <row r="283" spans="19:26" x14ac:dyDescent="0.25">
      <c r="S283" s="69" t="s">
        <v>585</v>
      </c>
      <c r="T283" s="70" t="s">
        <v>1970</v>
      </c>
      <c r="U283" s="70" t="s">
        <v>1971</v>
      </c>
      <c r="V283" s="70" t="s">
        <v>1785</v>
      </c>
      <c r="W283" s="70" t="s">
        <v>2014</v>
      </c>
      <c r="X283" s="70" t="s">
        <v>1883</v>
      </c>
      <c r="Y283" s="70" t="s">
        <v>1977</v>
      </c>
      <c r="Z283" s="71" t="s">
        <v>1800</v>
      </c>
    </row>
    <row r="284" spans="19:26" x14ac:dyDescent="0.25">
      <c r="S284" s="69" t="s">
        <v>586</v>
      </c>
      <c r="T284" s="70" t="s">
        <v>1974</v>
      </c>
      <c r="U284" s="70" t="s">
        <v>1975</v>
      </c>
      <c r="V284" s="70" t="s">
        <v>1792</v>
      </c>
      <c r="W284" s="70" t="s">
        <v>2015</v>
      </c>
      <c r="X284" s="70" t="s">
        <v>1885</v>
      </c>
      <c r="Y284" s="70" t="s">
        <v>1977</v>
      </c>
      <c r="Z284" s="71" t="s">
        <v>1804</v>
      </c>
    </row>
    <row r="285" spans="19:26" x14ac:dyDescent="0.25">
      <c r="S285" s="69" t="s">
        <v>587</v>
      </c>
      <c r="T285" s="70" t="s">
        <v>1974</v>
      </c>
      <c r="U285" s="70" t="s">
        <v>1975</v>
      </c>
      <c r="V285" s="70" t="s">
        <v>1797</v>
      </c>
      <c r="W285" s="70" t="s">
        <v>2016</v>
      </c>
      <c r="X285" s="70" t="s">
        <v>1887</v>
      </c>
      <c r="Y285" s="70" t="s">
        <v>1981</v>
      </c>
      <c r="Z285" s="71" t="s">
        <v>1809</v>
      </c>
    </row>
    <row r="286" spans="19:26" x14ac:dyDescent="0.25">
      <c r="S286" s="69" t="s">
        <v>588</v>
      </c>
      <c r="T286" s="70" t="s">
        <v>1974</v>
      </c>
      <c r="U286" s="70" t="s">
        <v>1975</v>
      </c>
      <c r="V286" s="70" t="s">
        <v>1801</v>
      </c>
      <c r="W286" s="70" t="s">
        <v>2017</v>
      </c>
      <c r="X286" s="70" t="s">
        <v>1889</v>
      </c>
      <c r="Y286" s="70" t="s">
        <v>1983</v>
      </c>
      <c r="Z286" s="71" t="s">
        <v>1814</v>
      </c>
    </row>
    <row r="287" spans="19:26" x14ac:dyDescent="0.25">
      <c r="S287" s="69" t="s">
        <v>589</v>
      </c>
      <c r="T287" s="70" t="s">
        <v>1974</v>
      </c>
      <c r="U287" s="70" t="s">
        <v>1975</v>
      </c>
      <c r="V287" s="70" t="s">
        <v>1805</v>
      </c>
      <c r="W287" s="70" t="s">
        <v>2018</v>
      </c>
      <c r="X287" s="70" t="s">
        <v>1891</v>
      </c>
      <c r="Y287" s="70" t="s">
        <v>1985</v>
      </c>
      <c r="Z287" s="71" t="s">
        <v>1819</v>
      </c>
    </row>
    <row r="288" spans="19:26" x14ac:dyDescent="0.25">
      <c r="S288" s="69" t="s">
        <v>590</v>
      </c>
      <c r="T288" s="70" t="s">
        <v>1974</v>
      </c>
      <c r="U288" s="70" t="s">
        <v>1975</v>
      </c>
      <c r="V288" s="70" t="s">
        <v>1810</v>
      </c>
      <c r="W288" s="70" t="s">
        <v>2011</v>
      </c>
      <c r="X288" s="70" t="s">
        <v>1893</v>
      </c>
      <c r="Y288" s="70" t="s">
        <v>1987</v>
      </c>
      <c r="Z288" s="71" t="s">
        <v>1824</v>
      </c>
    </row>
    <row r="289" spans="19:26" x14ac:dyDescent="0.25">
      <c r="S289" s="69" t="s">
        <v>591</v>
      </c>
      <c r="T289" s="70" t="s">
        <v>1974</v>
      </c>
      <c r="U289" s="70" t="s">
        <v>1975</v>
      </c>
      <c r="V289" s="70" t="s">
        <v>1815</v>
      </c>
      <c r="W289" s="70" t="s">
        <v>2019</v>
      </c>
      <c r="X289" s="70" t="s">
        <v>1895</v>
      </c>
      <c r="Y289" s="70" t="s">
        <v>1989</v>
      </c>
      <c r="Z289" s="71" t="s">
        <v>1829</v>
      </c>
    </row>
    <row r="290" spans="19:26" x14ac:dyDescent="0.25">
      <c r="S290" s="69" t="s">
        <v>592</v>
      </c>
      <c r="T290" s="70" t="s">
        <v>1974</v>
      </c>
      <c r="U290" s="70" t="s">
        <v>1975</v>
      </c>
      <c r="V290" s="70" t="s">
        <v>1820</v>
      </c>
      <c r="W290" s="70" t="s">
        <v>2020</v>
      </c>
      <c r="X290" s="70" t="s">
        <v>1897</v>
      </c>
      <c r="Y290" s="70" t="s">
        <v>1991</v>
      </c>
      <c r="Z290" s="71" t="s">
        <v>1834</v>
      </c>
    </row>
    <row r="291" spans="19:26" x14ac:dyDescent="0.25">
      <c r="S291" s="69" t="s">
        <v>593</v>
      </c>
      <c r="T291" s="70" t="s">
        <v>1974</v>
      </c>
      <c r="U291" s="70" t="s">
        <v>1975</v>
      </c>
      <c r="V291" s="70" t="s">
        <v>1825</v>
      </c>
      <c r="W291" s="70" t="s">
        <v>2021</v>
      </c>
      <c r="X291" s="70" t="s">
        <v>1899</v>
      </c>
      <c r="Y291" s="70" t="s">
        <v>1993</v>
      </c>
      <c r="Z291" s="71" t="s">
        <v>1839</v>
      </c>
    </row>
    <row r="292" spans="19:26" x14ac:dyDescent="0.25">
      <c r="S292" s="69" t="s">
        <v>594</v>
      </c>
      <c r="T292" s="70" t="s">
        <v>1974</v>
      </c>
      <c r="U292" s="70" t="s">
        <v>1975</v>
      </c>
      <c r="V292" s="70" t="s">
        <v>1830</v>
      </c>
      <c r="W292" s="70" t="s">
        <v>2022</v>
      </c>
      <c r="X292" s="70" t="s">
        <v>1901</v>
      </c>
      <c r="Y292" s="70" t="s">
        <v>1953</v>
      </c>
      <c r="Z292" s="71" t="s">
        <v>1754</v>
      </c>
    </row>
    <row r="293" spans="19:26" x14ac:dyDescent="0.25">
      <c r="S293" s="69" t="s">
        <v>595</v>
      </c>
      <c r="T293" s="70" t="s">
        <v>1974</v>
      </c>
      <c r="U293" s="70" t="s">
        <v>1975</v>
      </c>
      <c r="V293" s="70" t="s">
        <v>1835</v>
      </c>
      <c r="W293" s="70" t="s">
        <v>2023</v>
      </c>
      <c r="X293" s="70" t="s">
        <v>1903</v>
      </c>
      <c r="Y293" s="70" t="s">
        <v>1957</v>
      </c>
      <c r="Z293" s="71" t="s">
        <v>1761</v>
      </c>
    </row>
    <row r="294" spans="19:26" x14ac:dyDescent="0.25">
      <c r="S294" s="69" t="s">
        <v>596</v>
      </c>
      <c r="T294" s="70" t="s">
        <v>2024</v>
      </c>
      <c r="U294" s="70" t="s">
        <v>1937</v>
      </c>
      <c r="V294" s="70" t="s">
        <v>1750</v>
      </c>
      <c r="W294" s="70" t="s">
        <v>1952</v>
      </c>
      <c r="X294" s="70" t="s">
        <v>1752</v>
      </c>
      <c r="Y294" s="70" t="s">
        <v>1953</v>
      </c>
      <c r="Z294" s="71" t="s">
        <v>1754</v>
      </c>
    </row>
    <row r="295" spans="19:26" x14ac:dyDescent="0.25">
      <c r="S295" s="69" t="s">
        <v>597</v>
      </c>
      <c r="T295" s="70" t="s">
        <v>2025</v>
      </c>
      <c r="U295" s="70" t="s">
        <v>2026</v>
      </c>
      <c r="V295" s="70" t="s">
        <v>1757</v>
      </c>
      <c r="W295" s="70" t="s">
        <v>1956</v>
      </c>
      <c r="X295" s="70" t="s">
        <v>1759</v>
      </c>
      <c r="Y295" s="70" t="s">
        <v>1957</v>
      </c>
      <c r="Z295" s="71" t="s">
        <v>1761</v>
      </c>
    </row>
    <row r="296" spans="19:26" x14ac:dyDescent="0.25">
      <c r="S296" s="69" t="s">
        <v>598</v>
      </c>
      <c r="T296" s="70" t="s">
        <v>2027</v>
      </c>
      <c r="U296" s="70" t="s">
        <v>2028</v>
      </c>
      <c r="V296" s="70" t="s">
        <v>1764</v>
      </c>
      <c r="W296" s="70" t="s">
        <v>1960</v>
      </c>
      <c r="X296" s="70" t="s">
        <v>1766</v>
      </c>
      <c r="Y296" s="70" t="s">
        <v>1961</v>
      </c>
      <c r="Z296" s="71" t="s">
        <v>1768</v>
      </c>
    </row>
    <row r="297" spans="19:26" x14ac:dyDescent="0.25">
      <c r="S297" s="69" t="s">
        <v>599</v>
      </c>
      <c r="T297" s="70" t="s">
        <v>2029</v>
      </c>
      <c r="U297" s="70" t="s">
        <v>2030</v>
      </c>
      <c r="V297" s="70" t="s">
        <v>1771</v>
      </c>
      <c r="W297" s="70" t="s">
        <v>1964</v>
      </c>
      <c r="X297" s="70" t="s">
        <v>1773</v>
      </c>
      <c r="Y297" s="70" t="s">
        <v>1965</v>
      </c>
      <c r="Z297" s="71" t="s">
        <v>1775</v>
      </c>
    </row>
    <row r="298" spans="19:26" x14ac:dyDescent="0.25">
      <c r="S298" s="69" t="s">
        <v>600</v>
      </c>
      <c r="T298" s="70" t="s">
        <v>2031</v>
      </c>
      <c r="U298" s="70" t="s">
        <v>2032</v>
      </c>
      <c r="V298" s="70" t="s">
        <v>1778</v>
      </c>
      <c r="W298" s="70" t="s">
        <v>1968</v>
      </c>
      <c r="X298" s="70" t="s">
        <v>1780</v>
      </c>
      <c r="Y298" s="70" t="s">
        <v>1969</v>
      </c>
      <c r="Z298" s="71" t="s">
        <v>1782</v>
      </c>
    </row>
    <row r="299" spans="19:26" x14ac:dyDescent="0.25">
      <c r="S299" s="69" t="s">
        <v>601</v>
      </c>
      <c r="T299" s="70" t="s">
        <v>2033</v>
      </c>
      <c r="U299" s="70" t="s">
        <v>2034</v>
      </c>
      <c r="V299" s="70" t="s">
        <v>1785</v>
      </c>
      <c r="W299" s="70" t="s">
        <v>1972</v>
      </c>
      <c r="X299" s="70" t="s">
        <v>1787</v>
      </c>
      <c r="Y299" s="70" t="s">
        <v>1973</v>
      </c>
      <c r="Z299" s="71" t="s">
        <v>1789</v>
      </c>
    </row>
    <row r="300" spans="19:26" x14ac:dyDescent="0.25">
      <c r="S300" s="69" t="s">
        <v>602</v>
      </c>
      <c r="T300" s="70" t="s">
        <v>2035</v>
      </c>
      <c r="U300" s="70" t="s">
        <v>2036</v>
      </c>
      <c r="V300" s="70" t="s">
        <v>1792</v>
      </c>
      <c r="W300" s="70" t="s">
        <v>1976</v>
      </c>
      <c r="X300" s="70" t="s">
        <v>1794</v>
      </c>
      <c r="Y300" s="70" t="s">
        <v>1977</v>
      </c>
      <c r="Z300" s="71" t="s">
        <v>1796</v>
      </c>
    </row>
    <row r="301" spans="19:26" x14ac:dyDescent="0.25">
      <c r="S301" s="69" t="s">
        <v>603</v>
      </c>
      <c r="T301" s="70" t="s">
        <v>2035</v>
      </c>
      <c r="U301" s="70" t="s">
        <v>2036</v>
      </c>
      <c r="V301" s="70" t="s">
        <v>1797</v>
      </c>
      <c r="W301" s="70" t="s">
        <v>1978</v>
      </c>
      <c r="X301" s="70" t="s">
        <v>1799</v>
      </c>
      <c r="Y301" s="70" t="s">
        <v>1977</v>
      </c>
      <c r="Z301" s="71" t="s">
        <v>1800</v>
      </c>
    </row>
    <row r="302" spans="19:26" x14ac:dyDescent="0.25">
      <c r="S302" s="69" t="s">
        <v>604</v>
      </c>
      <c r="T302" s="70" t="s">
        <v>2035</v>
      </c>
      <c r="U302" s="70" t="s">
        <v>2036</v>
      </c>
      <c r="V302" s="70" t="s">
        <v>1801</v>
      </c>
      <c r="W302" s="70" t="s">
        <v>1979</v>
      </c>
      <c r="X302" s="70" t="s">
        <v>1803</v>
      </c>
      <c r="Y302" s="70" t="s">
        <v>1977</v>
      </c>
      <c r="Z302" s="71" t="s">
        <v>1804</v>
      </c>
    </row>
    <row r="303" spans="19:26" x14ac:dyDescent="0.25">
      <c r="S303" s="69" t="s">
        <v>605</v>
      </c>
      <c r="T303" s="70" t="s">
        <v>2035</v>
      </c>
      <c r="U303" s="70" t="s">
        <v>2036</v>
      </c>
      <c r="V303" s="70" t="s">
        <v>1805</v>
      </c>
      <c r="W303" s="70" t="s">
        <v>1980</v>
      </c>
      <c r="X303" s="70" t="s">
        <v>1807</v>
      </c>
      <c r="Y303" s="70" t="s">
        <v>1981</v>
      </c>
      <c r="Z303" s="71" t="s">
        <v>1809</v>
      </c>
    </row>
    <row r="304" spans="19:26" x14ac:dyDescent="0.25">
      <c r="S304" s="69" t="s">
        <v>606</v>
      </c>
      <c r="T304" s="70" t="s">
        <v>2035</v>
      </c>
      <c r="U304" s="70" t="s">
        <v>2036</v>
      </c>
      <c r="V304" s="70" t="s">
        <v>1810</v>
      </c>
      <c r="W304" s="70" t="s">
        <v>1982</v>
      </c>
      <c r="X304" s="70" t="s">
        <v>1812</v>
      </c>
      <c r="Y304" s="70" t="s">
        <v>1983</v>
      </c>
      <c r="Z304" s="71" t="s">
        <v>1814</v>
      </c>
    </row>
    <row r="305" spans="19:26" x14ac:dyDescent="0.25">
      <c r="S305" s="69" t="s">
        <v>607</v>
      </c>
      <c r="T305" s="70" t="s">
        <v>2035</v>
      </c>
      <c r="U305" s="70" t="s">
        <v>2036</v>
      </c>
      <c r="V305" s="70" t="s">
        <v>1815</v>
      </c>
      <c r="W305" s="70" t="s">
        <v>1984</v>
      </c>
      <c r="X305" s="70" t="s">
        <v>1817</v>
      </c>
      <c r="Y305" s="70" t="s">
        <v>1985</v>
      </c>
      <c r="Z305" s="71" t="s">
        <v>1819</v>
      </c>
    </row>
    <row r="306" spans="19:26" x14ac:dyDescent="0.25">
      <c r="S306" s="69" t="s">
        <v>608</v>
      </c>
      <c r="T306" s="70" t="s">
        <v>2035</v>
      </c>
      <c r="U306" s="70" t="s">
        <v>2036</v>
      </c>
      <c r="V306" s="70" t="s">
        <v>1820</v>
      </c>
      <c r="W306" s="70" t="s">
        <v>1986</v>
      </c>
      <c r="X306" s="70" t="s">
        <v>1822</v>
      </c>
      <c r="Y306" s="70" t="s">
        <v>1987</v>
      </c>
      <c r="Z306" s="71" t="s">
        <v>1824</v>
      </c>
    </row>
    <row r="307" spans="19:26" x14ac:dyDescent="0.25">
      <c r="S307" s="69" t="s">
        <v>609</v>
      </c>
      <c r="T307" s="70" t="s">
        <v>2035</v>
      </c>
      <c r="U307" s="70" t="s">
        <v>2036</v>
      </c>
      <c r="V307" s="70" t="s">
        <v>1825</v>
      </c>
      <c r="W307" s="70" t="s">
        <v>1988</v>
      </c>
      <c r="X307" s="70" t="s">
        <v>1827</v>
      </c>
      <c r="Y307" s="70" t="s">
        <v>1989</v>
      </c>
      <c r="Z307" s="71" t="s">
        <v>1829</v>
      </c>
    </row>
    <row r="308" spans="19:26" x14ac:dyDescent="0.25">
      <c r="S308" s="69" t="s">
        <v>610</v>
      </c>
      <c r="T308" s="70" t="s">
        <v>2035</v>
      </c>
      <c r="U308" s="70" t="s">
        <v>2036</v>
      </c>
      <c r="V308" s="70" t="s">
        <v>1830</v>
      </c>
      <c r="W308" s="70" t="s">
        <v>1990</v>
      </c>
      <c r="X308" s="70" t="s">
        <v>1832</v>
      </c>
      <c r="Y308" s="70" t="s">
        <v>1991</v>
      </c>
      <c r="Z308" s="71" t="s">
        <v>1834</v>
      </c>
    </row>
    <row r="309" spans="19:26" x14ac:dyDescent="0.25">
      <c r="S309" s="69" t="s">
        <v>611</v>
      </c>
      <c r="T309" s="70" t="s">
        <v>2035</v>
      </c>
      <c r="U309" s="70" t="s">
        <v>2036</v>
      </c>
      <c r="V309" s="70" t="s">
        <v>1835</v>
      </c>
      <c r="W309" s="70" t="s">
        <v>1992</v>
      </c>
      <c r="X309" s="70" t="s">
        <v>1837</v>
      </c>
      <c r="Y309" s="70" t="s">
        <v>1993</v>
      </c>
      <c r="Z309" s="71" t="s">
        <v>1839</v>
      </c>
    </row>
    <row r="310" spans="19:26" x14ac:dyDescent="0.25">
      <c r="S310" s="69" t="s">
        <v>612</v>
      </c>
      <c r="T310" s="70" t="s">
        <v>2024</v>
      </c>
      <c r="U310" s="70" t="s">
        <v>1937</v>
      </c>
      <c r="V310" s="70" t="s">
        <v>1750</v>
      </c>
      <c r="W310" s="70" t="s">
        <v>1994</v>
      </c>
      <c r="X310" s="70" t="s">
        <v>1841</v>
      </c>
      <c r="Y310" s="70" t="s">
        <v>1991</v>
      </c>
      <c r="Z310" s="71" t="s">
        <v>1834</v>
      </c>
    </row>
    <row r="311" spans="19:26" x14ac:dyDescent="0.25">
      <c r="S311" s="69" t="s">
        <v>613</v>
      </c>
      <c r="T311" s="70" t="s">
        <v>2025</v>
      </c>
      <c r="U311" s="70" t="s">
        <v>2026</v>
      </c>
      <c r="V311" s="70" t="s">
        <v>1757</v>
      </c>
      <c r="W311" s="70" t="s">
        <v>1995</v>
      </c>
      <c r="X311" s="70" t="s">
        <v>1843</v>
      </c>
      <c r="Y311" s="70" t="s">
        <v>1993</v>
      </c>
      <c r="Z311" s="71" t="s">
        <v>1839</v>
      </c>
    </row>
    <row r="312" spans="19:26" x14ac:dyDescent="0.25">
      <c r="S312" s="69" t="s">
        <v>614</v>
      </c>
      <c r="T312" s="70" t="s">
        <v>2027</v>
      </c>
      <c r="U312" s="70" t="s">
        <v>2028</v>
      </c>
      <c r="V312" s="70" t="s">
        <v>1764</v>
      </c>
      <c r="W312" s="70" t="s">
        <v>1996</v>
      </c>
      <c r="X312" s="70" t="s">
        <v>1845</v>
      </c>
      <c r="Y312" s="70" t="s">
        <v>1953</v>
      </c>
      <c r="Z312" s="71" t="s">
        <v>1754</v>
      </c>
    </row>
    <row r="313" spans="19:26" x14ac:dyDescent="0.25">
      <c r="S313" s="69" t="s">
        <v>615</v>
      </c>
      <c r="T313" s="70" t="s">
        <v>2029</v>
      </c>
      <c r="U313" s="70" t="s">
        <v>2030</v>
      </c>
      <c r="V313" s="70" t="s">
        <v>1771</v>
      </c>
      <c r="W313" s="70" t="s">
        <v>1997</v>
      </c>
      <c r="X313" s="70" t="s">
        <v>1847</v>
      </c>
      <c r="Y313" s="70" t="s">
        <v>1957</v>
      </c>
      <c r="Z313" s="71" t="s">
        <v>1761</v>
      </c>
    </row>
    <row r="314" spans="19:26" x14ac:dyDescent="0.25">
      <c r="S314" s="69" t="s">
        <v>616</v>
      </c>
      <c r="T314" s="70" t="s">
        <v>2031</v>
      </c>
      <c r="U314" s="70" t="s">
        <v>2032</v>
      </c>
      <c r="V314" s="70" t="s">
        <v>1778</v>
      </c>
      <c r="W314" s="70" t="s">
        <v>1998</v>
      </c>
      <c r="X314" s="70" t="s">
        <v>1849</v>
      </c>
      <c r="Y314" s="70" t="s">
        <v>1961</v>
      </c>
      <c r="Z314" s="71" t="s">
        <v>1768</v>
      </c>
    </row>
    <row r="315" spans="19:26" x14ac:dyDescent="0.25">
      <c r="S315" s="69" t="s">
        <v>617</v>
      </c>
      <c r="T315" s="70" t="s">
        <v>2033</v>
      </c>
      <c r="U315" s="70" t="s">
        <v>2034</v>
      </c>
      <c r="V315" s="70" t="s">
        <v>1785</v>
      </c>
      <c r="W315" s="70" t="s">
        <v>1999</v>
      </c>
      <c r="X315" s="70" t="s">
        <v>1851</v>
      </c>
      <c r="Y315" s="70" t="s">
        <v>1965</v>
      </c>
      <c r="Z315" s="71" t="s">
        <v>1775</v>
      </c>
    </row>
    <row r="316" spans="19:26" x14ac:dyDescent="0.25">
      <c r="S316" s="69" t="s">
        <v>618</v>
      </c>
      <c r="T316" s="70" t="s">
        <v>2035</v>
      </c>
      <c r="U316" s="70" t="s">
        <v>2036</v>
      </c>
      <c r="V316" s="70" t="s">
        <v>1792</v>
      </c>
      <c r="W316" s="70" t="s">
        <v>2000</v>
      </c>
      <c r="X316" s="70" t="s">
        <v>1853</v>
      </c>
      <c r="Y316" s="70" t="s">
        <v>1969</v>
      </c>
      <c r="Z316" s="71" t="s">
        <v>1782</v>
      </c>
    </row>
    <row r="317" spans="19:26" x14ac:dyDescent="0.25">
      <c r="S317" s="69" t="s">
        <v>619</v>
      </c>
      <c r="T317" s="70" t="s">
        <v>2035</v>
      </c>
      <c r="U317" s="70" t="s">
        <v>2036</v>
      </c>
      <c r="V317" s="70" t="s">
        <v>1797</v>
      </c>
      <c r="W317" s="70" t="s">
        <v>2001</v>
      </c>
      <c r="X317" s="70" t="s">
        <v>1855</v>
      </c>
      <c r="Y317" s="70" t="s">
        <v>1973</v>
      </c>
      <c r="Z317" s="71" t="s">
        <v>1789</v>
      </c>
    </row>
    <row r="318" spans="19:26" x14ac:dyDescent="0.25">
      <c r="S318" s="69" t="s">
        <v>620</v>
      </c>
      <c r="T318" s="70" t="s">
        <v>2035</v>
      </c>
      <c r="U318" s="70" t="s">
        <v>2036</v>
      </c>
      <c r="V318" s="70" t="s">
        <v>1801</v>
      </c>
      <c r="W318" s="70" t="s">
        <v>1986</v>
      </c>
      <c r="X318" s="70" t="s">
        <v>1857</v>
      </c>
      <c r="Y318" s="70" t="s">
        <v>1977</v>
      </c>
      <c r="Z318" s="71" t="s">
        <v>1796</v>
      </c>
    </row>
    <row r="319" spans="19:26" x14ac:dyDescent="0.25">
      <c r="S319" s="69" t="s">
        <v>621</v>
      </c>
      <c r="T319" s="70" t="s">
        <v>2035</v>
      </c>
      <c r="U319" s="70" t="s">
        <v>2036</v>
      </c>
      <c r="V319" s="70" t="s">
        <v>1805</v>
      </c>
      <c r="W319" s="70" t="s">
        <v>2002</v>
      </c>
      <c r="X319" s="70" t="s">
        <v>1859</v>
      </c>
      <c r="Y319" s="70" t="s">
        <v>1977</v>
      </c>
      <c r="Z319" s="71" t="s">
        <v>1800</v>
      </c>
    </row>
    <row r="320" spans="19:26" x14ac:dyDescent="0.25">
      <c r="S320" s="69" t="s">
        <v>622</v>
      </c>
      <c r="T320" s="70" t="s">
        <v>2035</v>
      </c>
      <c r="U320" s="70" t="s">
        <v>2036</v>
      </c>
      <c r="V320" s="70" t="s">
        <v>1810</v>
      </c>
      <c r="W320" s="70" t="s">
        <v>2003</v>
      </c>
      <c r="X320" s="70" t="s">
        <v>1861</v>
      </c>
      <c r="Y320" s="70" t="s">
        <v>1977</v>
      </c>
      <c r="Z320" s="71" t="s">
        <v>1804</v>
      </c>
    </row>
    <row r="321" spans="19:26" x14ac:dyDescent="0.25">
      <c r="S321" s="69" t="s">
        <v>623</v>
      </c>
      <c r="T321" s="70" t="s">
        <v>2035</v>
      </c>
      <c r="U321" s="70" t="s">
        <v>2036</v>
      </c>
      <c r="V321" s="70" t="s">
        <v>1815</v>
      </c>
      <c r="W321" s="70" t="s">
        <v>2004</v>
      </c>
      <c r="X321" s="70" t="s">
        <v>1863</v>
      </c>
      <c r="Y321" s="70" t="s">
        <v>1981</v>
      </c>
      <c r="Z321" s="71" t="s">
        <v>1809</v>
      </c>
    </row>
    <row r="322" spans="19:26" x14ac:dyDescent="0.25">
      <c r="S322" s="69" t="s">
        <v>624</v>
      </c>
      <c r="T322" s="70" t="s">
        <v>2035</v>
      </c>
      <c r="U322" s="70" t="s">
        <v>2036</v>
      </c>
      <c r="V322" s="70" t="s">
        <v>1820</v>
      </c>
      <c r="W322" s="70" t="s">
        <v>2005</v>
      </c>
      <c r="X322" s="70" t="s">
        <v>1865</v>
      </c>
      <c r="Y322" s="70" t="s">
        <v>1983</v>
      </c>
      <c r="Z322" s="71" t="s">
        <v>1814</v>
      </c>
    </row>
    <row r="323" spans="19:26" x14ac:dyDescent="0.25">
      <c r="S323" s="69" t="s">
        <v>625</v>
      </c>
      <c r="T323" s="70" t="s">
        <v>2035</v>
      </c>
      <c r="U323" s="70" t="s">
        <v>2036</v>
      </c>
      <c r="V323" s="70" t="s">
        <v>1825</v>
      </c>
      <c r="W323" s="70" t="s">
        <v>2006</v>
      </c>
      <c r="X323" s="70" t="s">
        <v>1867</v>
      </c>
      <c r="Y323" s="70" t="s">
        <v>1985</v>
      </c>
      <c r="Z323" s="71" t="s">
        <v>1819</v>
      </c>
    </row>
    <row r="324" spans="19:26" x14ac:dyDescent="0.25">
      <c r="S324" s="69" t="s">
        <v>626</v>
      </c>
      <c r="T324" s="70" t="s">
        <v>2035</v>
      </c>
      <c r="U324" s="70" t="s">
        <v>2036</v>
      </c>
      <c r="V324" s="70" t="s">
        <v>1830</v>
      </c>
      <c r="W324" s="70" t="s">
        <v>2007</v>
      </c>
      <c r="X324" s="70" t="s">
        <v>1869</v>
      </c>
      <c r="Y324" s="70" t="s">
        <v>1987</v>
      </c>
      <c r="Z324" s="71" t="s">
        <v>1824</v>
      </c>
    </row>
    <row r="325" spans="19:26" x14ac:dyDescent="0.25">
      <c r="S325" s="69" t="s">
        <v>627</v>
      </c>
      <c r="T325" s="70" t="s">
        <v>2035</v>
      </c>
      <c r="U325" s="70" t="s">
        <v>2036</v>
      </c>
      <c r="V325" s="70" t="s">
        <v>1835</v>
      </c>
      <c r="W325" s="70" t="s">
        <v>2008</v>
      </c>
      <c r="X325" s="70" t="s">
        <v>1871</v>
      </c>
      <c r="Y325" s="70" t="s">
        <v>1989</v>
      </c>
      <c r="Z325" s="71" t="s">
        <v>1829</v>
      </c>
    </row>
    <row r="326" spans="19:26" x14ac:dyDescent="0.25">
      <c r="S326" s="69" t="s">
        <v>628</v>
      </c>
      <c r="T326" s="70" t="s">
        <v>2024</v>
      </c>
      <c r="U326" s="70" t="s">
        <v>1937</v>
      </c>
      <c r="V326" s="70" t="s">
        <v>1750</v>
      </c>
      <c r="W326" s="70" t="s">
        <v>2009</v>
      </c>
      <c r="X326" s="70" t="s">
        <v>1873</v>
      </c>
      <c r="Y326" s="70" t="s">
        <v>1961</v>
      </c>
      <c r="Z326" s="71" t="s">
        <v>1768</v>
      </c>
    </row>
    <row r="327" spans="19:26" x14ac:dyDescent="0.25">
      <c r="S327" s="69" t="s">
        <v>629</v>
      </c>
      <c r="T327" s="70" t="s">
        <v>2025</v>
      </c>
      <c r="U327" s="70" t="s">
        <v>2026</v>
      </c>
      <c r="V327" s="70" t="s">
        <v>1757</v>
      </c>
      <c r="W327" s="70" t="s">
        <v>2010</v>
      </c>
      <c r="X327" s="70" t="s">
        <v>1875</v>
      </c>
      <c r="Y327" s="70" t="s">
        <v>1965</v>
      </c>
      <c r="Z327" s="71" t="s">
        <v>1775</v>
      </c>
    </row>
    <row r="328" spans="19:26" x14ac:dyDescent="0.25">
      <c r="S328" s="69" t="s">
        <v>630</v>
      </c>
      <c r="T328" s="70" t="s">
        <v>2027</v>
      </c>
      <c r="U328" s="70" t="s">
        <v>2028</v>
      </c>
      <c r="V328" s="70" t="s">
        <v>1764</v>
      </c>
      <c r="W328" s="70" t="s">
        <v>2011</v>
      </c>
      <c r="X328" s="70" t="s">
        <v>1877</v>
      </c>
      <c r="Y328" s="70" t="s">
        <v>1969</v>
      </c>
      <c r="Z328" s="71" t="s">
        <v>1782</v>
      </c>
    </row>
    <row r="329" spans="19:26" x14ac:dyDescent="0.25">
      <c r="S329" s="69" t="s">
        <v>631</v>
      </c>
      <c r="T329" s="70" t="s">
        <v>2029</v>
      </c>
      <c r="U329" s="70" t="s">
        <v>2030</v>
      </c>
      <c r="V329" s="70" t="s">
        <v>1771</v>
      </c>
      <c r="W329" s="70" t="s">
        <v>2012</v>
      </c>
      <c r="X329" s="70" t="s">
        <v>1879</v>
      </c>
      <c r="Y329" s="70" t="s">
        <v>1973</v>
      </c>
      <c r="Z329" s="71" t="s">
        <v>1789</v>
      </c>
    </row>
    <row r="330" spans="19:26" x14ac:dyDescent="0.25">
      <c r="S330" s="69" t="s">
        <v>632</v>
      </c>
      <c r="T330" s="70" t="s">
        <v>2031</v>
      </c>
      <c r="U330" s="70" t="s">
        <v>2032</v>
      </c>
      <c r="V330" s="70" t="s">
        <v>1778</v>
      </c>
      <c r="W330" s="70" t="s">
        <v>2013</v>
      </c>
      <c r="X330" s="70" t="s">
        <v>1881</v>
      </c>
      <c r="Y330" s="70" t="s">
        <v>1977</v>
      </c>
      <c r="Z330" s="71" t="s">
        <v>1796</v>
      </c>
    </row>
    <row r="331" spans="19:26" x14ac:dyDescent="0.25">
      <c r="S331" s="69" t="s">
        <v>633</v>
      </c>
      <c r="T331" s="70" t="s">
        <v>2033</v>
      </c>
      <c r="U331" s="70" t="s">
        <v>2034</v>
      </c>
      <c r="V331" s="70" t="s">
        <v>1785</v>
      </c>
      <c r="W331" s="70" t="s">
        <v>2014</v>
      </c>
      <c r="X331" s="70" t="s">
        <v>1883</v>
      </c>
      <c r="Y331" s="70" t="s">
        <v>1977</v>
      </c>
      <c r="Z331" s="71" t="s">
        <v>1800</v>
      </c>
    </row>
    <row r="332" spans="19:26" x14ac:dyDescent="0.25">
      <c r="S332" s="69" t="s">
        <v>634</v>
      </c>
      <c r="T332" s="70" t="s">
        <v>2035</v>
      </c>
      <c r="U332" s="70" t="s">
        <v>2036</v>
      </c>
      <c r="V332" s="70" t="s">
        <v>1792</v>
      </c>
      <c r="W332" s="70" t="s">
        <v>2015</v>
      </c>
      <c r="X332" s="70" t="s">
        <v>1885</v>
      </c>
      <c r="Y332" s="70" t="s">
        <v>1977</v>
      </c>
      <c r="Z332" s="71" t="s">
        <v>1804</v>
      </c>
    </row>
    <row r="333" spans="19:26" x14ac:dyDescent="0.25">
      <c r="S333" s="69" t="s">
        <v>635</v>
      </c>
      <c r="T333" s="70" t="s">
        <v>2035</v>
      </c>
      <c r="U333" s="70" t="s">
        <v>2036</v>
      </c>
      <c r="V333" s="70" t="s">
        <v>1797</v>
      </c>
      <c r="W333" s="70" t="s">
        <v>2016</v>
      </c>
      <c r="X333" s="70" t="s">
        <v>1887</v>
      </c>
      <c r="Y333" s="70" t="s">
        <v>1981</v>
      </c>
      <c r="Z333" s="71" t="s">
        <v>1809</v>
      </c>
    </row>
    <row r="334" spans="19:26" x14ac:dyDescent="0.25">
      <c r="S334" s="69" t="s">
        <v>636</v>
      </c>
      <c r="T334" s="70" t="s">
        <v>2035</v>
      </c>
      <c r="U334" s="70" t="s">
        <v>2036</v>
      </c>
      <c r="V334" s="70" t="s">
        <v>1801</v>
      </c>
      <c r="W334" s="70" t="s">
        <v>2017</v>
      </c>
      <c r="X334" s="70" t="s">
        <v>1889</v>
      </c>
      <c r="Y334" s="70" t="s">
        <v>1983</v>
      </c>
      <c r="Z334" s="71" t="s">
        <v>1814</v>
      </c>
    </row>
    <row r="335" spans="19:26" x14ac:dyDescent="0.25">
      <c r="S335" s="69" t="s">
        <v>637</v>
      </c>
      <c r="T335" s="70" t="s">
        <v>2035</v>
      </c>
      <c r="U335" s="70" t="s">
        <v>2036</v>
      </c>
      <c r="V335" s="70" t="s">
        <v>1805</v>
      </c>
      <c r="W335" s="70" t="s">
        <v>2018</v>
      </c>
      <c r="X335" s="70" t="s">
        <v>1891</v>
      </c>
      <c r="Y335" s="70" t="s">
        <v>1985</v>
      </c>
      <c r="Z335" s="71" t="s">
        <v>1819</v>
      </c>
    </row>
    <row r="336" spans="19:26" x14ac:dyDescent="0.25">
      <c r="S336" s="69" t="s">
        <v>638</v>
      </c>
      <c r="T336" s="70" t="s">
        <v>2035</v>
      </c>
      <c r="U336" s="70" t="s">
        <v>2036</v>
      </c>
      <c r="V336" s="70" t="s">
        <v>1810</v>
      </c>
      <c r="W336" s="70" t="s">
        <v>2011</v>
      </c>
      <c r="X336" s="70" t="s">
        <v>1893</v>
      </c>
      <c r="Y336" s="70" t="s">
        <v>1987</v>
      </c>
      <c r="Z336" s="71" t="s">
        <v>1824</v>
      </c>
    </row>
    <row r="337" spans="19:26" x14ac:dyDescent="0.25">
      <c r="S337" s="69" t="s">
        <v>639</v>
      </c>
      <c r="T337" s="70" t="s">
        <v>2035</v>
      </c>
      <c r="U337" s="70" t="s">
        <v>2036</v>
      </c>
      <c r="V337" s="70" t="s">
        <v>1815</v>
      </c>
      <c r="W337" s="70" t="s">
        <v>2019</v>
      </c>
      <c r="X337" s="70" t="s">
        <v>1895</v>
      </c>
      <c r="Y337" s="70" t="s">
        <v>1989</v>
      </c>
      <c r="Z337" s="71" t="s">
        <v>1829</v>
      </c>
    </row>
    <row r="338" spans="19:26" x14ac:dyDescent="0.25">
      <c r="S338" s="69" t="s">
        <v>640</v>
      </c>
      <c r="T338" s="70" t="s">
        <v>2035</v>
      </c>
      <c r="U338" s="70" t="s">
        <v>2036</v>
      </c>
      <c r="V338" s="70" t="s">
        <v>1820</v>
      </c>
      <c r="W338" s="70" t="s">
        <v>2020</v>
      </c>
      <c r="X338" s="70" t="s">
        <v>1897</v>
      </c>
      <c r="Y338" s="70" t="s">
        <v>1991</v>
      </c>
      <c r="Z338" s="71" t="s">
        <v>1834</v>
      </c>
    </row>
    <row r="339" spans="19:26" x14ac:dyDescent="0.25">
      <c r="S339" s="69" t="s">
        <v>641</v>
      </c>
      <c r="T339" s="70" t="s">
        <v>2035</v>
      </c>
      <c r="U339" s="70" t="s">
        <v>2036</v>
      </c>
      <c r="V339" s="70" t="s">
        <v>1825</v>
      </c>
      <c r="W339" s="70" t="s">
        <v>2021</v>
      </c>
      <c r="X339" s="70" t="s">
        <v>1899</v>
      </c>
      <c r="Y339" s="70" t="s">
        <v>1993</v>
      </c>
      <c r="Z339" s="71" t="s">
        <v>1839</v>
      </c>
    </row>
    <row r="340" spans="19:26" x14ac:dyDescent="0.25">
      <c r="S340" s="69" t="s">
        <v>642</v>
      </c>
      <c r="T340" s="70" t="s">
        <v>2035</v>
      </c>
      <c r="U340" s="70" t="s">
        <v>2036</v>
      </c>
      <c r="V340" s="70" t="s">
        <v>1830</v>
      </c>
      <c r="W340" s="70" t="s">
        <v>2022</v>
      </c>
      <c r="X340" s="70" t="s">
        <v>1901</v>
      </c>
      <c r="Y340" s="70" t="s">
        <v>1953</v>
      </c>
      <c r="Z340" s="71" t="s">
        <v>1754</v>
      </c>
    </row>
    <row r="341" spans="19:26" x14ac:dyDescent="0.25">
      <c r="S341" s="69" t="s">
        <v>643</v>
      </c>
      <c r="T341" s="70" t="s">
        <v>2035</v>
      </c>
      <c r="U341" s="70" t="s">
        <v>2036</v>
      </c>
      <c r="V341" s="70" t="s">
        <v>1835</v>
      </c>
      <c r="W341" s="70" t="s">
        <v>2023</v>
      </c>
      <c r="X341" s="70" t="s">
        <v>1903</v>
      </c>
      <c r="Y341" s="70" t="s">
        <v>1957</v>
      </c>
      <c r="Z341" s="71" t="s">
        <v>1761</v>
      </c>
    </row>
    <row r="342" spans="19:26" x14ac:dyDescent="0.25">
      <c r="S342" s="69" t="s">
        <v>644</v>
      </c>
      <c r="T342" s="70" t="s">
        <v>2037</v>
      </c>
      <c r="U342" s="70" t="s">
        <v>2038</v>
      </c>
      <c r="V342" s="70" t="s">
        <v>1750</v>
      </c>
      <c r="W342" s="70" t="s">
        <v>1952</v>
      </c>
      <c r="X342" s="70" t="s">
        <v>1752</v>
      </c>
      <c r="Y342" s="70" t="s">
        <v>1953</v>
      </c>
      <c r="Z342" s="71" t="s">
        <v>1754</v>
      </c>
    </row>
    <row r="343" spans="19:26" x14ac:dyDescent="0.25">
      <c r="S343" s="69" t="s">
        <v>645</v>
      </c>
      <c r="T343" s="70" t="s">
        <v>2039</v>
      </c>
      <c r="U343" s="70" t="s">
        <v>2040</v>
      </c>
      <c r="V343" s="70" t="s">
        <v>1757</v>
      </c>
      <c r="W343" s="70" t="s">
        <v>1956</v>
      </c>
      <c r="X343" s="70" t="s">
        <v>1759</v>
      </c>
      <c r="Y343" s="70" t="s">
        <v>1957</v>
      </c>
      <c r="Z343" s="71" t="s">
        <v>1761</v>
      </c>
    </row>
    <row r="344" spans="19:26" x14ac:dyDescent="0.25">
      <c r="S344" s="69" t="s">
        <v>646</v>
      </c>
      <c r="T344" s="70" t="s">
        <v>2041</v>
      </c>
      <c r="U344" s="70" t="s">
        <v>1939</v>
      </c>
      <c r="V344" s="70" t="s">
        <v>1764</v>
      </c>
      <c r="W344" s="70" t="s">
        <v>1960</v>
      </c>
      <c r="X344" s="70" t="s">
        <v>1766</v>
      </c>
      <c r="Y344" s="70" t="s">
        <v>1961</v>
      </c>
      <c r="Z344" s="71" t="s">
        <v>1768</v>
      </c>
    </row>
    <row r="345" spans="19:26" x14ac:dyDescent="0.25">
      <c r="S345" s="69" t="s">
        <v>647</v>
      </c>
      <c r="T345" s="70" t="s">
        <v>2042</v>
      </c>
      <c r="U345" s="70" t="s">
        <v>1971</v>
      </c>
      <c r="V345" s="70" t="s">
        <v>1771</v>
      </c>
      <c r="W345" s="70" t="s">
        <v>1964</v>
      </c>
      <c r="X345" s="70" t="s">
        <v>1773</v>
      </c>
      <c r="Y345" s="70" t="s">
        <v>1965</v>
      </c>
      <c r="Z345" s="71" t="s">
        <v>1775</v>
      </c>
    </row>
    <row r="346" spans="19:26" x14ac:dyDescent="0.25">
      <c r="S346" s="69" t="s">
        <v>648</v>
      </c>
      <c r="T346" s="70" t="s">
        <v>2043</v>
      </c>
      <c r="U346" s="70" t="s">
        <v>2044</v>
      </c>
      <c r="V346" s="70" t="s">
        <v>1778</v>
      </c>
      <c r="W346" s="70" t="s">
        <v>1968</v>
      </c>
      <c r="X346" s="70" t="s">
        <v>1780</v>
      </c>
      <c r="Y346" s="70" t="s">
        <v>1969</v>
      </c>
      <c r="Z346" s="71" t="s">
        <v>1782</v>
      </c>
    </row>
    <row r="347" spans="19:26" x14ac:dyDescent="0.25">
      <c r="S347" s="69" t="s">
        <v>649</v>
      </c>
      <c r="T347" s="70" t="s">
        <v>2045</v>
      </c>
      <c r="U347" s="70" t="s">
        <v>2046</v>
      </c>
      <c r="V347" s="70" t="s">
        <v>1785</v>
      </c>
      <c r="W347" s="70" t="s">
        <v>1972</v>
      </c>
      <c r="X347" s="70" t="s">
        <v>1787</v>
      </c>
      <c r="Y347" s="70" t="s">
        <v>1973</v>
      </c>
      <c r="Z347" s="71" t="s">
        <v>1789</v>
      </c>
    </row>
    <row r="348" spans="19:26" x14ac:dyDescent="0.25">
      <c r="S348" s="69" t="s">
        <v>650</v>
      </c>
      <c r="T348" s="70" t="s">
        <v>2047</v>
      </c>
      <c r="U348" s="70" t="s">
        <v>2048</v>
      </c>
      <c r="V348" s="70" t="s">
        <v>1792</v>
      </c>
      <c r="W348" s="70" t="s">
        <v>1976</v>
      </c>
      <c r="X348" s="70" t="s">
        <v>1794</v>
      </c>
      <c r="Y348" s="70" t="s">
        <v>1977</v>
      </c>
      <c r="Z348" s="71" t="s">
        <v>1796</v>
      </c>
    </row>
    <row r="349" spans="19:26" x14ac:dyDescent="0.25">
      <c r="S349" s="69" t="s">
        <v>651</v>
      </c>
      <c r="T349" s="70" t="s">
        <v>2047</v>
      </c>
      <c r="U349" s="70" t="s">
        <v>2048</v>
      </c>
      <c r="V349" s="70" t="s">
        <v>1797</v>
      </c>
      <c r="W349" s="70" t="s">
        <v>1978</v>
      </c>
      <c r="X349" s="70" t="s">
        <v>1799</v>
      </c>
      <c r="Y349" s="70" t="s">
        <v>1977</v>
      </c>
      <c r="Z349" s="71" t="s">
        <v>1800</v>
      </c>
    </row>
    <row r="350" spans="19:26" x14ac:dyDescent="0.25">
      <c r="S350" s="69" t="s">
        <v>652</v>
      </c>
      <c r="T350" s="70" t="s">
        <v>2047</v>
      </c>
      <c r="U350" s="70" t="s">
        <v>2048</v>
      </c>
      <c r="V350" s="70" t="s">
        <v>1801</v>
      </c>
      <c r="W350" s="70" t="s">
        <v>1979</v>
      </c>
      <c r="X350" s="70" t="s">
        <v>1803</v>
      </c>
      <c r="Y350" s="70" t="s">
        <v>1977</v>
      </c>
      <c r="Z350" s="71" t="s">
        <v>1804</v>
      </c>
    </row>
    <row r="351" spans="19:26" x14ac:dyDescent="0.25">
      <c r="S351" s="69" t="s">
        <v>653</v>
      </c>
      <c r="T351" s="70" t="s">
        <v>2047</v>
      </c>
      <c r="U351" s="70" t="s">
        <v>2048</v>
      </c>
      <c r="V351" s="70" t="s">
        <v>1805</v>
      </c>
      <c r="W351" s="70" t="s">
        <v>1980</v>
      </c>
      <c r="X351" s="70" t="s">
        <v>1807</v>
      </c>
      <c r="Y351" s="70" t="s">
        <v>1981</v>
      </c>
      <c r="Z351" s="71" t="s">
        <v>1809</v>
      </c>
    </row>
    <row r="352" spans="19:26" x14ac:dyDescent="0.25">
      <c r="S352" s="69" t="s">
        <v>654</v>
      </c>
      <c r="T352" s="70" t="s">
        <v>2047</v>
      </c>
      <c r="U352" s="70" t="s">
        <v>2048</v>
      </c>
      <c r="V352" s="70" t="s">
        <v>1810</v>
      </c>
      <c r="W352" s="70" t="s">
        <v>1982</v>
      </c>
      <c r="X352" s="70" t="s">
        <v>1812</v>
      </c>
      <c r="Y352" s="70" t="s">
        <v>1983</v>
      </c>
      <c r="Z352" s="71" t="s">
        <v>1814</v>
      </c>
    </row>
    <row r="353" spans="19:26" x14ac:dyDescent="0.25">
      <c r="S353" s="69" t="s">
        <v>655</v>
      </c>
      <c r="T353" s="70" t="s">
        <v>2047</v>
      </c>
      <c r="U353" s="70" t="s">
        <v>2048</v>
      </c>
      <c r="V353" s="70" t="s">
        <v>1815</v>
      </c>
      <c r="W353" s="70" t="s">
        <v>1984</v>
      </c>
      <c r="X353" s="70" t="s">
        <v>1817</v>
      </c>
      <c r="Y353" s="70" t="s">
        <v>1985</v>
      </c>
      <c r="Z353" s="71" t="s">
        <v>1819</v>
      </c>
    </row>
    <row r="354" spans="19:26" x14ac:dyDescent="0.25">
      <c r="S354" s="69" t="s">
        <v>656</v>
      </c>
      <c r="T354" s="70" t="s">
        <v>2047</v>
      </c>
      <c r="U354" s="70" t="s">
        <v>2048</v>
      </c>
      <c r="V354" s="70" t="s">
        <v>1820</v>
      </c>
      <c r="W354" s="70" t="s">
        <v>1986</v>
      </c>
      <c r="X354" s="70" t="s">
        <v>1822</v>
      </c>
      <c r="Y354" s="70" t="s">
        <v>1987</v>
      </c>
      <c r="Z354" s="71" t="s">
        <v>1824</v>
      </c>
    </row>
    <row r="355" spans="19:26" x14ac:dyDescent="0.25">
      <c r="S355" s="69" t="s">
        <v>657</v>
      </c>
      <c r="T355" s="70" t="s">
        <v>2047</v>
      </c>
      <c r="U355" s="70" t="s">
        <v>2048</v>
      </c>
      <c r="V355" s="70" t="s">
        <v>1825</v>
      </c>
      <c r="W355" s="70" t="s">
        <v>1988</v>
      </c>
      <c r="X355" s="70" t="s">
        <v>1827</v>
      </c>
      <c r="Y355" s="70" t="s">
        <v>1989</v>
      </c>
      <c r="Z355" s="71" t="s">
        <v>1829</v>
      </c>
    </row>
    <row r="356" spans="19:26" x14ac:dyDescent="0.25">
      <c r="S356" s="69" t="s">
        <v>658</v>
      </c>
      <c r="T356" s="70" t="s">
        <v>2047</v>
      </c>
      <c r="U356" s="70" t="s">
        <v>2048</v>
      </c>
      <c r="V356" s="70" t="s">
        <v>1830</v>
      </c>
      <c r="W356" s="70" t="s">
        <v>1990</v>
      </c>
      <c r="X356" s="70" t="s">
        <v>1832</v>
      </c>
      <c r="Y356" s="70" t="s">
        <v>1991</v>
      </c>
      <c r="Z356" s="71" t="s">
        <v>1834</v>
      </c>
    </row>
    <row r="357" spans="19:26" x14ac:dyDescent="0.25">
      <c r="S357" s="69" t="s">
        <v>659</v>
      </c>
      <c r="T357" s="70" t="s">
        <v>2047</v>
      </c>
      <c r="U357" s="70" t="s">
        <v>2048</v>
      </c>
      <c r="V357" s="70" t="s">
        <v>1835</v>
      </c>
      <c r="W357" s="70" t="s">
        <v>1992</v>
      </c>
      <c r="X357" s="70" t="s">
        <v>1837</v>
      </c>
      <c r="Y357" s="70" t="s">
        <v>1993</v>
      </c>
      <c r="Z357" s="71" t="s">
        <v>1839</v>
      </c>
    </row>
    <row r="358" spans="19:26" x14ac:dyDescent="0.25">
      <c r="S358" s="69" t="s">
        <v>660</v>
      </c>
      <c r="T358" s="70" t="s">
        <v>2037</v>
      </c>
      <c r="U358" s="70" t="s">
        <v>2038</v>
      </c>
      <c r="V358" s="70" t="s">
        <v>1750</v>
      </c>
      <c r="W358" s="70" t="s">
        <v>1994</v>
      </c>
      <c r="X358" s="70" t="s">
        <v>1841</v>
      </c>
      <c r="Y358" s="70" t="s">
        <v>1991</v>
      </c>
      <c r="Z358" s="71" t="s">
        <v>1834</v>
      </c>
    </row>
    <row r="359" spans="19:26" x14ac:dyDescent="0.25">
      <c r="S359" s="69" t="s">
        <v>661</v>
      </c>
      <c r="T359" s="70" t="s">
        <v>2039</v>
      </c>
      <c r="U359" s="70" t="s">
        <v>2040</v>
      </c>
      <c r="V359" s="70" t="s">
        <v>1757</v>
      </c>
      <c r="W359" s="70" t="s">
        <v>1995</v>
      </c>
      <c r="X359" s="70" t="s">
        <v>1843</v>
      </c>
      <c r="Y359" s="70" t="s">
        <v>1993</v>
      </c>
      <c r="Z359" s="71" t="s">
        <v>1839</v>
      </c>
    </row>
    <row r="360" spans="19:26" x14ac:dyDescent="0.25">
      <c r="S360" s="69" t="s">
        <v>662</v>
      </c>
      <c r="T360" s="70" t="s">
        <v>2041</v>
      </c>
      <c r="U360" s="70" t="s">
        <v>1939</v>
      </c>
      <c r="V360" s="70" t="s">
        <v>1764</v>
      </c>
      <c r="W360" s="70" t="s">
        <v>1996</v>
      </c>
      <c r="X360" s="70" t="s">
        <v>1845</v>
      </c>
      <c r="Y360" s="70" t="s">
        <v>1953</v>
      </c>
      <c r="Z360" s="71" t="s">
        <v>1754</v>
      </c>
    </row>
    <row r="361" spans="19:26" x14ac:dyDescent="0.25">
      <c r="S361" s="69" t="s">
        <v>663</v>
      </c>
      <c r="T361" s="70" t="s">
        <v>2042</v>
      </c>
      <c r="U361" s="70" t="s">
        <v>1971</v>
      </c>
      <c r="V361" s="70" t="s">
        <v>1771</v>
      </c>
      <c r="W361" s="70" t="s">
        <v>1997</v>
      </c>
      <c r="X361" s="70" t="s">
        <v>1847</v>
      </c>
      <c r="Y361" s="70" t="s">
        <v>1957</v>
      </c>
      <c r="Z361" s="71" t="s">
        <v>1761</v>
      </c>
    </row>
    <row r="362" spans="19:26" x14ac:dyDescent="0.25">
      <c r="S362" s="69" t="s">
        <v>664</v>
      </c>
      <c r="T362" s="70" t="s">
        <v>2043</v>
      </c>
      <c r="U362" s="70" t="s">
        <v>2044</v>
      </c>
      <c r="V362" s="70" t="s">
        <v>1778</v>
      </c>
      <c r="W362" s="70" t="s">
        <v>1998</v>
      </c>
      <c r="X362" s="70" t="s">
        <v>1849</v>
      </c>
      <c r="Y362" s="70" t="s">
        <v>1961</v>
      </c>
      <c r="Z362" s="71" t="s">
        <v>1768</v>
      </c>
    </row>
    <row r="363" spans="19:26" x14ac:dyDescent="0.25">
      <c r="S363" s="69" t="s">
        <v>665</v>
      </c>
      <c r="T363" s="70" t="s">
        <v>2045</v>
      </c>
      <c r="U363" s="70" t="s">
        <v>2046</v>
      </c>
      <c r="V363" s="70" t="s">
        <v>1785</v>
      </c>
      <c r="W363" s="70" t="s">
        <v>1999</v>
      </c>
      <c r="X363" s="70" t="s">
        <v>1851</v>
      </c>
      <c r="Y363" s="70" t="s">
        <v>1965</v>
      </c>
      <c r="Z363" s="71" t="s">
        <v>1775</v>
      </c>
    </row>
    <row r="364" spans="19:26" x14ac:dyDescent="0.25">
      <c r="S364" s="69" t="s">
        <v>666</v>
      </c>
      <c r="T364" s="70" t="s">
        <v>2047</v>
      </c>
      <c r="U364" s="70" t="s">
        <v>2048</v>
      </c>
      <c r="V364" s="70" t="s">
        <v>1792</v>
      </c>
      <c r="W364" s="70" t="s">
        <v>2000</v>
      </c>
      <c r="X364" s="70" t="s">
        <v>1853</v>
      </c>
      <c r="Y364" s="70" t="s">
        <v>1969</v>
      </c>
      <c r="Z364" s="71" t="s">
        <v>1782</v>
      </c>
    </row>
    <row r="365" spans="19:26" x14ac:dyDescent="0.25">
      <c r="S365" s="69" t="s">
        <v>667</v>
      </c>
      <c r="T365" s="70" t="s">
        <v>2047</v>
      </c>
      <c r="U365" s="70" t="s">
        <v>2048</v>
      </c>
      <c r="V365" s="70" t="s">
        <v>1797</v>
      </c>
      <c r="W365" s="70" t="s">
        <v>2001</v>
      </c>
      <c r="X365" s="70" t="s">
        <v>1855</v>
      </c>
      <c r="Y365" s="70" t="s">
        <v>1973</v>
      </c>
      <c r="Z365" s="71" t="s">
        <v>1789</v>
      </c>
    </row>
    <row r="366" spans="19:26" x14ac:dyDescent="0.25">
      <c r="S366" s="69" t="s">
        <v>668</v>
      </c>
      <c r="T366" s="70" t="s">
        <v>2047</v>
      </c>
      <c r="U366" s="70" t="s">
        <v>2048</v>
      </c>
      <c r="V366" s="70" t="s">
        <v>1801</v>
      </c>
      <c r="W366" s="70" t="s">
        <v>1986</v>
      </c>
      <c r="X366" s="70" t="s">
        <v>1857</v>
      </c>
      <c r="Y366" s="70" t="s">
        <v>1977</v>
      </c>
      <c r="Z366" s="71" t="s">
        <v>1796</v>
      </c>
    </row>
    <row r="367" spans="19:26" x14ac:dyDescent="0.25">
      <c r="S367" s="69" t="s">
        <v>669</v>
      </c>
      <c r="T367" s="70" t="s">
        <v>2047</v>
      </c>
      <c r="U367" s="70" t="s">
        <v>2048</v>
      </c>
      <c r="V367" s="70" t="s">
        <v>1805</v>
      </c>
      <c r="W367" s="70" t="s">
        <v>2002</v>
      </c>
      <c r="X367" s="70" t="s">
        <v>1859</v>
      </c>
      <c r="Y367" s="70" t="s">
        <v>1977</v>
      </c>
      <c r="Z367" s="71" t="s">
        <v>1800</v>
      </c>
    </row>
    <row r="368" spans="19:26" x14ac:dyDescent="0.25">
      <c r="S368" s="69" t="s">
        <v>670</v>
      </c>
      <c r="T368" s="70" t="s">
        <v>2047</v>
      </c>
      <c r="U368" s="70" t="s">
        <v>2048</v>
      </c>
      <c r="V368" s="70" t="s">
        <v>1810</v>
      </c>
      <c r="W368" s="70" t="s">
        <v>2003</v>
      </c>
      <c r="X368" s="70" t="s">
        <v>1861</v>
      </c>
      <c r="Y368" s="70" t="s">
        <v>1977</v>
      </c>
      <c r="Z368" s="71" t="s">
        <v>1804</v>
      </c>
    </row>
    <row r="369" spans="19:26" x14ac:dyDescent="0.25">
      <c r="S369" s="69" t="s">
        <v>671</v>
      </c>
      <c r="T369" s="70" t="s">
        <v>2047</v>
      </c>
      <c r="U369" s="70" t="s">
        <v>2048</v>
      </c>
      <c r="V369" s="70" t="s">
        <v>1815</v>
      </c>
      <c r="W369" s="70" t="s">
        <v>2004</v>
      </c>
      <c r="X369" s="70" t="s">
        <v>1863</v>
      </c>
      <c r="Y369" s="70" t="s">
        <v>1981</v>
      </c>
      <c r="Z369" s="71" t="s">
        <v>1809</v>
      </c>
    </row>
    <row r="370" spans="19:26" x14ac:dyDescent="0.25">
      <c r="S370" s="69" t="s">
        <v>672</v>
      </c>
      <c r="T370" s="70" t="s">
        <v>2047</v>
      </c>
      <c r="U370" s="70" t="s">
        <v>2048</v>
      </c>
      <c r="V370" s="70" t="s">
        <v>1820</v>
      </c>
      <c r="W370" s="70" t="s">
        <v>2005</v>
      </c>
      <c r="X370" s="70" t="s">
        <v>1865</v>
      </c>
      <c r="Y370" s="70" t="s">
        <v>1983</v>
      </c>
      <c r="Z370" s="71" t="s">
        <v>1814</v>
      </c>
    </row>
    <row r="371" spans="19:26" x14ac:dyDescent="0.25">
      <c r="S371" s="69" t="s">
        <v>673</v>
      </c>
      <c r="T371" s="70" t="s">
        <v>2047</v>
      </c>
      <c r="U371" s="70" t="s">
        <v>2048</v>
      </c>
      <c r="V371" s="70" t="s">
        <v>1825</v>
      </c>
      <c r="W371" s="70" t="s">
        <v>2006</v>
      </c>
      <c r="X371" s="70" t="s">
        <v>1867</v>
      </c>
      <c r="Y371" s="70" t="s">
        <v>1985</v>
      </c>
      <c r="Z371" s="71" t="s">
        <v>1819</v>
      </c>
    </row>
    <row r="372" spans="19:26" x14ac:dyDescent="0.25">
      <c r="S372" s="69" t="s">
        <v>674</v>
      </c>
      <c r="T372" s="70" t="s">
        <v>2047</v>
      </c>
      <c r="U372" s="70" t="s">
        <v>2048</v>
      </c>
      <c r="V372" s="70" t="s">
        <v>1830</v>
      </c>
      <c r="W372" s="70" t="s">
        <v>2007</v>
      </c>
      <c r="X372" s="70" t="s">
        <v>1869</v>
      </c>
      <c r="Y372" s="70" t="s">
        <v>1987</v>
      </c>
      <c r="Z372" s="71" t="s">
        <v>1824</v>
      </c>
    </row>
    <row r="373" spans="19:26" x14ac:dyDescent="0.25">
      <c r="S373" s="69" t="s">
        <v>675</v>
      </c>
      <c r="T373" s="70" t="s">
        <v>2047</v>
      </c>
      <c r="U373" s="70" t="s">
        <v>2048</v>
      </c>
      <c r="V373" s="70" t="s">
        <v>1835</v>
      </c>
      <c r="W373" s="70" t="s">
        <v>2008</v>
      </c>
      <c r="X373" s="70" t="s">
        <v>1871</v>
      </c>
      <c r="Y373" s="70" t="s">
        <v>1989</v>
      </c>
      <c r="Z373" s="71" t="s">
        <v>1829</v>
      </c>
    </row>
    <row r="374" spans="19:26" x14ac:dyDescent="0.25">
      <c r="S374" s="69" t="s">
        <v>676</v>
      </c>
      <c r="T374" s="70" t="s">
        <v>2037</v>
      </c>
      <c r="U374" s="70" t="s">
        <v>2038</v>
      </c>
      <c r="V374" s="70" t="s">
        <v>1750</v>
      </c>
      <c r="W374" s="70" t="s">
        <v>2009</v>
      </c>
      <c r="X374" s="70" t="s">
        <v>1873</v>
      </c>
      <c r="Y374" s="70" t="s">
        <v>1961</v>
      </c>
      <c r="Z374" s="71" t="s">
        <v>1768</v>
      </c>
    </row>
    <row r="375" spans="19:26" x14ac:dyDescent="0.25">
      <c r="S375" s="69" t="s">
        <v>677</v>
      </c>
      <c r="T375" s="70" t="s">
        <v>2039</v>
      </c>
      <c r="U375" s="70" t="s">
        <v>2040</v>
      </c>
      <c r="V375" s="70" t="s">
        <v>1757</v>
      </c>
      <c r="W375" s="70" t="s">
        <v>2010</v>
      </c>
      <c r="X375" s="70" t="s">
        <v>1875</v>
      </c>
      <c r="Y375" s="70" t="s">
        <v>1965</v>
      </c>
      <c r="Z375" s="71" t="s">
        <v>1775</v>
      </c>
    </row>
    <row r="376" spans="19:26" x14ac:dyDescent="0.25">
      <c r="S376" s="69" t="s">
        <v>678</v>
      </c>
      <c r="T376" s="70" t="s">
        <v>2041</v>
      </c>
      <c r="U376" s="70" t="s">
        <v>1939</v>
      </c>
      <c r="V376" s="70" t="s">
        <v>1764</v>
      </c>
      <c r="W376" s="70" t="s">
        <v>2011</v>
      </c>
      <c r="X376" s="70" t="s">
        <v>1877</v>
      </c>
      <c r="Y376" s="70" t="s">
        <v>1969</v>
      </c>
      <c r="Z376" s="71" t="s">
        <v>1782</v>
      </c>
    </row>
    <row r="377" spans="19:26" x14ac:dyDescent="0.25">
      <c r="S377" s="69" t="s">
        <v>679</v>
      </c>
      <c r="T377" s="70" t="s">
        <v>2042</v>
      </c>
      <c r="U377" s="70" t="s">
        <v>1971</v>
      </c>
      <c r="V377" s="70" t="s">
        <v>1771</v>
      </c>
      <c r="W377" s="70" t="s">
        <v>2012</v>
      </c>
      <c r="X377" s="70" t="s">
        <v>1879</v>
      </c>
      <c r="Y377" s="70" t="s">
        <v>1973</v>
      </c>
      <c r="Z377" s="71" t="s">
        <v>1789</v>
      </c>
    </row>
    <row r="378" spans="19:26" x14ac:dyDescent="0.25">
      <c r="S378" s="69" t="s">
        <v>680</v>
      </c>
      <c r="T378" s="70" t="s">
        <v>2043</v>
      </c>
      <c r="U378" s="70" t="s">
        <v>2044</v>
      </c>
      <c r="V378" s="70" t="s">
        <v>1778</v>
      </c>
      <c r="W378" s="70" t="s">
        <v>2013</v>
      </c>
      <c r="X378" s="70" t="s">
        <v>1881</v>
      </c>
      <c r="Y378" s="70" t="s">
        <v>1977</v>
      </c>
      <c r="Z378" s="71" t="s">
        <v>1796</v>
      </c>
    </row>
    <row r="379" spans="19:26" x14ac:dyDescent="0.25">
      <c r="S379" s="69" t="s">
        <v>681</v>
      </c>
      <c r="T379" s="70" t="s">
        <v>2045</v>
      </c>
      <c r="U379" s="70" t="s">
        <v>2046</v>
      </c>
      <c r="V379" s="70" t="s">
        <v>1785</v>
      </c>
      <c r="W379" s="70" t="s">
        <v>2014</v>
      </c>
      <c r="X379" s="70" t="s">
        <v>1883</v>
      </c>
      <c r="Y379" s="70" t="s">
        <v>1977</v>
      </c>
      <c r="Z379" s="71" t="s">
        <v>1800</v>
      </c>
    </row>
    <row r="380" spans="19:26" x14ac:dyDescent="0.25">
      <c r="S380" s="69" t="s">
        <v>682</v>
      </c>
      <c r="T380" s="70" t="s">
        <v>2047</v>
      </c>
      <c r="U380" s="70" t="s">
        <v>2048</v>
      </c>
      <c r="V380" s="70" t="s">
        <v>1792</v>
      </c>
      <c r="W380" s="70" t="s">
        <v>2015</v>
      </c>
      <c r="X380" s="70" t="s">
        <v>1885</v>
      </c>
      <c r="Y380" s="70" t="s">
        <v>1977</v>
      </c>
      <c r="Z380" s="71" t="s">
        <v>1804</v>
      </c>
    </row>
    <row r="381" spans="19:26" x14ac:dyDescent="0.25">
      <c r="S381" s="69" t="s">
        <v>683</v>
      </c>
      <c r="T381" s="70" t="s">
        <v>2047</v>
      </c>
      <c r="U381" s="70" t="s">
        <v>2048</v>
      </c>
      <c r="V381" s="70" t="s">
        <v>1797</v>
      </c>
      <c r="W381" s="70" t="s">
        <v>2016</v>
      </c>
      <c r="X381" s="70" t="s">
        <v>1887</v>
      </c>
      <c r="Y381" s="70" t="s">
        <v>1981</v>
      </c>
      <c r="Z381" s="71" t="s">
        <v>1809</v>
      </c>
    </row>
    <row r="382" spans="19:26" x14ac:dyDescent="0.25">
      <c r="S382" s="69" t="s">
        <v>684</v>
      </c>
      <c r="T382" s="70" t="s">
        <v>2047</v>
      </c>
      <c r="U382" s="70" t="s">
        <v>2048</v>
      </c>
      <c r="V382" s="70" t="s">
        <v>1801</v>
      </c>
      <c r="W382" s="70" t="s">
        <v>2017</v>
      </c>
      <c r="X382" s="70" t="s">
        <v>1889</v>
      </c>
      <c r="Y382" s="70" t="s">
        <v>1983</v>
      </c>
      <c r="Z382" s="71" t="s">
        <v>1814</v>
      </c>
    </row>
    <row r="383" spans="19:26" x14ac:dyDescent="0.25">
      <c r="S383" s="69" t="s">
        <v>685</v>
      </c>
      <c r="T383" s="70" t="s">
        <v>2047</v>
      </c>
      <c r="U383" s="70" t="s">
        <v>2048</v>
      </c>
      <c r="V383" s="70" t="s">
        <v>1805</v>
      </c>
      <c r="W383" s="70" t="s">
        <v>2018</v>
      </c>
      <c r="X383" s="70" t="s">
        <v>1891</v>
      </c>
      <c r="Y383" s="70" t="s">
        <v>1985</v>
      </c>
      <c r="Z383" s="71" t="s">
        <v>1819</v>
      </c>
    </row>
    <row r="384" spans="19:26" x14ac:dyDescent="0.25">
      <c r="S384" s="69" t="s">
        <v>686</v>
      </c>
      <c r="T384" s="70" t="s">
        <v>2047</v>
      </c>
      <c r="U384" s="70" t="s">
        <v>2048</v>
      </c>
      <c r="V384" s="70" t="s">
        <v>1810</v>
      </c>
      <c r="W384" s="70" t="s">
        <v>2011</v>
      </c>
      <c r="X384" s="70" t="s">
        <v>1893</v>
      </c>
      <c r="Y384" s="70" t="s">
        <v>1987</v>
      </c>
      <c r="Z384" s="71" t="s">
        <v>1824</v>
      </c>
    </row>
    <row r="385" spans="19:26" x14ac:dyDescent="0.25">
      <c r="S385" s="69" t="s">
        <v>687</v>
      </c>
      <c r="T385" s="70" t="s">
        <v>2047</v>
      </c>
      <c r="U385" s="70" t="s">
        <v>2048</v>
      </c>
      <c r="V385" s="70" t="s">
        <v>1815</v>
      </c>
      <c r="W385" s="70" t="s">
        <v>2019</v>
      </c>
      <c r="X385" s="70" t="s">
        <v>1895</v>
      </c>
      <c r="Y385" s="70" t="s">
        <v>1989</v>
      </c>
      <c r="Z385" s="71" t="s">
        <v>1829</v>
      </c>
    </row>
    <row r="386" spans="19:26" x14ac:dyDescent="0.25">
      <c r="S386" s="69" t="s">
        <v>688</v>
      </c>
      <c r="T386" s="70" t="s">
        <v>2047</v>
      </c>
      <c r="U386" s="70" t="s">
        <v>2048</v>
      </c>
      <c r="V386" s="70" t="s">
        <v>1820</v>
      </c>
      <c r="W386" s="70" t="s">
        <v>2020</v>
      </c>
      <c r="X386" s="70" t="s">
        <v>1897</v>
      </c>
      <c r="Y386" s="70" t="s">
        <v>1991</v>
      </c>
      <c r="Z386" s="71" t="s">
        <v>1834</v>
      </c>
    </row>
    <row r="387" spans="19:26" x14ac:dyDescent="0.25">
      <c r="S387" s="69" t="s">
        <v>689</v>
      </c>
      <c r="T387" s="70" t="s">
        <v>2047</v>
      </c>
      <c r="U387" s="70" t="s">
        <v>2048</v>
      </c>
      <c r="V387" s="70" t="s">
        <v>1825</v>
      </c>
      <c r="W387" s="70" t="s">
        <v>2021</v>
      </c>
      <c r="X387" s="70" t="s">
        <v>1899</v>
      </c>
      <c r="Y387" s="70" t="s">
        <v>1993</v>
      </c>
      <c r="Z387" s="71" t="s">
        <v>1839</v>
      </c>
    </row>
    <row r="388" spans="19:26" x14ac:dyDescent="0.25">
      <c r="S388" s="69" t="s">
        <v>690</v>
      </c>
      <c r="T388" s="70" t="s">
        <v>2047</v>
      </c>
      <c r="U388" s="70" t="s">
        <v>2048</v>
      </c>
      <c r="V388" s="70" t="s">
        <v>1830</v>
      </c>
      <c r="W388" s="70" t="s">
        <v>2022</v>
      </c>
      <c r="X388" s="70" t="s">
        <v>1901</v>
      </c>
      <c r="Y388" s="70" t="s">
        <v>1953</v>
      </c>
      <c r="Z388" s="71" t="s">
        <v>1754</v>
      </c>
    </row>
    <row r="389" spans="19:26" x14ac:dyDescent="0.25">
      <c r="S389" s="69" t="s">
        <v>691</v>
      </c>
      <c r="T389" s="70" t="s">
        <v>2047</v>
      </c>
      <c r="U389" s="70" t="s">
        <v>2048</v>
      </c>
      <c r="V389" s="70" t="s">
        <v>1835</v>
      </c>
      <c r="W389" s="70" t="s">
        <v>2023</v>
      </c>
      <c r="X389" s="70" t="s">
        <v>1903</v>
      </c>
      <c r="Y389" s="70" t="s">
        <v>1957</v>
      </c>
      <c r="Z389" s="71" t="s">
        <v>1761</v>
      </c>
    </row>
    <row r="390" spans="19:26" x14ac:dyDescent="0.25">
      <c r="S390" s="69" t="s">
        <v>692</v>
      </c>
      <c r="T390" s="70" t="s">
        <v>2049</v>
      </c>
      <c r="U390" s="70" t="s">
        <v>2050</v>
      </c>
      <c r="V390" s="70" t="s">
        <v>1750</v>
      </c>
      <c r="W390" s="70" t="s">
        <v>1952</v>
      </c>
      <c r="X390" s="70" t="s">
        <v>1752</v>
      </c>
      <c r="Y390" s="70" t="s">
        <v>1953</v>
      </c>
      <c r="Z390" s="71" t="s">
        <v>1754</v>
      </c>
    </row>
    <row r="391" spans="19:26" x14ac:dyDescent="0.25">
      <c r="S391" s="69" t="s">
        <v>693</v>
      </c>
      <c r="T391" s="70" t="s">
        <v>2051</v>
      </c>
      <c r="U391" s="70" t="s">
        <v>1975</v>
      </c>
      <c r="V391" s="70" t="s">
        <v>1757</v>
      </c>
      <c r="W391" s="70" t="s">
        <v>1956</v>
      </c>
      <c r="X391" s="70" t="s">
        <v>1759</v>
      </c>
      <c r="Y391" s="70" t="s">
        <v>1957</v>
      </c>
      <c r="Z391" s="71" t="s">
        <v>1761</v>
      </c>
    </row>
    <row r="392" spans="19:26" x14ac:dyDescent="0.25">
      <c r="S392" s="69" t="s">
        <v>694</v>
      </c>
      <c r="T392" s="70" t="s">
        <v>2052</v>
      </c>
      <c r="U392" s="70" t="s">
        <v>2053</v>
      </c>
      <c r="V392" s="70" t="s">
        <v>1764</v>
      </c>
      <c r="W392" s="70" t="s">
        <v>1960</v>
      </c>
      <c r="X392" s="70" t="s">
        <v>1766</v>
      </c>
      <c r="Y392" s="70" t="s">
        <v>1961</v>
      </c>
      <c r="Z392" s="71" t="s">
        <v>1768</v>
      </c>
    </row>
    <row r="393" spans="19:26" x14ac:dyDescent="0.25">
      <c r="S393" s="69" t="s">
        <v>695</v>
      </c>
      <c r="T393" s="70" t="s">
        <v>2054</v>
      </c>
      <c r="U393" s="70" t="s">
        <v>2055</v>
      </c>
      <c r="V393" s="70" t="s">
        <v>1771</v>
      </c>
      <c r="W393" s="70" t="s">
        <v>1964</v>
      </c>
      <c r="X393" s="70" t="s">
        <v>1773</v>
      </c>
      <c r="Y393" s="70" t="s">
        <v>1965</v>
      </c>
      <c r="Z393" s="71" t="s">
        <v>1775</v>
      </c>
    </row>
    <row r="394" spans="19:26" x14ac:dyDescent="0.25">
      <c r="S394" s="69" t="s">
        <v>696</v>
      </c>
      <c r="T394" s="70" t="s">
        <v>2056</v>
      </c>
      <c r="U394" s="70" t="s">
        <v>2057</v>
      </c>
      <c r="V394" s="70" t="s">
        <v>1778</v>
      </c>
      <c r="W394" s="70" t="s">
        <v>1968</v>
      </c>
      <c r="X394" s="70" t="s">
        <v>1780</v>
      </c>
      <c r="Y394" s="70" t="s">
        <v>1969</v>
      </c>
      <c r="Z394" s="71" t="s">
        <v>1782</v>
      </c>
    </row>
    <row r="395" spans="19:26" x14ac:dyDescent="0.25">
      <c r="S395" s="69" t="s">
        <v>697</v>
      </c>
      <c r="T395" s="70" t="s">
        <v>2058</v>
      </c>
      <c r="U395" s="70" t="s">
        <v>2059</v>
      </c>
      <c r="V395" s="70" t="s">
        <v>1785</v>
      </c>
      <c r="W395" s="70" t="s">
        <v>1972</v>
      </c>
      <c r="X395" s="70" t="s">
        <v>1787</v>
      </c>
      <c r="Y395" s="70" t="s">
        <v>1973</v>
      </c>
      <c r="Z395" s="71" t="s">
        <v>1789</v>
      </c>
    </row>
    <row r="396" spans="19:26" x14ac:dyDescent="0.25">
      <c r="S396" s="69" t="s">
        <v>698</v>
      </c>
      <c r="T396" s="70" t="s">
        <v>2060</v>
      </c>
      <c r="U396" s="70" t="s">
        <v>2061</v>
      </c>
      <c r="V396" s="70" t="s">
        <v>1792</v>
      </c>
      <c r="W396" s="70" t="s">
        <v>1976</v>
      </c>
      <c r="X396" s="70" t="s">
        <v>1794</v>
      </c>
      <c r="Y396" s="70" t="s">
        <v>1977</v>
      </c>
      <c r="Z396" s="71" t="s">
        <v>1796</v>
      </c>
    </row>
    <row r="397" spans="19:26" x14ac:dyDescent="0.25">
      <c r="S397" s="69" t="s">
        <v>699</v>
      </c>
      <c r="T397" s="70" t="s">
        <v>2060</v>
      </c>
      <c r="U397" s="70" t="s">
        <v>2061</v>
      </c>
      <c r="V397" s="70" t="s">
        <v>1797</v>
      </c>
      <c r="W397" s="70" t="s">
        <v>1978</v>
      </c>
      <c r="X397" s="70" t="s">
        <v>1799</v>
      </c>
      <c r="Y397" s="70" t="s">
        <v>1977</v>
      </c>
      <c r="Z397" s="71" t="s">
        <v>1800</v>
      </c>
    </row>
    <row r="398" spans="19:26" x14ac:dyDescent="0.25">
      <c r="S398" s="69" t="s">
        <v>700</v>
      </c>
      <c r="T398" s="70" t="s">
        <v>2060</v>
      </c>
      <c r="U398" s="70" t="s">
        <v>2061</v>
      </c>
      <c r="V398" s="70" t="s">
        <v>1801</v>
      </c>
      <c r="W398" s="70" t="s">
        <v>1979</v>
      </c>
      <c r="X398" s="70" t="s">
        <v>1803</v>
      </c>
      <c r="Y398" s="70" t="s">
        <v>1977</v>
      </c>
      <c r="Z398" s="71" t="s">
        <v>1804</v>
      </c>
    </row>
    <row r="399" spans="19:26" x14ac:dyDescent="0.25">
      <c r="S399" s="69" t="s">
        <v>701</v>
      </c>
      <c r="T399" s="70" t="s">
        <v>2060</v>
      </c>
      <c r="U399" s="70" t="s">
        <v>2061</v>
      </c>
      <c r="V399" s="70" t="s">
        <v>1805</v>
      </c>
      <c r="W399" s="70" t="s">
        <v>1980</v>
      </c>
      <c r="X399" s="70" t="s">
        <v>1807</v>
      </c>
      <c r="Y399" s="70" t="s">
        <v>1981</v>
      </c>
      <c r="Z399" s="71" t="s">
        <v>1809</v>
      </c>
    </row>
    <row r="400" spans="19:26" x14ac:dyDescent="0.25">
      <c r="S400" s="69" t="s">
        <v>702</v>
      </c>
      <c r="T400" s="70" t="s">
        <v>2060</v>
      </c>
      <c r="U400" s="70" t="s">
        <v>2061</v>
      </c>
      <c r="V400" s="70" t="s">
        <v>1810</v>
      </c>
      <c r="W400" s="70" t="s">
        <v>1982</v>
      </c>
      <c r="X400" s="70" t="s">
        <v>1812</v>
      </c>
      <c r="Y400" s="70" t="s">
        <v>1983</v>
      </c>
      <c r="Z400" s="71" t="s">
        <v>1814</v>
      </c>
    </row>
    <row r="401" spans="19:26" x14ac:dyDescent="0.25">
      <c r="S401" s="69" t="s">
        <v>703</v>
      </c>
      <c r="T401" s="70" t="s">
        <v>2060</v>
      </c>
      <c r="U401" s="70" t="s">
        <v>2061</v>
      </c>
      <c r="V401" s="70" t="s">
        <v>1815</v>
      </c>
      <c r="W401" s="70" t="s">
        <v>1984</v>
      </c>
      <c r="X401" s="70" t="s">
        <v>1817</v>
      </c>
      <c r="Y401" s="70" t="s">
        <v>1985</v>
      </c>
      <c r="Z401" s="71" t="s">
        <v>1819</v>
      </c>
    </row>
    <row r="402" spans="19:26" x14ac:dyDescent="0.25">
      <c r="S402" s="69" t="s">
        <v>704</v>
      </c>
      <c r="T402" s="70" t="s">
        <v>2060</v>
      </c>
      <c r="U402" s="70" t="s">
        <v>2061</v>
      </c>
      <c r="V402" s="70" t="s">
        <v>1820</v>
      </c>
      <c r="W402" s="70" t="s">
        <v>1986</v>
      </c>
      <c r="X402" s="70" t="s">
        <v>1822</v>
      </c>
      <c r="Y402" s="70" t="s">
        <v>1987</v>
      </c>
      <c r="Z402" s="71" t="s">
        <v>1824</v>
      </c>
    </row>
    <row r="403" spans="19:26" x14ac:dyDescent="0.25">
      <c r="S403" s="69" t="s">
        <v>705</v>
      </c>
      <c r="T403" s="70" t="s">
        <v>2060</v>
      </c>
      <c r="U403" s="70" t="s">
        <v>2061</v>
      </c>
      <c r="V403" s="70" t="s">
        <v>1825</v>
      </c>
      <c r="W403" s="70" t="s">
        <v>1988</v>
      </c>
      <c r="X403" s="70" t="s">
        <v>1827</v>
      </c>
      <c r="Y403" s="70" t="s">
        <v>1989</v>
      </c>
      <c r="Z403" s="71" t="s">
        <v>1829</v>
      </c>
    </row>
    <row r="404" spans="19:26" x14ac:dyDescent="0.25">
      <c r="S404" s="69" t="s">
        <v>706</v>
      </c>
      <c r="T404" s="70" t="s">
        <v>2060</v>
      </c>
      <c r="U404" s="70" t="s">
        <v>2061</v>
      </c>
      <c r="V404" s="70" t="s">
        <v>1830</v>
      </c>
      <c r="W404" s="70" t="s">
        <v>1990</v>
      </c>
      <c r="X404" s="70" t="s">
        <v>1832</v>
      </c>
      <c r="Y404" s="70" t="s">
        <v>1991</v>
      </c>
      <c r="Z404" s="71" t="s">
        <v>1834</v>
      </c>
    </row>
    <row r="405" spans="19:26" x14ac:dyDescent="0.25">
      <c r="S405" s="69" t="s">
        <v>707</v>
      </c>
      <c r="T405" s="70" t="s">
        <v>2060</v>
      </c>
      <c r="U405" s="70" t="s">
        <v>2061</v>
      </c>
      <c r="V405" s="70" t="s">
        <v>1835</v>
      </c>
      <c r="W405" s="70" t="s">
        <v>1992</v>
      </c>
      <c r="X405" s="70" t="s">
        <v>1837</v>
      </c>
      <c r="Y405" s="70" t="s">
        <v>1993</v>
      </c>
      <c r="Z405" s="71" t="s">
        <v>1839</v>
      </c>
    </row>
    <row r="406" spans="19:26" x14ac:dyDescent="0.25">
      <c r="S406" s="69" t="s">
        <v>708</v>
      </c>
      <c r="T406" s="70" t="s">
        <v>2049</v>
      </c>
      <c r="U406" s="70" t="s">
        <v>2050</v>
      </c>
      <c r="V406" s="70" t="s">
        <v>1750</v>
      </c>
      <c r="W406" s="70" t="s">
        <v>1994</v>
      </c>
      <c r="X406" s="70" t="s">
        <v>1841</v>
      </c>
      <c r="Y406" s="70" t="s">
        <v>1991</v>
      </c>
      <c r="Z406" s="71" t="s">
        <v>1834</v>
      </c>
    </row>
    <row r="407" spans="19:26" x14ac:dyDescent="0.25">
      <c r="S407" s="69" t="s">
        <v>709</v>
      </c>
      <c r="T407" s="70" t="s">
        <v>2051</v>
      </c>
      <c r="U407" s="70" t="s">
        <v>1975</v>
      </c>
      <c r="V407" s="70" t="s">
        <v>1757</v>
      </c>
      <c r="W407" s="70" t="s">
        <v>1995</v>
      </c>
      <c r="X407" s="70" t="s">
        <v>1843</v>
      </c>
      <c r="Y407" s="70" t="s">
        <v>1993</v>
      </c>
      <c r="Z407" s="71" t="s">
        <v>1839</v>
      </c>
    </row>
    <row r="408" spans="19:26" x14ac:dyDescent="0.25">
      <c r="S408" s="69" t="s">
        <v>710</v>
      </c>
      <c r="T408" s="70" t="s">
        <v>2052</v>
      </c>
      <c r="U408" s="70" t="s">
        <v>2053</v>
      </c>
      <c r="V408" s="70" t="s">
        <v>1764</v>
      </c>
      <c r="W408" s="70" t="s">
        <v>1996</v>
      </c>
      <c r="X408" s="70" t="s">
        <v>1845</v>
      </c>
      <c r="Y408" s="70" t="s">
        <v>1953</v>
      </c>
      <c r="Z408" s="71" t="s">
        <v>1754</v>
      </c>
    </row>
    <row r="409" spans="19:26" x14ac:dyDescent="0.25">
      <c r="S409" s="69" t="s">
        <v>711</v>
      </c>
      <c r="T409" s="70" t="s">
        <v>2054</v>
      </c>
      <c r="U409" s="70" t="s">
        <v>2055</v>
      </c>
      <c r="V409" s="70" t="s">
        <v>1771</v>
      </c>
      <c r="W409" s="70" t="s">
        <v>1997</v>
      </c>
      <c r="X409" s="70" t="s">
        <v>1847</v>
      </c>
      <c r="Y409" s="70" t="s">
        <v>1957</v>
      </c>
      <c r="Z409" s="71" t="s">
        <v>1761</v>
      </c>
    </row>
    <row r="410" spans="19:26" x14ac:dyDescent="0.25">
      <c r="S410" s="69" t="s">
        <v>712</v>
      </c>
      <c r="T410" s="70" t="s">
        <v>2056</v>
      </c>
      <c r="U410" s="70" t="s">
        <v>2057</v>
      </c>
      <c r="V410" s="70" t="s">
        <v>1778</v>
      </c>
      <c r="W410" s="70" t="s">
        <v>1998</v>
      </c>
      <c r="X410" s="70" t="s">
        <v>1849</v>
      </c>
      <c r="Y410" s="70" t="s">
        <v>1961</v>
      </c>
      <c r="Z410" s="71" t="s">
        <v>1768</v>
      </c>
    </row>
    <row r="411" spans="19:26" x14ac:dyDescent="0.25">
      <c r="S411" s="69" t="s">
        <v>713</v>
      </c>
      <c r="T411" s="70" t="s">
        <v>2058</v>
      </c>
      <c r="U411" s="70" t="s">
        <v>2059</v>
      </c>
      <c r="V411" s="70" t="s">
        <v>1785</v>
      </c>
      <c r="W411" s="70" t="s">
        <v>1999</v>
      </c>
      <c r="X411" s="70" t="s">
        <v>1851</v>
      </c>
      <c r="Y411" s="70" t="s">
        <v>1965</v>
      </c>
      <c r="Z411" s="71" t="s">
        <v>1775</v>
      </c>
    </row>
    <row r="412" spans="19:26" x14ac:dyDescent="0.25">
      <c r="S412" s="69" t="s">
        <v>714</v>
      </c>
      <c r="T412" s="70" t="s">
        <v>2060</v>
      </c>
      <c r="U412" s="70" t="s">
        <v>2061</v>
      </c>
      <c r="V412" s="70" t="s">
        <v>1792</v>
      </c>
      <c r="W412" s="70" t="s">
        <v>2000</v>
      </c>
      <c r="X412" s="70" t="s">
        <v>1853</v>
      </c>
      <c r="Y412" s="70" t="s">
        <v>1969</v>
      </c>
      <c r="Z412" s="71" t="s">
        <v>1782</v>
      </c>
    </row>
    <row r="413" spans="19:26" x14ac:dyDescent="0.25">
      <c r="S413" s="69" t="s">
        <v>715</v>
      </c>
      <c r="T413" s="70" t="s">
        <v>2060</v>
      </c>
      <c r="U413" s="70" t="s">
        <v>2061</v>
      </c>
      <c r="V413" s="70" t="s">
        <v>1797</v>
      </c>
      <c r="W413" s="70" t="s">
        <v>2001</v>
      </c>
      <c r="X413" s="70" t="s">
        <v>1855</v>
      </c>
      <c r="Y413" s="70" t="s">
        <v>1973</v>
      </c>
      <c r="Z413" s="71" t="s">
        <v>1789</v>
      </c>
    </row>
    <row r="414" spans="19:26" x14ac:dyDescent="0.25">
      <c r="S414" s="69" t="s">
        <v>716</v>
      </c>
      <c r="T414" s="70" t="s">
        <v>2060</v>
      </c>
      <c r="U414" s="70" t="s">
        <v>2061</v>
      </c>
      <c r="V414" s="70" t="s">
        <v>1801</v>
      </c>
      <c r="W414" s="70" t="s">
        <v>1986</v>
      </c>
      <c r="X414" s="70" t="s">
        <v>1857</v>
      </c>
      <c r="Y414" s="70" t="s">
        <v>1977</v>
      </c>
      <c r="Z414" s="71" t="s">
        <v>1796</v>
      </c>
    </row>
    <row r="415" spans="19:26" x14ac:dyDescent="0.25">
      <c r="S415" s="69" t="s">
        <v>717</v>
      </c>
      <c r="T415" s="70" t="s">
        <v>2060</v>
      </c>
      <c r="U415" s="70" t="s">
        <v>2061</v>
      </c>
      <c r="V415" s="70" t="s">
        <v>1805</v>
      </c>
      <c r="W415" s="70" t="s">
        <v>2002</v>
      </c>
      <c r="X415" s="70" t="s">
        <v>1859</v>
      </c>
      <c r="Y415" s="70" t="s">
        <v>1977</v>
      </c>
      <c r="Z415" s="71" t="s">
        <v>1800</v>
      </c>
    </row>
    <row r="416" spans="19:26" x14ac:dyDescent="0.25">
      <c r="S416" s="69" t="s">
        <v>718</v>
      </c>
      <c r="T416" s="70" t="s">
        <v>2060</v>
      </c>
      <c r="U416" s="70" t="s">
        <v>2061</v>
      </c>
      <c r="V416" s="70" t="s">
        <v>1810</v>
      </c>
      <c r="W416" s="70" t="s">
        <v>2003</v>
      </c>
      <c r="X416" s="70" t="s">
        <v>1861</v>
      </c>
      <c r="Y416" s="70" t="s">
        <v>1977</v>
      </c>
      <c r="Z416" s="71" t="s">
        <v>1804</v>
      </c>
    </row>
    <row r="417" spans="19:26" x14ac:dyDescent="0.25">
      <c r="S417" s="69" t="s">
        <v>719</v>
      </c>
      <c r="T417" s="70" t="s">
        <v>2060</v>
      </c>
      <c r="U417" s="70" t="s">
        <v>2061</v>
      </c>
      <c r="V417" s="70" t="s">
        <v>1815</v>
      </c>
      <c r="W417" s="70" t="s">
        <v>2004</v>
      </c>
      <c r="X417" s="70" t="s">
        <v>1863</v>
      </c>
      <c r="Y417" s="70" t="s">
        <v>1981</v>
      </c>
      <c r="Z417" s="71" t="s">
        <v>1809</v>
      </c>
    </row>
    <row r="418" spans="19:26" x14ac:dyDescent="0.25">
      <c r="S418" s="69" t="s">
        <v>720</v>
      </c>
      <c r="T418" s="70" t="s">
        <v>2060</v>
      </c>
      <c r="U418" s="70" t="s">
        <v>2061</v>
      </c>
      <c r="V418" s="70" t="s">
        <v>1820</v>
      </c>
      <c r="W418" s="70" t="s">
        <v>2005</v>
      </c>
      <c r="X418" s="70" t="s">
        <v>1865</v>
      </c>
      <c r="Y418" s="70" t="s">
        <v>1983</v>
      </c>
      <c r="Z418" s="71" t="s">
        <v>1814</v>
      </c>
    </row>
    <row r="419" spans="19:26" x14ac:dyDescent="0.25">
      <c r="S419" s="69" t="s">
        <v>721</v>
      </c>
      <c r="T419" s="70" t="s">
        <v>2060</v>
      </c>
      <c r="U419" s="70" t="s">
        <v>2061</v>
      </c>
      <c r="V419" s="70" t="s">
        <v>1825</v>
      </c>
      <c r="W419" s="70" t="s">
        <v>2006</v>
      </c>
      <c r="X419" s="70" t="s">
        <v>1867</v>
      </c>
      <c r="Y419" s="70" t="s">
        <v>1985</v>
      </c>
      <c r="Z419" s="71" t="s">
        <v>1819</v>
      </c>
    </row>
    <row r="420" spans="19:26" x14ac:dyDescent="0.25">
      <c r="S420" s="69" t="s">
        <v>722</v>
      </c>
      <c r="T420" s="70" t="s">
        <v>2060</v>
      </c>
      <c r="U420" s="70" t="s">
        <v>2061</v>
      </c>
      <c r="V420" s="70" t="s">
        <v>1830</v>
      </c>
      <c r="W420" s="70" t="s">
        <v>2007</v>
      </c>
      <c r="X420" s="70" t="s">
        <v>1869</v>
      </c>
      <c r="Y420" s="70" t="s">
        <v>1987</v>
      </c>
      <c r="Z420" s="71" t="s">
        <v>1824</v>
      </c>
    </row>
    <row r="421" spans="19:26" x14ac:dyDescent="0.25">
      <c r="S421" s="69" t="s">
        <v>723</v>
      </c>
      <c r="T421" s="70" t="s">
        <v>2060</v>
      </c>
      <c r="U421" s="70" t="s">
        <v>2061</v>
      </c>
      <c r="V421" s="70" t="s">
        <v>1835</v>
      </c>
      <c r="W421" s="70" t="s">
        <v>2008</v>
      </c>
      <c r="X421" s="70" t="s">
        <v>1871</v>
      </c>
      <c r="Y421" s="70" t="s">
        <v>1989</v>
      </c>
      <c r="Z421" s="71" t="s">
        <v>1829</v>
      </c>
    </row>
    <row r="422" spans="19:26" x14ac:dyDescent="0.25">
      <c r="S422" s="69" t="s">
        <v>724</v>
      </c>
      <c r="T422" s="70" t="s">
        <v>2049</v>
      </c>
      <c r="U422" s="70" t="s">
        <v>2050</v>
      </c>
      <c r="V422" s="70" t="s">
        <v>1750</v>
      </c>
      <c r="W422" s="70" t="s">
        <v>2009</v>
      </c>
      <c r="X422" s="70" t="s">
        <v>1873</v>
      </c>
      <c r="Y422" s="70" t="s">
        <v>1961</v>
      </c>
      <c r="Z422" s="71" t="s">
        <v>1768</v>
      </c>
    </row>
    <row r="423" spans="19:26" x14ac:dyDescent="0.25">
      <c r="S423" s="69" t="s">
        <v>725</v>
      </c>
      <c r="T423" s="70" t="s">
        <v>2051</v>
      </c>
      <c r="U423" s="70" t="s">
        <v>1975</v>
      </c>
      <c r="V423" s="70" t="s">
        <v>1757</v>
      </c>
      <c r="W423" s="70" t="s">
        <v>2010</v>
      </c>
      <c r="X423" s="70" t="s">
        <v>1875</v>
      </c>
      <c r="Y423" s="70" t="s">
        <v>1965</v>
      </c>
      <c r="Z423" s="71" t="s">
        <v>1775</v>
      </c>
    </row>
    <row r="424" spans="19:26" x14ac:dyDescent="0.25">
      <c r="S424" s="69" t="s">
        <v>726</v>
      </c>
      <c r="T424" s="70" t="s">
        <v>2052</v>
      </c>
      <c r="U424" s="70" t="s">
        <v>2053</v>
      </c>
      <c r="V424" s="70" t="s">
        <v>1764</v>
      </c>
      <c r="W424" s="70" t="s">
        <v>2011</v>
      </c>
      <c r="X424" s="70" t="s">
        <v>1877</v>
      </c>
      <c r="Y424" s="70" t="s">
        <v>1969</v>
      </c>
      <c r="Z424" s="71" t="s">
        <v>1782</v>
      </c>
    </row>
    <row r="425" spans="19:26" x14ac:dyDescent="0.25">
      <c r="S425" s="69" t="s">
        <v>727</v>
      </c>
      <c r="T425" s="70" t="s">
        <v>2054</v>
      </c>
      <c r="U425" s="70" t="s">
        <v>2055</v>
      </c>
      <c r="V425" s="70" t="s">
        <v>1771</v>
      </c>
      <c r="W425" s="70" t="s">
        <v>2012</v>
      </c>
      <c r="X425" s="70" t="s">
        <v>1879</v>
      </c>
      <c r="Y425" s="70" t="s">
        <v>1973</v>
      </c>
      <c r="Z425" s="71" t="s">
        <v>1789</v>
      </c>
    </row>
    <row r="426" spans="19:26" x14ac:dyDescent="0.25">
      <c r="S426" s="69" t="s">
        <v>728</v>
      </c>
      <c r="T426" s="70" t="s">
        <v>2056</v>
      </c>
      <c r="U426" s="70" t="s">
        <v>2057</v>
      </c>
      <c r="V426" s="70" t="s">
        <v>1778</v>
      </c>
      <c r="W426" s="70" t="s">
        <v>2013</v>
      </c>
      <c r="X426" s="70" t="s">
        <v>1881</v>
      </c>
      <c r="Y426" s="70" t="s">
        <v>1977</v>
      </c>
      <c r="Z426" s="71" t="s">
        <v>1796</v>
      </c>
    </row>
    <row r="427" spans="19:26" x14ac:dyDescent="0.25">
      <c r="S427" s="69" t="s">
        <v>729</v>
      </c>
      <c r="T427" s="70" t="s">
        <v>2058</v>
      </c>
      <c r="U427" s="70" t="s">
        <v>2059</v>
      </c>
      <c r="V427" s="70" t="s">
        <v>1785</v>
      </c>
      <c r="W427" s="70" t="s">
        <v>2014</v>
      </c>
      <c r="X427" s="70" t="s">
        <v>1883</v>
      </c>
      <c r="Y427" s="70" t="s">
        <v>1977</v>
      </c>
      <c r="Z427" s="71" t="s">
        <v>1800</v>
      </c>
    </row>
    <row r="428" spans="19:26" x14ac:dyDescent="0.25">
      <c r="S428" s="69" t="s">
        <v>730</v>
      </c>
      <c r="T428" s="70" t="s">
        <v>2060</v>
      </c>
      <c r="U428" s="70" t="s">
        <v>2061</v>
      </c>
      <c r="V428" s="70" t="s">
        <v>1792</v>
      </c>
      <c r="W428" s="70" t="s">
        <v>2015</v>
      </c>
      <c r="X428" s="70" t="s">
        <v>1885</v>
      </c>
      <c r="Y428" s="70" t="s">
        <v>1977</v>
      </c>
      <c r="Z428" s="71" t="s">
        <v>1804</v>
      </c>
    </row>
    <row r="429" spans="19:26" x14ac:dyDescent="0.25">
      <c r="S429" s="69" t="s">
        <v>731</v>
      </c>
      <c r="T429" s="70" t="s">
        <v>2060</v>
      </c>
      <c r="U429" s="70" t="s">
        <v>2061</v>
      </c>
      <c r="V429" s="70" t="s">
        <v>1797</v>
      </c>
      <c r="W429" s="70" t="s">
        <v>2016</v>
      </c>
      <c r="X429" s="70" t="s">
        <v>1887</v>
      </c>
      <c r="Y429" s="70" t="s">
        <v>1981</v>
      </c>
      <c r="Z429" s="71" t="s">
        <v>1809</v>
      </c>
    </row>
    <row r="430" spans="19:26" x14ac:dyDescent="0.25">
      <c r="S430" s="69" t="s">
        <v>732</v>
      </c>
      <c r="T430" s="70" t="s">
        <v>2060</v>
      </c>
      <c r="U430" s="70" t="s">
        <v>2061</v>
      </c>
      <c r="V430" s="70" t="s">
        <v>1801</v>
      </c>
      <c r="W430" s="70" t="s">
        <v>2017</v>
      </c>
      <c r="X430" s="70" t="s">
        <v>1889</v>
      </c>
      <c r="Y430" s="70" t="s">
        <v>1983</v>
      </c>
      <c r="Z430" s="71" t="s">
        <v>1814</v>
      </c>
    </row>
    <row r="431" spans="19:26" x14ac:dyDescent="0.25">
      <c r="S431" s="69" t="s">
        <v>733</v>
      </c>
      <c r="T431" s="70" t="s">
        <v>2060</v>
      </c>
      <c r="U431" s="70" t="s">
        <v>2061</v>
      </c>
      <c r="V431" s="70" t="s">
        <v>1805</v>
      </c>
      <c r="W431" s="70" t="s">
        <v>2018</v>
      </c>
      <c r="X431" s="70" t="s">
        <v>1891</v>
      </c>
      <c r="Y431" s="70" t="s">
        <v>1985</v>
      </c>
      <c r="Z431" s="71" t="s">
        <v>1819</v>
      </c>
    </row>
    <row r="432" spans="19:26" x14ac:dyDescent="0.25">
      <c r="S432" s="69" t="s">
        <v>734</v>
      </c>
      <c r="T432" s="70" t="s">
        <v>2060</v>
      </c>
      <c r="U432" s="70" t="s">
        <v>2061</v>
      </c>
      <c r="V432" s="70" t="s">
        <v>1810</v>
      </c>
      <c r="W432" s="70" t="s">
        <v>2011</v>
      </c>
      <c r="X432" s="70" t="s">
        <v>1893</v>
      </c>
      <c r="Y432" s="70" t="s">
        <v>1987</v>
      </c>
      <c r="Z432" s="71" t="s">
        <v>1824</v>
      </c>
    </row>
    <row r="433" spans="19:26" x14ac:dyDescent="0.25">
      <c r="S433" s="69" t="s">
        <v>735</v>
      </c>
      <c r="T433" s="70" t="s">
        <v>2060</v>
      </c>
      <c r="U433" s="70" t="s">
        <v>2061</v>
      </c>
      <c r="V433" s="70" t="s">
        <v>1815</v>
      </c>
      <c r="W433" s="70" t="s">
        <v>2019</v>
      </c>
      <c r="X433" s="70" t="s">
        <v>1895</v>
      </c>
      <c r="Y433" s="70" t="s">
        <v>1989</v>
      </c>
      <c r="Z433" s="71" t="s">
        <v>1829</v>
      </c>
    </row>
    <row r="434" spans="19:26" x14ac:dyDescent="0.25">
      <c r="S434" s="69" t="s">
        <v>736</v>
      </c>
      <c r="T434" s="70" t="s">
        <v>2060</v>
      </c>
      <c r="U434" s="70" t="s">
        <v>2061</v>
      </c>
      <c r="V434" s="70" t="s">
        <v>1820</v>
      </c>
      <c r="W434" s="70" t="s">
        <v>2020</v>
      </c>
      <c r="X434" s="70" t="s">
        <v>1897</v>
      </c>
      <c r="Y434" s="70" t="s">
        <v>1991</v>
      </c>
      <c r="Z434" s="71" t="s">
        <v>1834</v>
      </c>
    </row>
    <row r="435" spans="19:26" x14ac:dyDescent="0.25">
      <c r="S435" s="69" t="s">
        <v>737</v>
      </c>
      <c r="T435" s="70" t="s">
        <v>2060</v>
      </c>
      <c r="U435" s="70" t="s">
        <v>2061</v>
      </c>
      <c r="V435" s="70" t="s">
        <v>1825</v>
      </c>
      <c r="W435" s="70" t="s">
        <v>2021</v>
      </c>
      <c r="X435" s="70" t="s">
        <v>1899</v>
      </c>
      <c r="Y435" s="70" t="s">
        <v>1993</v>
      </c>
      <c r="Z435" s="71" t="s">
        <v>1839</v>
      </c>
    </row>
    <row r="436" spans="19:26" x14ac:dyDescent="0.25">
      <c r="S436" s="69" t="s">
        <v>738</v>
      </c>
      <c r="T436" s="70" t="s">
        <v>2060</v>
      </c>
      <c r="U436" s="70" t="s">
        <v>2061</v>
      </c>
      <c r="V436" s="70" t="s">
        <v>1830</v>
      </c>
      <c r="W436" s="70" t="s">
        <v>2022</v>
      </c>
      <c r="X436" s="70" t="s">
        <v>1901</v>
      </c>
      <c r="Y436" s="70" t="s">
        <v>1953</v>
      </c>
      <c r="Z436" s="71" t="s">
        <v>1754</v>
      </c>
    </row>
    <row r="437" spans="19:26" x14ac:dyDescent="0.25">
      <c r="S437" s="69" t="s">
        <v>739</v>
      </c>
      <c r="T437" s="70" t="s">
        <v>2060</v>
      </c>
      <c r="U437" s="70" t="s">
        <v>2061</v>
      </c>
      <c r="V437" s="70" t="s">
        <v>1835</v>
      </c>
      <c r="W437" s="70" t="s">
        <v>2023</v>
      </c>
      <c r="X437" s="70" t="s">
        <v>1903</v>
      </c>
      <c r="Y437" s="70" t="s">
        <v>1957</v>
      </c>
      <c r="Z437" s="71" t="s">
        <v>1761</v>
      </c>
    </row>
    <row r="438" spans="19:26" x14ac:dyDescent="0.25">
      <c r="S438" s="69" t="s">
        <v>740</v>
      </c>
      <c r="T438" s="70" t="s">
        <v>2049</v>
      </c>
      <c r="U438" s="70" t="s">
        <v>2062</v>
      </c>
      <c r="V438" s="70" t="s">
        <v>1750</v>
      </c>
      <c r="W438" s="70" t="s">
        <v>1952</v>
      </c>
      <c r="X438" s="70" t="s">
        <v>1752</v>
      </c>
      <c r="Y438" s="70" t="s">
        <v>1953</v>
      </c>
      <c r="Z438" s="71" t="s">
        <v>1754</v>
      </c>
    </row>
    <row r="439" spans="19:26" x14ac:dyDescent="0.25">
      <c r="S439" s="69" t="s">
        <v>741</v>
      </c>
      <c r="T439" s="70" t="s">
        <v>2051</v>
      </c>
      <c r="U439" s="70" t="s">
        <v>2063</v>
      </c>
      <c r="V439" s="70" t="s">
        <v>1757</v>
      </c>
      <c r="W439" s="70" t="s">
        <v>1956</v>
      </c>
      <c r="X439" s="70" t="s">
        <v>1759</v>
      </c>
      <c r="Y439" s="70" t="s">
        <v>1957</v>
      </c>
      <c r="Z439" s="71" t="s">
        <v>1761</v>
      </c>
    </row>
    <row r="440" spans="19:26" x14ac:dyDescent="0.25">
      <c r="S440" s="69" t="s">
        <v>742</v>
      </c>
      <c r="T440" s="70" t="s">
        <v>2052</v>
      </c>
      <c r="U440" s="70" t="s">
        <v>2064</v>
      </c>
      <c r="V440" s="70" t="s">
        <v>1764</v>
      </c>
      <c r="W440" s="70" t="s">
        <v>1960</v>
      </c>
      <c r="X440" s="70" t="s">
        <v>1766</v>
      </c>
      <c r="Y440" s="70" t="s">
        <v>1961</v>
      </c>
      <c r="Z440" s="71" t="s">
        <v>1768</v>
      </c>
    </row>
    <row r="441" spans="19:26" x14ac:dyDescent="0.25">
      <c r="S441" s="69" t="s">
        <v>743</v>
      </c>
      <c r="T441" s="70" t="s">
        <v>2054</v>
      </c>
      <c r="U441" s="70" t="s">
        <v>2065</v>
      </c>
      <c r="V441" s="70" t="s">
        <v>1771</v>
      </c>
      <c r="W441" s="70" t="s">
        <v>1964</v>
      </c>
      <c r="X441" s="70" t="s">
        <v>1773</v>
      </c>
      <c r="Y441" s="70" t="s">
        <v>1965</v>
      </c>
      <c r="Z441" s="71" t="s">
        <v>1775</v>
      </c>
    </row>
    <row r="442" spans="19:26" x14ac:dyDescent="0.25">
      <c r="S442" s="69" t="s">
        <v>744</v>
      </c>
      <c r="T442" s="70" t="s">
        <v>2056</v>
      </c>
      <c r="U442" s="70" t="s">
        <v>2066</v>
      </c>
      <c r="V442" s="70" t="s">
        <v>1778</v>
      </c>
      <c r="W442" s="70" t="s">
        <v>1968</v>
      </c>
      <c r="X442" s="70" t="s">
        <v>1780</v>
      </c>
      <c r="Y442" s="70" t="s">
        <v>1969</v>
      </c>
      <c r="Z442" s="71" t="s">
        <v>1782</v>
      </c>
    </row>
    <row r="443" spans="19:26" x14ac:dyDescent="0.25">
      <c r="S443" s="69" t="s">
        <v>745</v>
      </c>
      <c r="T443" s="70" t="s">
        <v>2058</v>
      </c>
      <c r="U443" s="70" t="s">
        <v>2067</v>
      </c>
      <c r="V443" s="70" t="s">
        <v>1785</v>
      </c>
      <c r="W443" s="70" t="s">
        <v>1972</v>
      </c>
      <c r="X443" s="70" t="s">
        <v>1787</v>
      </c>
      <c r="Y443" s="70" t="s">
        <v>1973</v>
      </c>
      <c r="Z443" s="71" t="s">
        <v>1789</v>
      </c>
    </row>
    <row r="444" spans="19:26" x14ac:dyDescent="0.25">
      <c r="S444" s="69" t="s">
        <v>746</v>
      </c>
      <c r="T444" s="70" t="s">
        <v>2060</v>
      </c>
      <c r="U444" s="70" t="s">
        <v>2068</v>
      </c>
      <c r="V444" s="70" t="s">
        <v>1792</v>
      </c>
      <c r="W444" s="70" t="s">
        <v>1976</v>
      </c>
      <c r="X444" s="70" t="s">
        <v>1794</v>
      </c>
      <c r="Y444" s="70" t="s">
        <v>1977</v>
      </c>
      <c r="Z444" s="71" t="s">
        <v>1796</v>
      </c>
    </row>
    <row r="445" spans="19:26" x14ac:dyDescent="0.25">
      <c r="S445" s="69" t="s">
        <v>747</v>
      </c>
      <c r="T445" s="70" t="s">
        <v>2060</v>
      </c>
      <c r="U445" s="70" t="s">
        <v>2068</v>
      </c>
      <c r="V445" s="70" t="s">
        <v>1797</v>
      </c>
      <c r="W445" s="70" t="s">
        <v>1978</v>
      </c>
      <c r="X445" s="70" t="s">
        <v>1799</v>
      </c>
      <c r="Y445" s="70" t="s">
        <v>1977</v>
      </c>
      <c r="Z445" s="71" t="s">
        <v>1800</v>
      </c>
    </row>
    <row r="446" spans="19:26" x14ac:dyDescent="0.25">
      <c r="S446" s="69" t="s">
        <v>748</v>
      </c>
      <c r="T446" s="70" t="s">
        <v>2060</v>
      </c>
      <c r="U446" s="70" t="s">
        <v>2068</v>
      </c>
      <c r="V446" s="70" t="s">
        <v>1801</v>
      </c>
      <c r="W446" s="70" t="s">
        <v>1979</v>
      </c>
      <c r="X446" s="70" t="s">
        <v>1803</v>
      </c>
      <c r="Y446" s="70" t="s">
        <v>1977</v>
      </c>
      <c r="Z446" s="71" t="s">
        <v>1804</v>
      </c>
    </row>
    <row r="447" spans="19:26" x14ac:dyDescent="0.25">
      <c r="S447" s="69" t="s">
        <v>749</v>
      </c>
      <c r="T447" s="70" t="s">
        <v>2060</v>
      </c>
      <c r="U447" s="70" t="s">
        <v>2068</v>
      </c>
      <c r="V447" s="70" t="s">
        <v>1805</v>
      </c>
      <c r="W447" s="70" t="s">
        <v>1980</v>
      </c>
      <c r="X447" s="70" t="s">
        <v>1807</v>
      </c>
      <c r="Y447" s="70" t="s">
        <v>1981</v>
      </c>
      <c r="Z447" s="71" t="s">
        <v>1809</v>
      </c>
    </row>
    <row r="448" spans="19:26" x14ac:dyDescent="0.25">
      <c r="S448" s="69" t="s">
        <v>750</v>
      </c>
      <c r="T448" s="70" t="s">
        <v>2060</v>
      </c>
      <c r="U448" s="70" t="s">
        <v>2068</v>
      </c>
      <c r="V448" s="70" t="s">
        <v>1810</v>
      </c>
      <c r="W448" s="70" t="s">
        <v>1982</v>
      </c>
      <c r="X448" s="70" t="s">
        <v>1812</v>
      </c>
      <c r="Y448" s="70" t="s">
        <v>1983</v>
      </c>
      <c r="Z448" s="71" t="s">
        <v>1814</v>
      </c>
    </row>
    <row r="449" spans="19:26" x14ac:dyDescent="0.25">
      <c r="S449" s="69" t="s">
        <v>751</v>
      </c>
      <c r="T449" s="70" t="s">
        <v>2060</v>
      </c>
      <c r="U449" s="70" t="s">
        <v>2068</v>
      </c>
      <c r="V449" s="70" t="s">
        <v>1815</v>
      </c>
      <c r="W449" s="70" t="s">
        <v>1984</v>
      </c>
      <c r="X449" s="70" t="s">
        <v>1817</v>
      </c>
      <c r="Y449" s="70" t="s">
        <v>1985</v>
      </c>
      <c r="Z449" s="71" t="s">
        <v>1819</v>
      </c>
    </row>
    <row r="450" spans="19:26" x14ac:dyDescent="0.25">
      <c r="S450" s="69" t="s">
        <v>752</v>
      </c>
      <c r="T450" s="70" t="s">
        <v>2060</v>
      </c>
      <c r="U450" s="70" t="s">
        <v>2068</v>
      </c>
      <c r="V450" s="70" t="s">
        <v>1820</v>
      </c>
      <c r="W450" s="70" t="s">
        <v>1986</v>
      </c>
      <c r="X450" s="70" t="s">
        <v>1822</v>
      </c>
      <c r="Y450" s="70" t="s">
        <v>1987</v>
      </c>
      <c r="Z450" s="71" t="s">
        <v>1824</v>
      </c>
    </row>
    <row r="451" spans="19:26" x14ac:dyDescent="0.25">
      <c r="S451" s="69" t="s">
        <v>753</v>
      </c>
      <c r="T451" s="70" t="s">
        <v>2060</v>
      </c>
      <c r="U451" s="70" t="s">
        <v>2068</v>
      </c>
      <c r="V451" s="70" t="s">
        <v>1825</v>
      </c>
      <c r="W451" s="70" t="s">
        <v>1988</v>
      </c>
      <c r="X451" s="70" t="s">
        <v>1827</v>
      </c>
      <c r="Y451" s="70" t="s">
        <v>1989</v>
      </c>
      <c r="Z451" s="71" t="s">
        <v>1829</v>
      </c>
    </row>
    <row r="452" spans="19:26" x14ac:dyDescent="0.25">
      <c r="S452" s="69" t="s">
        <v>754</v>
      </c>
      <c r="T452" s="70" t="s">
        <v>2060</v>
      </c>
      <c r="U452" s="70" t="s">
        <v>2068</v>
      </c>
      <c r="V452" s="70" t="s">
        <v>1830</v>
      </c>
      <c r="W452" s="70" t="s">
        <v>1990</v>
      </c>
      <c r="X452" s="70" t="s">
        <v>1832</v>
      </c>
      <c r="Y452" s="70" t="s">
        <v>1991</v>
      </c>
      <c r="Z452" s="71" t="s">
        <v>1834</v>
      </c>
    </row>
    <row r="453" spans="19:26" x14ac:dyDescent="0.25">
      <c r="S453" s="69" t="s">
        <v>755</v>
      </c>
      <c r="T453" s="70" t="s">
        <v>2060</v>
      </c>
      <c r="U453" s="70" t="s">
        <v>2068</v>
      </c>
      <c r="V453" s="70" t="s">
        <v>1835</v>
      </c>
      <c r="W453" s="70" t="s">
        <v>1992</v>
      </c>
      <c r="X453" s="70" t="s">
        <v>1837</v>
      </c>
      <c r="Y453" s="70" t="s">
        <v>1993</v>
      </c>
      <c r="Z453" s="71" t="s">
        <v>1839</v>
      </c>
    </row>
    <row r="454" spans="19:26" x14ac:dyDescent="0.25">
      <c r="S454" s="69" t="s">
        <v>756</v>
      </c>
      <c r="T454" s="70" t="s">
        <v>2049</v>
      </c>
      <c r="U454" s="70" t="s">
        <v>2062</v>
      </c>
      <c r="V454" s="70" t="s">
        <v>1750</v>
      </c>
      <c r="W454" s="70" t="s">
        <v>1994</v>
      </c>
      <c r="X454" s="70" t="s">
        <v>1841</v>
      </c>
      <c r="Y454" s="70" t="s">
        <v>1991</v>
      </c>
      <c r="Z454" s="71" t="s">
        <v>1834</v>
      </c>
    </row>
    <row r="455" spans="19:26" x14ac:dyDescent="0.25">
      <c r="S455" s="69" t="s">
        <v>757</v>
      </c>
      <c r="T455" s="70" t="s">
        <v>2051</v>
      </c>
      <c r="U455" s="70" t="s">
        <v>2063</v>
      </c>
      <c r="V455" s="70" t="s">
        <v>1757</v>
      </c>
      <c r="W455" s="70" t="s">
        <v>1995</v>
      </c>
      <c r="X455" s="70" t="s">
        <v>1843</v>
      </c>
      <c r="Y455" s="70" t="s">
        <v>1993</v>
      </c>
      <c r="Z455" s="71" t="s">
        <v>1839</v>
      </c>
    </row>
    <row r="456" spans="19:26" x14ac:dyDescent="0.25">
      <c r="S456" s="69" t="s">
        <v>758</v>
      </c>
      <c r="T456" s="70" t="s">
        <v>2052</v>
      </c>
      <c r="U456" s="70" t="s">
        <v>2064</v>
      </c>
      <c r="V456" s="70" t="s">
        <v>1764</v>
      </c>
      <c r="W456" s="70" t="s">
        <v>1996</v>
      </c>
      <c r="X456" s="70" t="s">
        <v>1845</v>
      </c>
      <c r="Y456" s="70" t="s">
        <v>1953</v>
      </c>
      <c r="Z456" s="71" t="s">
        <v>1754</v>
      </c>
    </row>
    <row r="457" spans="19:26" x14ac:dyDescent="0.25">
      <c r="S457" s="69" t="s">
        <v>759</v>
      </c>
      <c r="T457" s="70" t="s">
        <v>2054</v>
      </c>
      <c r="U457" s="70" t="s">
        <v>2065</v>
      </c>
      <c r="V457" s="70" t="s">
        <v>1771</v>
      </c>
      <c r="W457" s="70" t="s">
        <v>1997</v>
      </c>
      <c r="X457" s="70" t="s">
        <v>1847</v>
      </c>
      <c r="Y457" s="70" t="s">
        <v>1957</v>
      </c>
      <c r="Z457" s="71" t="s">
        <v>1761</v>
      </c>
    </row>
    <row r="458" spans="19:26" x14ac:dyDescent="0.25">
      <c r="S458" s="69" t="s">
        <v>760</v>
      </c>
      <c r="T458" s="70" t="s">
        <v>2056</v>
      </c>
      <c r="U458" s="70" t="s">
        <v>2066</v>
      </c>
      <c r="V458" s="70" t="s">
        <v>1778</v>
      </c>
      <c r="W458" s="70" t="s">
        <v>1998</v>
      </c>
      <c r="X458" s="70" t="s">
        <v>1849</v>
      </c>
      <c r="Y458" s="70" t="s">
        <v>1961</v>
      </c>
      <c r="Z458" s="71" t="s">
        <v>1768</v>
      </c>
    </row>
    <row r="459" spans="19:26" x14ac:dyDescent="0.25">
      <c r="S459" s="69" t="s">
        <v>761</v>
      </c>
      <c r="T459" s="70" t="s">
        <v>2058</v>
      </c>
      <c r="U459" s="70" t="s">
        <v>2067</v>
      </c>
      <c r="V459" s="70" t="s">
        <v>1785</v>
      </c>
      <c r="W459" s="70" t="s">
        <v>1999</v>
      </c>
      <c r="X459" s="70" t="s">
        <v>1851</v>
      </c>
      <c r="Y459" s="70" t="s">
        <v>1965</v>
      </c>
      <c r="Z459" s="71" t="s">
        <v>1775</v>
      </c>
    </row>
    <row r="460" spans="19:26" x14ac:dyDescent="0.25">
      <c r="S460" s="69" t="s">
        <v>762</v>
      </c>
      <c r="T460" s="70" t="s">
        <v>2060</v>
      </c>
      <c r="U460" s="70" t="s">
        <v>2068</v>
      </c>
      <c r="V460" s="70" t="s">
        <v>1792</v>
      </c>
      <c r="W460" s="70" t="s">
        <v>2000</v>
      </c>
      <c r="X460" s="70" t="s">
        <v>1853</v>
      </c>
      <c r="Y460" s="70" t="s">
        <v>1969</v>
      </c>
      <c r="Z460" s="71" t="s">
        <v>1782</v>
      </c>
    </row>
    <row r="461" spans="19:26" x14ac:dyDescent="0.25">
      <c r="S461" s="69" t="s">
        <v>763</v>
      </c>
      <c r="T461" s="70" t="s">
        <v>2060</v>
      </c>
      <c r="U461" s="70" t="s">
        <v>2068</v>
      </c>
      <c r="V461" s="70" t="s">
        <v>1797</v>
      </c>
      <c r="W461" s="70" t="s">
        <v>2001</v>
      </c>
      <c r="X461" s="70" t="s">
        <v>1855</v>
      </c>
      <c r="Y461" s="70" t="s">
        <v>1973</v>
      </c>
      <c r="Z461" s="71" t="s">
        <v>1789</v>
      </c>
    </row>
    <row r="462" spans="19:26" x14ac:dyDescent="0.25">
      <c r="S462" s="69" t="s">
        <v>764</v>
      </c>
      <c r="T462" s="70" t="s">
        <v>2060</v>
      </c>
      <c r="U462" s="70" t="s">
        <v>2068</v>
      </c>
      <c r="V462" s="70" t="s">
        <v>1801</v>
      </c>
      <c r="W462" s="70" t="s">
        <v>1986</v>
      </c>
      <c r="X462" s="70" t="s">
        <v>1857</v>
      </c>
      <c r="Y462" s="70" t="s">
        <v>1977</v>
      </c>
      <c r="Z462" s="71" t="s">
        <v>1796</v>
      </c>
    </row>
    <row r="463" spans="19:26" x14ac:dyDescent="0.25">
      <c r="S463" s="69" t="s">
        <v>765</v>
      </c>
      <c r="T463" s="70" t="s">
        <v>2060</v>
      </c>
      <c r="U463" s="70" t="s">
        <v>2068</v>
      </c>
      <c r="V463" s="70" t="s">
        <v>1805</v>
      </c>
      <c r="W463" s="70" t="s">
        <v>2002</v>
      </c>
      <c r="X463" s="70" t="s">
        <v>1859</v>
      </c>
      <c r="Y463" s="70" t="s">
        <v>1977</v>
      </c>
      <c r="Z463" s="71" t="s">
        <v>1800</v>
      </c>
    </row>
    <row r="464" spans="19:26" x14ac:dyDescent="0.25">
      <c r="S464" s="69" t="s">
        <v>766</v>
      </c>
      <c r="T464" s="70" t="s">
        <v>2060</v>
      </c>
      <c r="U464" s="70" t="s">
        <v>2068</v>
      </c>
      <c r="V464" s="70" t="s">
        <v>1810</v>
      </c>
      <c r="W464" s="70" t="s">
        <v>2003</v>
      </c>
      <c r="X464" s="70" t="s">
        <v>1861</v>
      </c>
      <c r="Y464" s="70" t="s">
        <v>1977</v>
      </c>
      <c r="Z464" s="71" t="s">
        <v>1804</v>
      </c>
    </row>
    <row r="465" spans="19:26" x14ac:dyDescent="0.25">
      <c r="S465" s="69" t="s">
        <v>767</v>
      </c>
      <c r="T465" s="70" t="s">
        <v>2060</v>
      </c>
      <c r="U465" s="70" t="s">
        <v>2068</v>
      </c>
      <c r="V465" s="70" t="s">
        <v>1815</v>
      </c>
      <c r="W465" s="70" t="s">
        <v>2004</v>
      </c>
      <c r="X465" s="70" t="s">
        <v>1863</v>
      </c>
      <c r="Y465" s="70" t="s">
        <v>1981</v>
      </c>
      <c r="Z465" s="71" t="s">
        <v>1809</v>
      </c>
    </row>
    <row r="466" spans="19:26" x14ac:dyDescent="0.25">
      <c r="S466" s="69" t="s">
        <v>768</v>
      </c>
      <c r="T466" s="70" t="s">
        <v>2060</v>
      </c>
      <c r="U466" s="70" t="s">
        <v>2068</v>
      </c>
      <c r="V466" s="70" t="s">
        <v>1820</v>
      </c>
      <c r="W466" s="70" t="s">
        <v>2005</v>
      </c>
      <c r="X466" s="70" t="s">
        <v>1865</v>
      </c>
      <c r="Y466" s="70" t="s">
        <v>1983</v>
      </c>
      <c r="Z466" s="71" t="s">
        <v>1814</v>
      </c>
    </row>
    <row r="467" spans="19:26" x14ac:dyDescent="0.25">
      <c r="S467" s="69" t="s">
        <v>769</v>
      </c>
      <c r="T467" s="70" t="s">
        <v>2060</v>
      </c>
      <c r="U467" s="70" t="s">
        <v>2068</v>
      </c>
      <c r="V467" s="70" t="s">
        <v>1825</v>
      </c>
      <c r="W467" s="70" t="s">
        <v>2006</v>
      </c>
      <c r="X467" s="70" t="s">
        <v>1867</v>
      </c>
      <c r="Y467" s="70" t="s">
        <v>1985</v>
      </c>
      <c r="Z467" s="71" t="s">
        <v>1819</v>
      </c>
    </row>
    <row r="468" spans="19:26" x14ac:dyDescent="0.25">
      <c r="S468" s="69" t="s">
        <v>770</v>
      </c>
      <c r="T468" s="70" t="s">
        <v>2060</v>
      </c>
      <c r="U468" s="70" t="s">
        <v>2068</v>
      </c>
      <c r="V468" s="70" t="s">
        <v>1830</v>
      </c>
      <c r="W468" s="70" t="s">
        <v>2007</v>
      </c>
      <c r="X468" s="70" t="s">
        <v>1869</v>
      </c>
      <c r="Y468" s="70" t="s">
        <v>1987</v>
      </c>
      <c r="Z468" s="71" t="s">
        <v>1824</v>
      </c>
    </row>
    <row r="469" spans="19:26" x14ac:dyDescent="0.25">
      <c r="S469" s="69" t="s">
        <v>771</v>
      </c>
      <c r="T469" s="70" t="s">
        <v>2060</v>
      </c>
      <c r="U469" s="70" t="s">
        <v>2068</v>
      </c>
      <c r="V469" s="70" t="s">
        <v>1835</v>
      </c>
      <c r="W469" s="70" t="s">
        <v>2008</v>
      </c>
      <c r="X469" s="70" t="s">
        <v>1871</v>
      </c>
      <c r="Y469" s="70" t="s">
        <v>1989</v>
      </c>
      <c r="Z469" s="71" t="s">
        <v>1829</v>
      </c>
    </row>
    <row r="470" spans="19:26" x14ac:dyDescent="0.25">
      <c r="S470" s="69" t="s">
        <v>772</v>
      </c>
      <c r="T470" s="70" t="s">
        <v>2049</v>
      </c>
      <c r="U470" s="70" t="s">
        <v>2062</v>
      </c>
      <c r="V470" s="70" t="s">
        <v>1750</v>
      </c>
      <c r="W470" s="70" t="s">
        <v>2009</v>
      </c>
      <c r="X470" s="70" t="s">
        <v>1873</v>
      </c>
      <c r="Y470" s="70" t="s">
        <v>1961</v>
      </c>
      <c r="Z470" s="71" t="s">
        <v>1768</v>
      </c>
    </row>
    <row r="471" spans="19:26" x14ac:dyDescent="0.25">
      <c r="S471" s="69" t="s">
        <v>773</v>
      </c>
      <c r="T471" s="70" t="s">
        <v>2051</v>
      </c>
      <c r="U471" s="70" t="s">
        <v>2063</v>
      </c>
      <c r="V471" s="70" t="s">
        <v>1757</v>
      </c>
      <c r="W471" s="70" t="s">
        <v>2010</v>
      </c>
      <c r="X471" s="70" t="s">
        <v>1875</v>
      </c>
      <c r="Y471" s="70" t="s">
        <v>1965</v>
      </c>
      <c r="Z471" s="71" t="s">
        <v>1775</v>
      </c>
    </row>
    <row r="472" spans="19:26" x14ac:dyDescent="0.25">
      <c r="S472" s="69" t="s">
        <v>774</v>
      </c>
      <c r="T472" s="70" t="s">
        <v>2052</v>
      </c>
      <c r="U472" s="70" t="s">
        <v>2064</v>
      </c>
      <c r="V472" s="70" t="s">
        <v>1764</v>
      </c>
      <c r="W472" s="70" t="s">
        <v>2011</v>
      </c>
      <c r="X472" s="70" t="s">
        <v>1877</v>
      </c>
      <c r="Y472" s="70" t="s">
        <v>1969</v>
      </c>
      <c r="Z472" s="71" t="s">
        <v>1782</v>
      </c>
    </row>
    <row r="473" spans="19:26" x14ac:dyDescent="0.25">
      <c r="S473" s="69" t="s">
        <v>775</v>
      </c>
      <c r="T473" s="70" t="s">
        <v>2054</v>
      </c>
      <c r="U473" s="70" t="s">
        <v>2065</v>
      </c>
      <c r="V473" s="70" t="s">
        <v>1771</v>
      </c>
      <c r="W473" s="70" t="s">
        <v>2012</v>
      </c>
      <c r="X473" s="70" t="s">
        <v>1879</v>
      </c>
      <c r="Y473" s="70" t="s">
        <v>1973</v>
      </c>
      <c r="Z473" s="71" t="s">
        <v>1789</v>
      </c>
    </row>
    <row r="474" spans="19:26" x14ac:dyDescent="0.25">
      <c r="S474" s="69" t="s">
        <v>776</v>
      </c>
      <c r="T474" s="70" t="s">
        <v>2056</v>
      </c>
      <c r="U474" s="70" t="s">
        <v>2066</v>
      </c>
      <c r="V474" s="70" t="s">
        <v>1778</v>
      </c>
      <c r="W474" s="70" t="s">
        <v>2013</v>
      </c>
      <c r="X474" s="70" t="s">
        <v>1881</v>
      </c>
      <c r="Y474" s="70" t="s">
        <v>1977</v>
      </c>
      <c r="Z474" s="71" t="s">
        <v>1796</v>
      </c>
    </row>
    <row r="475" spans="19:26" x14ac:dyDescent="0.25">
      <c r="S475" s="69" t="s">
        <v>777</v>
      </c>
      <c r="T475" s="70" t="s">
        <v>2058</v>
      </c>
      <c r="U475" s="70" t="s">
        <v>2067</v>
      </c>
      <c r="V475" s="70" t="s">
        <v>1785</v>
      </c>
      <c r="W475" s="70" t="s">
        <v>2014</v>
      </c>
      <c r="X475" s="70" t="s">
        <v>1883</v>
      </c>
      <c r="Y475" s="70" t="s">
        <v>1977</v>
      </c>
      <c r="Z475" s="71" t="s">
        <v>1800</v>
      </c>
    </row>
    <row r="476" spans="19:26" x14ac:dyDescent="0.25">
      <c r="S476" s="69" t="s">
        <v>778</v>
      </c>
      <c r="T476" s="70" t="s">
        <v>2060</v>
      </c>
      <c r="U476" s="70" t="s">
        <v>2068</v>
      </c>
      <c r="V476" s="70" t="s">
        <v>1792</v>
      </c>
      <c r="W476" s="70" t="s">
        <v>2015</v>
      </c>
      <c r="X476" s="70" t="s">
        <v>1885</v>
      </c>
      <c r="Y476" s="70" t="s">
        <v>1977</v>
      </c>
      <c r="Z476" s="71" t="s">
        <v>1804</v>
      </c>
    </row>
    <row r="477" spans="19:26" x14ac:dyDescent="0.25">
      <c r="S477" s="69" t="s">
        <v>779</v>
      </c>
      <c r="T477" s="70" t="s">
        <v>2060</v>
      </c>
      <c r="U477" s="70" t="s">
        <v>2068</v>
      </c>
      <c r="V477" s="70" t="s">
        <v>1797</v>
      </c>
      <c r="W477" s="70" t="s">
        <v>2016</v>
      </c>
      <c r="X477" s="70" t="s">
        <v>1887</v>
      </c>
      <c r="Y477" s="70" t="s">
        <v>1981</v>
      </c>
      <c r="Z477" s="71" t="s">
        <v>1809</v>
      </c>
    </row>
    <row r="478" spans="19:26" x14ac:dyDescent="0.25">
      <c r="S478" s="69" t="s">
        <v>780</v>
      </c>
      <c r="T478" s="70" t="s">
        <v>2060</v>
      </c>
      <c r="U478" s="70" t="s">
        <v>2068</v>
      </c>
      <c r="V478" s="70" t="s">
        <v>1801</v>
      </c>
      <c r="W478" s="70" t="s">
        <v>2017</v>
      </c>
      <c r="X478" s="70" t="s">
        <v>1889</v>
      </c>
      <c r="Y478" s="70" t="s">
        <v>1983</v>
      </c>
      <c r="Z478" s="71" t="s">
        <v>1814</v>
      </c>
    </row>
    <row r="479" spans="19:26" x14ac:dyDescent="0.25">
      <c r="S479" s="69" t="s">
        <v>781</v>
      </c>
      <c r="T479" s="70" t="s">
        <v>2060</v>
      </c>
      <c r="U479" s="70" t="s">
        <v>2068</v>
      </c>
      <c r="V479" s="70" t="s">
        <v>1805</v>
      </c>
      <c r="W479" s="70" t="s">
        <v>2018</v>
      </c>
      <c r="X479" s="70" t="s">
        <v>1891</v>
      </c>
      <c r="Y479" s="70" t="s">
        <v>1985</v>
      </c>
      <c r="Z479" s="71" t="s">
        <v>1819</v>
      </c>
    </row>
    <row r="480" spans="19:26" x14ac:dyDescent="0.25">
      <c r="S480" s="69" t="s">
        <v>782</v>
      </c>
      <c r="T480" s="70" t="s">
        <v>2060</v>
      </c>
      <c r="U480" s="70" t="s">
        <v>2068</v>
      </c>
      <c r="V480" s="70" t="s">
        <v>1810</v>
      </c>
      <c r="W480" s="70" t="s">
        <v>2011</v>
      </c>
      <c r="X480" s="70" t="s">
        <v>1893</v>
      </c>
      <c r="Y480" s="70" t="s">
        <v>1987</v>
      </c>
      <c r="Z480" s="71" t="s">
        <v>1824</v>
      </c>
    </row>
    <row r="481" spans="19:26" x14ac:dyDescent="0.25">
      <c r="S481" s="69" t="s">
        <v>783</v>
      </c>
      <c r="T481" s="70" t="s">
        <v>2060</v>
      </c>
      <c r="U481" s="70" t="s">
        <v>2068</v>
      </c>
      <c r="V481" s="70" t="s">
        <v>1815</v>
      </c>
      <c r="W481" s="70" t="s">
        <v>2019</v>
      </c>
      <c r="X481" s="70" t="s">
        <v>1895</v>
      </c>
      <c r="Y481" s="70" t="s">
        <v>1989</v>
      </c>
      <c r="Z481" s="71" t="s">
        <v>1829</v>
      </c>
    </row>
    <row r="482" spans="19:26" x14ac:dyDescent="0.25">
      <c r="S482" s="69" t="s">
        <v>784</v>
      </c>
      <c r="T482" s="70" t="s">
        <v>2060</v>
      </c>
      <c r="U482" s="70" t="s">
        <v>2068</v>
      </c>
      <c r="V482" s="70" t="s">
        <v>1820</v>
      </c>
      <c r="W482" s="70" t="s">
        <v>2020</v>
      </c>
      <c r="X482" s="70" t="s">
        <v>1897</v>
      </c>
      <c r="Y482" s="70" t="s">
        <v>1991</v>
      </c>
      <c r="Z482" s="71" t="s">
        <v>1834</v>
      </c>
    </row>
    <row r="483" spans="19:26" x14ac:dyDescent="0.25">
      <c r="S483" s="69" t="s">
        <v>785</v>
      </c>
      <c r="T483" s="70" t="s">
        <v>2060</v>
      </c>
      <c r="U483" s="70" t="s">
        <v>2068</v>
      </c>
      <c r="V483" s="70" t="s">
        <v>1825</v>
      </c>
      <c r="W483" s="70" t="s">
        <v>2021</v>
      </c>
      <c r="X483" s="70" t="s">
        <v>1899</v>
      </c>
      <c r="Y483" s="70" t="s">
        <v>1993</v>
      </c>
      <c r="Z483" s="71" t="s">
        <v>1839</v>
      </c>
    </row>
    <row r="484" spans="19:26" x14ac:dyDescent="0.25">
      <c r="S484" s="69" t="s">
        <v>786</v>
      </c>
      <c r="T484" s="70" t="s">
        <v>2060</v>
      </c>
      <c r="U484" s="70" t="s">
        <v>2068</v>
      </c>
      <c r="V484" s="70" t="s">
        <v>1830</v>
      </c>
      <c r="W484" s="70" t="s">
        <v>2022</v>
      </c>
      <c r="X484" s="70" t="s">
        <v>1901</v>
      </c>
      <c r="Y484" s="70" t="s">
        <v>1953</v>
      </c>
      <c r="Z484" s="71" t="s">
        <v>1754</v>
      </c>
    </row>
    <row r="485" spans="19:26" x14ac:dyDescent="0.25">
      <c r="S485" s="69" t="s">
        <v>787</v>
      </c>
      <c r="T485" s="70" t="s">
        <v>2060</v>
      </c>
      <c r="U485" s="70" t="s">
        <v>2068</v>
      </c>
      <c r="V485" s="70" t="s">
        <v>1835</v>
      </c>
      <c r="W485" s="70" t="s">
        <v>2023</v>
      </c>
      <c r="X485" s="70" t="s">
        <v>1903</v>
      </c>
      <c r="Y485" s="70" t="s">
        <v>1957</v>
      </c>
      <c r="Z485" s="71" t="s">
        <v>1761</v>
      </c>
    </row>
    <row r="486" spans="19:26" x14ac:dyDescent="0.25">
      <c r="S486" s="69" t="s">
        <v>788</v>
      </c>
      <c r="T486" s="70" t="s">
        <v>2069</v>
      </c>
      <c r="U486" s="70" t="s">
        <v>2070</v>
      </c>
      <c r="V486" s="70" t="s">
        <v>1750</v>
      </c>
      <c r="W486" s="70" t="s">
        <v>2071</v>
      </c>
      <c r="X486" s="70" t="s">
        <v>1752</v>
      </c>
      <c r="Y486" s="70" t="s">
        <v>2072</v>
      </c>
      <c r="Z486" s="71" t="s">
        <v>1754</v>
      </c>
    </row>
    <row r="487" spans="19:26" x14ac:dyDescent="0.25">
      <c r="S487" s="69" t="s">
        <v>789</v>
      </c>
      <c r="T487" s="70" t="s">
        <v>2073</v>
      </c>
      <c r="U487" s="70" t="s">
        <v>2074</v>
      </c>
      <c r="V487" s="70" t="s">
        <v>1757</v>
      </c>
      <c r="W487" s="70" t="s">
        <v>2075</v>
      </c>
      <c r="X487" s="70" t="s">
        <v>1759</v>
      </c>
      <c r="Y487" s="70" t="s">
        <v>2076</v>
      </c>
      <c r="Z487" s="71" t="s">
        <v>1761</v>
      </c>
    </row>
    <row r="488" spans="19:26" x14ac:dyDescent="0.25">
      <c r="S488" s="69" t="s">
        <v>790</v>
      </c>
      <c r="T488" s="70" t="s">
        <v>2077</v>
      </c>
      <c r="U488" s="70" t="s">
        <v>2078</v>
      </c>
      <c r="V488" s="70" t="s">
        <v>1764</v>
      </c>
      <c r="W488" s="70" t="s">
        <v>2079</v>
      </c>
      <c r="X488" s="70" t="s">
        <v>1766</v>
      </c>
      <c r="Y488" s="70" t="s">
        <v>2080</v>
      </c>
      <c r="Z488" s="71" t="s">
        <v>1768</v>
      </c>
    </row>
    <row r="489" spans="19:26" ht="15.75" thickBot="1" x14ac:dyDescent="0.3">
      <c r="S489" s="75" t="s">
        <v>791</v>
      </c>
      <c r="T489" s="76" t="s">
        <v>2081</v>
      </c>
      <c r="U489" s="76" t="s">
        <v>2082</v>
      </c>
      <c r="V489" s="76" t="s">
        <v>1771</v>
      </c>
      <c r="W489" s="76" t="s">
        <v>2083</v>
      </c>
      <c r="X489" s="76" t="s">
        <v>1773</v>
      </c>
      <c r="Y489" s="76" t="s">
        <v>2084</v>
      </c>
      <c r="Z489" s="77" t="s">
        <v>1775</v>
      </c>
    </row>
    <row r="490" spans="19:26" ht="15.75" thickTop="1" x14ac:dyDescent="0.25">
      <c r="S490" s="262" t="s">
        <v>792</v>
      </c>
      <c r="T490" s="262" t="s">
        <v>2085</v>
      </c>
      <c r="U490" s="262" t="s">
        <v>1909</v>
      </c>
      <c r="V490" s="262" t="s">
        <v>1778</v>
      </c>
      <c r="W490" s="262" t="s">
        <v>2086</v>
      </c>
      <c r="X490" s="262" t="s">
        <v>1780</v>
      </c>
      <c r="Y490" s="262" t="s">
        <v>2087</v>
      </c>
      <c r="Z490" s="262" t="s">
        <v>1782</v>
      </c>
    </row>
    <row r="491" spans="19:26" x14ac:dyDescent="0.25">
      <c r="S491" s="262" t="s">
        <v>793</v>
      </c>
      <c r="T491" s="262" t="s">
        <v>2088</v>
      </c>
      <c r="U491" s="262" t="s">
        <v>1919</v>
      </c>
      <c r="V491" s="262" t="s">
        <v>1785</v>
      </c>
      <c r="W491" s="262" t="s">
        <v>2089</v>
      </c>
      <c r="X491" s="262" t="s">
        <v>1787</v>
      </c>
      <c r="Y491" s="262" t="s">
        <v>2090</v>
      </c>
      <c r="Z491" s="262" t="s">
        <v>1789</v>
      </c>
    </row>
    <row r="492" spans="19:26" x14ac:dyDescent="0.25">
      <c r="S492" s="262" t="s">
        <v>794</v>
      </c>
      <c r="T492" s="262" t="s">
        <v>1934</v>
      </c>
      <c r="U492" s="262" t="s">
        <v>1921</v>
      </c>
      <c r="V492" s="262" t="s">
        <v>1792</v>
      </c>
      <c r="W492" s="262" t="s">
        <v>2091</v>
      </c>
      <c r="X492" s="262" t="s">
        <v>1794</v>
      </c>
      <c r="Y492" s="262" t="s">
        <v>2092</v>
      </c>
      <c r="Z492" s="262" t="s">
        <v>1796</v>
      </c>
    </row>
    <row r="493" spans="19:26" x14ac:dyDescent="0.25">
      <c r="S493" s="262" t="s">
        <v>795</v>
      </c>
      <c r="T493" s="262" t="s">
        <v>1934</v>
      </c>
      <c r="U493" s="262" t="s">
        <v>1921</v>
      </c>
      <c r="V493" s="262" t="s">
        <v>1797</v>
      </c>
      <c r="W493" s="262" t="s">
        <v>2093</v>
      </c>
      <c r="X493" s="262" t="s">
        <v>1799</v>
      </c>
      <c r="Y493" s="262" t="s">
        <v>2092</v>
      </c>
      <c r="Z493" s="262" t="s">
        <v>1800</v>
      </c>
    </row>
    <row r="494" spans="19:26" x14ac:dyDescent="0.25">
      <c r="S494" s="262" t="s">
        <v>796</v>
      </c>
      <c r="T494" s="262" t="s">
        <v>1934</v>
      </c>
      <c r="U494" s="262" t="s">
        <v>1921</v>
      </c>
      <c r="V494" s="262" t="s">
        <v>1801</v>
      </c>
      <c r="W494" s="262" t="s">
        <v>2094</v>
      </c>
      <c r="X494" s="262" t="s">
        <v>1803</v>
      </c>
      <c r="Y494" s="262" t="s">
        <v>2092</v>
      </c>
      <c r="Z494" s="262" t="s">
        <v>1804</v>
      </c>
    </row>
    <row r="495" spans="19:26" x14ac:dyDescent="0.25">
      <c r="S495" s="262" t="s">
        <v>797</v>
      </c>
      <c r="T495" s="262" t="s">
        <v>1934</v>
      </c>
      <c r="U495" s="262" t="s">
        <v>1921</v>
      </c>
      <c r="V495" s="262" t="s">
        <v>1805</v>
      </c>
      <c r="W495" s="262" t="s">
        <v>2095</v>
      </c>
      <c r="X495" s="262" t="s">
        <v>1807</v>
      </c>
      <c r="Y495" s="262" t="s">
        <v>2096</v>
      </c>
      <c r="Z495" s="262" t="s">
        <v>1809</v>
      </c>
    </row>
    <row r="496" spans="19:26" x14ac:dyDescent="0.25">
      <c r="S496" s="262" t="s">
        <v>798</v>
      </c>
      <c r="T496" s="262" t="s">
        <v>1934</v>
      </c>
      <c r="U496" s="262" t="s">
        <v>1921</v>
      </c>
      <c r="V496" s="262" t="s">
        <v>1810</v>
      </c>
      <c r="W496" s="262" t="s">
        <v>2097</v>
      </c>
      <c r="X496" s="262" t="s">
        <v>1812</v>
      </c>
      <c r="Y496" s="262" t="s">
        <v>2098</v>
      </c>
      <c r="Z496" s="262" t="s">
        <v>1814</v>
      </c>
    </row>
    <row r="497" spans="19:26" x14ac:dyDescent="0.25">
      <c r="S497" s="262" t="s">
        <v>799</v>
      </c>
      <c r="T497" s="262" t="s">
        <v>1934</v>
      </c>
      <c r="U497" s="262" t="s">
        <v>1921</v>
      </c>
      <c r="V497" s="262" t="s">
        <v>1815</v>
      </c>
      <c r="W497" s="262" t="s">
        <v>2099</v>
      </c>
      <c r="X497" s="262" t="s">
        <v>1817</v>
      </c>
      <c r="Y497" s="262" t="s">
        <v>2100</v>
      </c>
      <c r="Z497" s="262" t="s">
        <v>1819</v>
      </c>
    </row>
    <row r="498" spans="19:26" x14ac:dyDescent="0.25">
      <c r="S498" s="262" t="s">
        <v>800</v>
      </c>
      <c r="T498" s="262" t="s">
        <v>1934</v>
      </c>
      <c r="U498" s="262" t="s">
        <v>1921</v>
      </c>
      <c r="V498" s="262" t="s">
        <v>1820</v>
      </c>
      <c r="W498" s="262" t="s">
        <v>2091</v>
      </c>
      <c r="X498" s="262" t="s">
        <v>1822</v>
      </c>
      <c r="Y498" s="262" t="s">
        <v>2101</v>
      </c>
      <c r="Z498" s="262" t="s">
        <v>1824</v>
      </c>
    </row>
    <row r="499" spans="19:26" x14ac:dyDescent="0.25">
      <c r="S499" s="262" t="s">
        <v>801</v>
      </c>
      <c r="T499" s="262" t="s">
        <v>1934</v>
      </c>
      <c r="U499" s="262" t="s">
        <v>1921</v>
      </c>
      <c r="V499" s="262" t="s">
        <v>1825</v>
      </c>
      <c r="W499" s="262" t="s">
        <v>2093</v>
      </c>
      <c r="X499" s="262" t="s">
        <v>1827</v>
      </c>
      <c r="Y499" s="262" t="s">
        <v>2102</v>
      </c>
      <c r="Z499" s="262" t="s">
        <v>1829</v>
      </c>
    </row>
    <row r="500" spans="19:26" x14ac:dyDescent="0.25">
      <c r="S500" s="262" t="s">
        <v>802</v>
      </c>
      <c r="T500" s="262" t="s">
        <v>1934</v>
      </c>
      <c r="U500" s="262" t="s">
        <v>1921</v>
      </c>
      <c r="V500" s="262" t="s">
        <v>1830</v>
      </c>
      <c r="W500" s="262" t="s">
        <v>2094</v>
      </c>
      <c r="X500" s="262" t="s">
        <v>1832</v>
      </c>
      <c r="Y500" s="262" t="s">
        <v>2103</v>
      </c>
      <c r="Z500" s="262" t="s">
        <v>1834</v>
      </c>
    </row>
    <row r="501" spans="19:26" x14ac:dyDescent="0.25">
      <c r="S501" s="262" t="s">
        <v>803</v>
      </c>
      <c r="T501" s="262" t="s">
        <v>1934</v>
      </c>
      <c r="U501" s="262" t="s">
        <v>1921</v>
      </c>
      <c r="V501" s="262" t="s">
        <v>1835</v>
      </c>
      <c r="W501" s="262" t="s">
        <v>2104</v>
      </c>
      <c r="X501" s="262" t="s">
        <v>1837</v>
      </c>
      <c r="Y501" s="262" t="s">
        <v>2105</v>
      </c>
      <c r="Z501" s="262" t="s">
        <v>1839</v>
      </c>
    </row>
    <row r="502" spans="19:26" x14ac:dyDescent="0.25">
      <c r="S502" s="262" t="s">
        <v>804</v>
      </c>
      <c r="T502" s="262" t="s">
        <v>2069</v>
      </c>
      <c r="U502" s="262" t="s">
        <v>2070</v>
      </c>
      <c r="V502" s="262" t="s">
        <v>1750</v>
      </c>
      <c r="W502" s="262" t="s">
        <v>2106</v>
      </c>
      <c r="X502" s="262" t="s">
        <v>1841</v>
      </c>
      <c r="Y502" s="262" t="s">
        <v>2103</v>
      </c>
      <c r="Z502" s="262" t="s">
        <v>1834</v>
      </c>
    </row>
    <row r="503" spans="19:26" x14ac:dyDescent="0.25">
      <c r="S503" s="262" t="s">
        <v>805</v>
      </c>
      <c r="T503" s="262" t="s">
        <v>2073</v>
      </c>
      <c r="U503" s="262" t="s">
        <v>2074</v>
      </c>
      <c r="V503" s="262" t="s">
        <v>1757</v>
      </c>
      <c r="W503" s="262" t="s">
        <v>2107</v>
      </c>
      <c r="X503" s="262" t="s">
        <v>1843</v>
      </c>
      <c r="Y503" s="262" t="s">
        <v>2105</v>
      </c>
      <c r="Z503" s="262" t="s">
        <v>1839</v>
      </c>
    </row>
    <row r="504" spans="19:26" x14ac:dyDescent="0.25">
      <c r="S504" s="262" t="s">
        <v>806</v>
      </c>
      <c r="T504" s="262" t="s">
        <v>2077</v>
      </c>
      <c r="U504" s="262" t="s">
        <v>2078</v>
      </c>
      <c r="V504" s="262" t="s">
        <v>1764</v>
      </c>
      <c r="W504" s="262" t="s">
        <v>2108</v>
      </c>
      <c r="X504" s="262" t="s">
        <v>1845</v>
      </c>
      <c r="Y504" s="262" t="s">
        <v>2072</v>
      </c>
      <c r="Z504" s="262" t="s">
        <v>1754</v>
      </c>
    </row>
    <row r="505" spans="19:26" x14ac:dyDescent="0.25">
      <c r="S505" s="262" t="s">
        <v>807</v>
      </c>
      <c r="T505" s="262" t="s">
        <v>2081</v>
      </c>
      <c r="U505" s="262" t="s">
        <v>2082</v>
      </c>
      <c r="V505" s="262" t="s">
        <v>1771</v>
      </c>
      <c r="W505" s="262" t="s">
        <v>2109</v>
      </c>
      <c r="X505" s="262" t="s">
        <v>1847</v>
      </c>
      <c r="Y505" s="262" t="s">
        <v>2076</v>
      </c>
      <c r="Z505" s="262" t="s">
        <v>1761</v>
      </c>
    </row>
    <row r="506" spans="19:26" x14ac:dyDescent="0.25">
      <c r="S506" s="262" t="s">
        <v>808</v>
      </c>
      <c r="T506" s="262" t="s">
        <v>2085</v>
      </c>
      <c r="U506" s="262" t="s">
        <v>1909</v>
      </c>
      <c r="V506" s="262" t="s">
        <v>1778</v>
      </c>
      <c r="W506" s="262" t="s">
        <v>2110</v>
      </c>
      <c r="X506" s="262" t="s">
        <v>1849</v>
      </c>
      <c r="Y506" s="262" t="s">
        <v>2080</v>
      </c>
      <c r="Z506" s="262" t="s">
        <v>1768</v>
      </c>
    </row>
    <row r="507" spans="19:26" x14ac:dyDescent="0.25">
      <c r="S507" s="262" t="s">
        <v>809</v>
      </c>
      <c r="T507" s="262" t="s">
        <v>2088</v>
      </c>
      <c r="U507" s="262" t="s">
        <v>1919</v>
      </c>
      <c r="V507" s="262" t="s">
        <v>1785</v>
      </c>
      <c r="W507" s="262" t="s">
        <v>2094</v>
      </c>
      <c r="X507" s="262" t="s">
        <v>1851</v>
      </c>
      <c r="Y507" s="262" t="s">
        <v>2084</v>
      </c>
      <c r="Z507" s="262" t="s">
        <v>1775</v>
      </c>
    </row>
    <row r="508" spans="19:26" x14ac:dyDescent="0.25">
      <c r="S508" s="262" t="s">
        <v>810</v>
      </c>
      <c r="T508" s="262" t="s">
        <v>1934</v>
      </c>
      <c r="U508" s="262" t="s">
        <v>1921</v>
      </c>
      <c r="V508" s="262" t="s">
        <v>1792</v>
      </c>
      <c r="W508" s="262" t="s">
        <v>2111</v>
      </c>
      <c r="X508" s="262" t="s">
        <v>1853</v>
      </c>
      <c r="Y508" s="262" t="s">
        <v>2087</v>
      </c>
      <c r="Z508" s="262" t="s">
        <v>1782</v>
      </c>
    </row>
    <row r="509" spans="19:26" x14ac:dyDescent="0.25">
      <c r="S509" s="262" t="s">
        <v>811</v>
      </c>
      <c r="T509" s="262" t="s">
        <v>1934</v>
      </c>
      <c r="U509" s="262" t="s">
        <v>1921</v>
      </c>
      <c r="V509" s="262" t="s">
        <v>1797</v>
      </c>
      <c r="W509" s="262" t="s">
        <v>2112</v>
      </c>
      <c r="X509" s="262" t="s">
        <v>1855</v>
      </c>
      <c r="Y509" s="262" t="s">
        <v>2090</v>
      </c>
      <c r="Z509" s="262" t="s">
        <v>1789</v>
      </c>
    </row>
    <row r="510" spans="19:26" x14ac:dyDescent="0.25">
      <c r="S510" s="262" t="s">
        <v>812</v>
      </c>
      <c r="T510" s="262" t="s">
        <v>1934</v>
      </c>
      <c r="U510" s="262" t="s">
        <v>1921</v>
      </c>
      <c r="V510" s="262" t="s">
        <v>1801</v>
      </c>
      <c r="W510" s="262" t="s">
        <v>2113</v>
      </c>
      <c r="X510" s="262" t="s">
        <v>1857</v>
      </c>
      <c r="Y510" s="262" t="s">
        <v>2092</v>
      </c>
      <c r="Z510" s="262" t="s">
        <v>1796</v>
      </c>
    </row>
    <row r="511" spans="19:26" x14ac:dyDescent="0.25">
      <c r="S511" s="262" t="s">
        <v>813</v>
      </c>
      <c r="T511" s="262" t="s">
        <v>1934</v>
      </c>
      <c r="U511" s="262" t="s">
        <v>1921</v>
      </c>
      <c r="V511" s="262" t="s">
        <v>1805</v>
      </c>
      <c r="W511" s="262" t="s">
        <v>2114</v>
      </c>
      <c r="X511" s="262" t="s">
        <v>1859</v>
      </c>
      <c r="Y511" s="262" t="s">
        <v>2092</v>
      </c>
      <c r="Z511" s="262" t="s">
        <v>1800</v>
      </c>
    </row>
    <row r="512" spans="19:26" x14ac:dyDescent="0.25">
      <c r="S512" s="262" t="s">
        <v>814</v>
      </c>
      <c r="T512" s="262" t="s">
        <v>1934</v>
      </c>
      <c r="U512" s="262" t="s">
        <v>1921</v>
      </c>
      <c r="V512" s="262" t="s">
        <v>1810</v>
      </c>
      <c r="W512" s="262" t="s">
        <v>2115</v>
      </c>
      <c r="X512" s="262" t="s">
        <v>1861</v>
      </c>
      <c r="Y512" s="262" t="s">
        <v>2092</v>
      </c>
      <c r="Z512" s="262" t="s">
        <v>1804</v>
      </c>
    </row>
    <row r="513" spans="19:26" x14ac:dyDescent="0.25">
      <c r="S513" s="262" t="s">
        <v>815</v>
      </c>
      <c r="T513" s="262" t="s">
        <v>1934</v>
      </c>
      <c r="U513" s="262" t="s">
        <v>1921</v>
      </c>
      <c r="V513" s="262" t="s">
        <v>1815</v>
      </c>
      <c r="W513" s="262" t="s">
        <v>2116</v>
      </c>
      <c r="X513" s="262" t="s">
        <v>1863</v>
      </c>
      <c r="Y513" s="262" t="s">
        <v>2096</v>
      </c>
      <c r="Z513" s="262" t="s">
        <v>1809</v>
      </c>
    </row>
    <row r="514" spans="19:26" x14ac:dyDescent="0.25">
      <c r="S514" s="262" t="s">
        <v>816</v>
      </c>
      <c r="T514" s="262" t="s">
        <v>1934</v>
      </c>
      <c r="U514" s="262" t="s">
        <v>1921</v>
      </c>
      <c r="V514" s="262" t="s">
        <v>1820</v>
      </c>
      <c r="W514" s="262" t="s">
        <v>2117</v>
      </c>
      <c r="X514" s="262" t="s">
        <v>1865</v>
      </c>
      <c r="Y514" s="262" t="s">
        <v>2098</v>
      </c>
      <c r="Z514" s="262" t="s">
        <v>1814</v>
      </c>
    </row>
    <row r="515" spans="19:26" x14ac:dyDescent="0.25">
      <c r="S515" s="262" t="s">
        <v>817</v>
      </c>
      <c r="T515" s="262" t="s">
        <v>1934</v>
      </c>
      <c r="U515" s="262" t="s">
        <v>1921</v>
      </c>
      <c r="V515" s="262" t="s">
        <v>1825</v>
      </c>
      <c r="W515" s="262" t="s">
        <v>2118</v>
      </c>
      <c r="X515" s="262" t="s">
        <v>1867</v>
      </c>
      <c r="Y515" s="262" t="s">
        <v>2100</v>
      </c>
      <c r="Z515" s="262" t="s">
        <v>1819</v>
      </c>
    </row>
    <row r="516" spans="19:26" x14ac:dyDescent="0.25">
      <c r="S516" s="262" t="s">
        <v>818</v>
      </c>
      <c r="T516" s="262" t="s">
        <v>1934</v>
      </c>
      <c r="U516" s="262" t="s">
        <v>1921</v>
      </c>
      <c r="V516" s="262" t="s">
        <v>1830</v>
      </c>
      <c r="W516" s="262" t="s">
        <v>2113</v>
      </c>
      <c r="X516" s="262" t="s">
        <v>1869</v>
      </c>
      <c r="Y516" s="262" t="s">
        <v>2101</v>
      </c>
      <c r="Z516" s="262" t="s">
        <v>1824</v>
      </c>
    </row>
    <row r="517" spans="19:26" x14ac:dyDescent="0.25">
      <c r="S517" s="262" t="s">
        <v>819</v>
      </c>
      <c r="T517" s="262" t="s">
        <v>1934</v>
      </c>
      <c r="U517" s="262" t="s">
        <v>1921</v>
      </c>
      <c r="V517" s="262" t="s">
        <v>1835</v>
      </c>
      <c r="W517" s="262" t="s">
        <v>2114</v>
      </c>
      <c r="X517" s="262" t="s">
        <v>1871</v>
      </c>
      <c r="Y517" s="262" t="s">
        <v>2102</v>
      </c>
      <c r="Z517" s="262" t="s">
        <v>1829</v>
      </c>
    </row>
    <row r="518" spans="19:26" x14ac:dyDescent="0.25">
      <c r="S518" s="262" t="s">
        <v>820</v>
      </c>
      <c r="T518" s="262" t="s">
        <v>2069</v>
      </c>
      <c r="U518" s="262" t="s">
        <v>2070</v>
      </c>
      <c r="V518" s="262" t="s">
        <v>1750</v>
      </c>
      <c r="W518" s="262" t="s">
        <v>2119</v>
      </c>
      <c r="X518" s="262" t="s">
        <v>1873</v>
      </c>
      <c r="Y518" s="262" t="s">
        <v>2080</v>
      </c>
      <c r="Z518" s="262" t="s">
        <v>1768</v>
      </c>
    </row>
    <row r="519" spans="19:26" x14ac:dyDescent="0.25">
      <c r="S519" s="262" t="s">
        <v>821</v>
      </c>
      <c r="T519" s="262" t="s">
        <v>2073</v>
      </c>
      <c r="U519" s="262" t="s">
        <v>2074</v>
      </c>
      <c r="V519" s="262" t="s">
        <v>1757</v>
      </c>
      <c r="W519" s="262" t="s">
        <v>2120</v>
      </c>
      <c r="X519" s="262" t="s">
        <v>1875</v>
      </c>
      <c r="Y519" s="262" t="s">
        <v>2084</v>
      </c>
      <c r="Z519" s="262" t="s">
        <v>1775</v>
      </c>
    </row>
    <row r="520" spans="19:26" x14ac:dyDescent="0.25">
      <c r="S520" s="262" t="s">
        <v>822</v>
      </c>
      <c r="T520" s="262" t="s">
        <v>2077</v>
      </c>
      <c r="U520" s="262" t="s">
        <v>2078</v>
      </c>
      <c r="V520" s="262" t="s">
        <v>1764</v>
      </c>
      <c r="W520" s="262" t="s">
        <v>2121</v>
      </c>
      <c r="X520" s="262" t="s">
        <v>1877</v>
      </c>
      <c r="Y520" s="262" t="s">
        <v>2087</v>
      </c>
      <c r="Z520" s="262" t="s">
        <v>1782</v>
      </c>
    </row>
    <row r="521" spans="19:26" x14ac:dyDescent="0.25">
      <c r="S521" s="262" t="s">
        <v>823</v>
      </c>
      <c r="T521" s="262" t="s">
        <v>2081</v>
      </c>
      <c r="U521" s="262" t="s">
        <v>2082</v>
      </c>
      <c r="V521" s="262" t="s">
        <v>1771</v>
      </c>
      <c r="W521" s="262" t="s">
        <v>2122</v>
      </c>
      <c r="X521" s="262" t="s">
        <v>1879</v>
      </c>
      <c r="Y521" s="262" t="s">
        <v>2090</v>
      </c>
      <c r="Z521" s="262" t="s">
        <v>1789</v>
      </c>
    </row>
    <row r="522" spans="19:26" x14ac:dyDescent="0.25">
      <c r="S522" s="262" t="s">
        <v>824</v>
      </c>
      <c r="T522" s="262" t="s">
        <v>2085</v>
      </c>
      <c r="U522" s="262" t="s">
        <v>1909</v>
      </c>
      <c r="V522" s="262" t="s">
        <v>1778</v>
      </c>
      <c r="W522" s="262" t="s">
        <v>2123</v>
      </c>
      <c r="X522" s="262" t="s">
        <v>1881</v>
      </c>
      <c r="Y522" s="262" t="s">
        <v>2092</v>
      </c>
      <c r="Z522" s="262" t="s">
        <v>1796</v>
      </c>
    </row>
    <row r="523" spans="19:26" x14ac:dyDescent="0.25">
      <c r="S523" s="262" t="s">
        <v>825</v>
      </c>
      <c r="T523" s="262" t="s">
        <v>2088</v>
      </c>
      <c r="U523" s="262" t="s">
        <v>1919</v>
      </c>
      <c r="V523" s="262" t="s">
        <v>1785</v>
      </c>
      <c r="W523" s="262" t="s">
        <v>2124</v>
      </c>
      <c r="X523" s="262" t="s">
        <v>1883</v>
      </c>
      <c r="Y523" s="262" t="s">
        <v>2092</v>
      </c>
      <c r="Z523" s="262" t="s">
        <v>1800</v>
      </c>
    </row>
    <row r="524" spans="19:26" x14ac:dyDescent="0.25">
      <c r="S524" s="262" t="s">
        <v>826</v>
      </c>
      <c r="T524" s="262" t="s">
        <v>1934</v>
      </c>
      <c r="U524" s="262" t="s">
        <v>1921</v>
      </c>
      <c r="V524" s="262" t="s">
        <v>1792</v>
      </c>
      <c r="W524" s="262" t="s">
        <v>2125</v>
      </c>
      <c r="X524" s="262" t="s">
        <v>1885</v>
      </c>
      <c r="Y524" s="262" t="s">
        <v>2092</v>
      </c>
      <c r="Z524" s="262" t="s">
        <v>1804</v>
      </c>
    </row>
    <row r="525" spans="19:26" x14ac:dyDescent="0.25">
      <c r="S525" s="262" t="s">
        <v>827</v>
      </c>
      <c r="T525" s="262" t="s">
        <v>1934</v>
      </c>
      <c r="U525" s="262" t="s">
        <v>1921</v>
      </c>
      <c r="V525" s="262" t="s">
        <v>1797</v>
      </c>
      <c r="W525" s="262" t="s">
        <v>2126</v>
      </c>
      <c r="X525" s="262" t="s">
        <v>1887</v>
      </c>
      <c r="Y525" s="262" t="s">
        <v>2096</v>
      </c>
      <c r="Z525" s="262" t="s">
        <v>1809</v>
      </c>
    </row>
    <row r="526" spans="19:26" x14ac:dyDescent="0.25">
      <c r="S526" s="262" t="s">
        <v>828</v>
      </c>
      <c r="T526" s="262" t="s">
        <v>1934</v>
      </c>
      <c r="U526" s="262" t="s">
        <v>1921</v>
      </c>
      <c r="V526" s="262" t="s">
        <v>1801</v>
      </c>
      <c r="W526" s="262" t="s">
        <v>2127</v>
      </c>
      <c r="X526" s="262" t="s">
        <v>1889</v>
      </c>
      <c r="Y526" s="262" t="s">
        <v>2098</v>
      </c>
      <c r="Z526" s="262" t="s">
        <v>1814</v>
      </c>
    </row>
    <row r="527" spans="19:26" x14ac:dyDescent="0.25">
      <c r="S527" s="262" t="s">
        <v>829</v>
      </c>
      <c r="T527" s="262" t="s">
        <v>1934</v>
      </c>
      <c r="U527" s="262" t="s">
        <v>1921</v>
      </c>
      <c r="V527" s="262" t="s">
        <v>1805</v>
      </c>
      <c r="W527" s="262" t="s">
        <v>2128</v>
      </c>
      <c r="X527" s="262" t="s">
        <v>1891</v>
      </c>
      <c r="Y527" s="262" t="s">
        <v>2100</v>
      </c>
      <c r="Z527" s="262" t="s">
        <v>1819</v>
      </c>
    </row>
    <row r="528" spans="19:26" x14ac:dyDescent="0.25">
      <c r="S528" s="262" t="s">
        <v>830</v>
      </c>
      <c r="T528" s="262" t="s">
        <v>1934</v>
      </c>
      <c r="U528" s="262" t="s">
        <v>1921</v>
      </c>
      <c r="V528" s="262" t="s">
        <v>1810</v>
      </c>
      <c r="W528" s="262" t="s">
        <v>2129</v>
      </c>
      <c r="X528" s="262" t="s">
        <v>1893</v>
      </c>
      <c r="Y528" s="262" t="s">
        <v>2101</v>
      </c>
      <c r="Z528" s="262" t="s">
        <v>1824</v>
      </c>
    </row>
    <row r="529" spans="19:26" x14ac:dyDescent="0.25">
      <c r="S529" s="262" t="s">
        <v>831</v>
      </c>
      <c r="T529" s="262" t="s">
        <v>1934</v>
      </c>
      <c r="U529" s="262" t="s">
        <v>1921</v>
      </c>
      <c r="V529" s="262" t="s">
        <v>1815</v>
      </c>
      <c r="W529" s="262" t="s">
        <v>2124</v>
      </c>
      <c r="X529" s="262" t="s">
        <v>1895</v>
      </c>
      <c r="Y529" s="262" t="s">
        <v>2102</v>
      </c>
      <c r="Z529" s="262" t="s">
        <v>1829</v>
      </c>
    </row>
    <row r="530" spans="19:26" x14ac:dyDescent="0.25">
      <c r="S530" s="262" t="s">
        <v>832</v>
      </c>
      <c r="T530" s="262" t="s">
        <v>1934</v>
      </c>
      <c r="U530" s="262" t="s">
        <v>1921</v>
      </c>
      <c r="V530" s="262" t="s">
        <v>1820</v>
      </c>
      <c r="W530" s="262" t="s">
        <v>2125</v>
      </c>
      <c r="X530" s="262" t="s">
        <v>1897</v>
      </c>
      <c r="Y530" s="262" t="s">
        <v>2103</v>
      </c>
      <c r="Z530" s="262" t="s">
        <v>1834</v>
      </c>
    </row>
    <row r="531" spans="19:26" x14ac:dyDescent="0.25">
      <c r="S531" s="262" t="s">
        <v>833</v>
      </c>
      <c r="T531" s="262" t="s">
        <v>1934</v>
      </c>
      <c r="U531" s="262" t="s">
        <v>1921</v>
      </c>
      <c r="V531" s="262" t="s">
        <v>1825</v>
      </c>
      <c r="W531" s="262" t="s">
        <v>2130</v>
      </c>
      <c r="X531" s="262" t="s">
        <v>1899</v>
      </c>
      <c r="Y531" s="262" t="s">
        <v>2105</v>
      </c>
      <c r="Z531" s="262" t="s">
        <v>1839</v>
      </c>
    </row>
    <row r="532" spans="19:26" x14ac:dyDescent="0.25">
      <c r="S532" s="262" t="s">
        <v>834</v>
      </c>
      <c r="T532" s="262" t="s">
        <v>1934</v>
      </c>
      <c r="U532" s="262" t="s">
        <v>1921</v>
      </c>
      <c r="V532" s="262" t="s">
        <v>1830</v>
      </c>
      <c r="W532" s="262" t="s">
        <v>2131</v>
      </c>
      <c r="X532" s="262" t="s">
        <v>1901</v>
      </c>
      <c r="Y532" s="262" t="s">
        <v>2072</v>
      </c>
      <c r="Z532" s="262" t="s">
        <v>1754</v>
      </c>
    </row>
    <row r="533" spans="19:26" x14ac:dyDescent="0.25">
      <c r="S533" s="262" t="s">
        <v>835</v>
      </c>
      <c r="T533" s="262" t="s">
        <v>1934</v>
      </c>
      <c r="U533" s="262" t="s">
        <v>1921</v>
      </c>
      <c r="V533" s="262" t="s">
        <v>1835</v>
      </c>
      <c r="W533" s="262" t="s">
        <v>2132</v>
      </c>
      <c r="X533" s="262" t="s">
        <v>1903</v>
      </c>
      <c r="Y533" s="262" t="s">
        <v>2076</v>
      </c>
      <c r="Z533" s="262" t="s">
        <v>1761</v>
      </c>
    </row>
    <row r="534" spans="19:26" x14ac:dyDescent="0.25">
      <c r="S534" s="262" t="s">
        <v>836</v>
      </c>
      <c r="T534" s="262" t="s">
        <v>2133</v>
      </c>
      <c r="U534" s="262" t="s">
        <v>2134</v>
      </c>
      <c r="V534" s="262" t="s">
        <v>1750</v>
      </c>
      <c r="W534" s="262" t="s">
        <v>2071</v>
      </c>
      <c r="X534" s="262" t="s">
        <v>1752</v>
      </c>
      <c r="Y534" s="262" t="s">
        <v>2072</v>
      </c>
      <c r="Z534" s="262" t="s">
        <v>1754</v>
      </c>
    </row>
    <row r="535" spans="19:26" x14ac:dyDescent="0.25">
      <c r="S535" s="262" t="s">
        <v>837</v>
      </c>
      <c r="T535" s="262" t="s">
        <v>2135</v>
      </c>
      <c r="U535" s="262" t="s">
        <v>2136</v>
      </c>
      <c r="V535" s="262" t="s">
        <v>1757</v>
      </c>
      <c r="W535" s="262" t="s">
        <v>2075</v>
      </c>
      <c r="X535" s="262" t="s">
        <v>1759</v>
      </c>
      <c r="Y535" s="262" t="s">
        <v>2076</v>
      </c>
      <c r="Z535" s="262" t="s">
        <v>1761</v>
      </c>
    </row>
    <row r="536" spans="19:26" x14ac:dyDescent="0.25">
      <c r="S536" s="262" t="s">
        <v>838</v>
      </c>
      <c r="T536" s="262" t="s">
        <v>2137</v>
      </c>
      <c r="U536" s="262" t="s">
        <v>2138</v>
      </c>
      <c r="V536" s="262" t="s">
        <v>1764</v>
      </c>
      <c r="W536" s="262" t="s">
        <v>2079</v>
      </c>
      <c r="X536" s="262" t="s">
        <v>1766</v>
      </c>
      <c r="Y536" s="262" t="s">
        <v>2080</v>
      </c>
      <c r="Z536" s="262" t="s">
        <v>1768</v>
      </c>
    </row>
    <row r="537" spans="19:26" x14ac:dyDescent="0.25">
      <c r="S537" s="262" t="s">
        <v>839</v>
      </c>
      <c r="T537" s="262" t="s">
        <v>2139</v>
      </c>
      <c r="U537" s="262" t="s">
        <v>2140</v>
      </c>
      <c r="V537" s="262" t="s">
        <v>1771</v>
      </c>
      <c r="W537" s="262" t="s">
        <v>2083</v>
      </c>
      <c r="X537" s="262" t="s">
        <v>1773</v>
      </c>
      <c r="Y537" s="262" t="s">
        <v>2084</v>
      </c>
      <c r="Z537" s="262" t="s">
        <v>1775</v>
      </c>
    </row>
    <row r="538" spans="19:26" x14ac:dyDescent="0.25">
      <c r="S538" s="262" t="s">
        <v>840</v>
      </c>
      <c r="T538" s="262" t="s">
        <v>1933</v>
      </c>
      <c r="U538" s="262" t="s">
        <v>1923</v>
      </c>
      <c r="V538" s="262" t="s">
        <v>1778</v>
      </c>
      <c r="W538" s="262" t="s">
        <v>2086</v>
      </c>
      <c r="X538" s="262" t="s">
        <v>1780</v>
      </c>
      <c r="Y538" s="262" t="s">
        <v>2087</v>
      </c>
      <c r="Z538" s="262" t="s">
        <v>1782</v>
      </c>
    </row>
    <row r="539" spans="19:26" x14ac:dyDescent="0.25">
      <c r="S539" s="262" t="s">
        <v>841</v>
      </c>
      <c r="T539" s="262" t="s">
        <v>2141</v>
      </c>
      <c r="U539" s="262" t="s">
        <v>2142</v>
      </c>
      <c r="V539" s="262" t="s">
        <v>1785</v>
      </c>
      <c r="W539" s="262" t="s">
        <v>2089</v>
      </c>
      <c r="X539" s="262" t="s">
        <v>1787</v>
      </c>
      <c r="Y539" s="262" t="s">
        <v>2090</v>
      </c>
      <c r="Z539" s="262" t="s">
        <v>1789</v>
      </c>
    </row>
    <row r="540" spans="19:26" x14ac:dyDescent="0.25">
      <c r="S540" s="262" t="s">
        <v>842</v>
      </c>
      <c r="T540" s="262" t="s">
        <v>2143</v>
      </c>
      <c r="U540" s="262" t="s">
        <v>2144</v>
      </c>
      <c r="V540" s="262" t="s">
        <v>1792</v>
      </c>
      <c r="W540" s="262" t="s">
        <v>2091</v>
      </c>
      <c r="X540" s="262" t="s">
        <v>1794</v>
      </c>
      <c r="Y540" s="262" t="s">
        <v>2092</v>
      </c>
      <c r="Z540" s="262" t="s">
        <v>1796</v>
      </c>
    </row>
    <row r="541" spans="19:26" x14ac:dyDescent="0.25">
      <c r="S541" s="262" t="s">
        <v>843</v>
      </c>
      <c r="T541" s="262" t="s">
        <v>2143</v>
      </c>
      <c r="U541" s="262" t="s">
        <v>2144</v>
      </c>
      <c r="V541" s="262" t="s">
        <v>1797</v>
      </c>
      <c r="W541" s="262" t="s">
        <v>2093</v>
      </c>
      <c r="X541" s="262" t="s">
        <v>1799</v>
      </c>
      <c r="Y541" s="262" t="s">
        <v>2092</v>
      </c>
      <c r="Z541" s="262" t="s">
        <v>1800</v>
      </c>
    </row>
    <row r="542" spans="19:26" x14ac:dyDescent="0.25">
      <c r="S542" s="262" t="s">
        <v>844</v>
      </c>
      <c r="T542" s="262" t="s">
        <v>2143</v>
      </c>
      <c r="U542" s="262" t="s">
        <v>2144</v>
      </c>
      <c r="V542" s="262" t="s">
        <v>1801</v>
      </c>
      <c r="W542" s="262" t="s">
        <v>2094</v>
      </c>
      <c r="X542" s="262" t="s">
        <v>1803</v>
      </c>
      <c r="Y542" s="262" t="s">
        <v>2092</v>
      </c>
      <c r="Z542" s="262" t="s">
        <v>1804</v>
      </c>
    </row>
    <row r="543" spans="19:26" x14ac:dyDescent="0.25">
      <c r="S543" s="262" t="s">
        <v>845</v>
      </c>
      <c r="T543" s="262" t="s">
        <v>2143</v>
      </c>
      <c r="U543" s="262" t="s">
        <v>2144</v>
      </c>
      <c r="V543" s="262" t="s">
        <v>1805</v>
      </c>
      <c r="W543" s="262" t="s">
        <v>2095</v>
      </c>
      <c r="X543" s="262" t="s">
        <v>1807</v>
      </c>
      <c r="Y543" s="262" t="s">
        <v>2096</v>
      </c>
      <c r="Z543" s="262" t="s">
        <v>1809</v>
      </c>
    </row>
    <row r="544" spans="19:26" x14ac:dyDescent="0.25">
      <c r="S544" s="262" t="s">
        <v>846</v>
      </c>
      <c r="T544" s="262" t="s">
        <v>2143</v>
      </c>
      <c r="U544" s="262" t="s">
        <v>2144</v>
      </c>
      <c r="V544" s="262" t="s">
        <v>1810</v>
      </c>
      <c r="W544" s="262" t="s">
        <v>2097</v>
      </c>
      <c r="X544" s="262" t="s">
        <v>1812</v>
      </c>
      <c r="Y544" s="262" t="s">
        <v>2098</v>
      </c>
      <c r="Z544" s="262" t="s">
        <v>1814</v>
      </c>
    </row>
    <row r="545" spans="19:26" x14ac:dyDescent="0.25">
      <c r="S545" s="262" t="s">
        <v>847</v>
      </c>
      <c r="T545" s="262" t="s">
        <v>2143</v>
      </c>
      <c r="U545" s="262" t="s">
        <v>2144</v>
      </c>
      <c r="V545" s="262" t="s">
        <v>1815</v>
      </c>
      <c r="W545" s="262" t="s">
        <v>2099</v>
      </c>
      <c r="X545" s="262" t="s">
        <v>1817</v>
      </c>
      <c r="Y545" s="262" t="s">
        <v>2100</v>
      </c>
      <c r="Z545" s="262" t="s">
        <v>1819</v>
      </c>
    </row>
    <row r="546" spans="19:26" x14ac:dyDescent="0.25">
      <c r="S546" s="262" t="s">
        <v>848</v>
      </c>
      <c r="T546" s="262" t="s">
        <v>2143</v>
      </c>
      <c r="U546" s="262" t="s">
        <v>2144</v>
      </c>
      <c r="V546" s="262" t="s">
        <v>1820</v>
      </c>
      <c r="W546" s="262" t="s">
        <v>2091</v>
      </c>
      <c r="X546" s="262" t="s">
        <v>1822</v>
      </c>
      <c r="Y546" s="262" t="s">
        <v>2101</v>
      </c>
      <c r="Z546" s="262" t="s">
        <v>1824</v>
      </c>
    </row>
    <row r="547" spans="19:26" x14ac:dyDescent="0.25">
      <c r="S547" s="262" t="s">
        <v>849</v>
      </c>
      <c r="T547" s="262" t="s">
        <v>2143</v>
      </c>
      <c r="U547" s="262" t="s">
        <v>2144</v>
      </c>
      <c r="V547" s="262" t="s">
        <v>1825</v>
      </c>
      <c r="W547" s="262" t="s">
        <v>2093</v>
      </c>
      <c r="X547" s="262" t="s">
        <v>1827</v>
      </c>
      <c r="Y547" s="262" t="s">
        <v>2102</v>
      </c>
      <c r="Z547" s="262" t="s">
        <v>1829</v>
      </c>
    </row>
    <row r="548" spans="19:26" x14ac:dyDescent="0.25">
      <c r="S548" s="262" t="s">
        <v>850</v>
      </c>
      <c r="T548" s="262" t="s">
        <v>2143</v>
      </c>
      <c r="U548" s="262" t="s">
        <v>2144</v>
      </c>
      <c r="V548" s="262" t="s">
        <v>1830</v>
      </c>
      <c r="W548" s="262" t="s">
        <v>2094</v>
      </c>
      <c r="X548" s="262" t="s">
        <v>1832</v>
      </c>
      <c r="Y548" s="262" t="s">
        <v>2103</v>
      </c>
      <c r="Z548" s="262" t="s">
        <v>1834</v>
      </c>
    </row>
    <row r="549" spans="19:26" x14ac:dyDescent="0.25">
      <c r="S549" s="262" t="s">
        <v>851</v>
      </c>
      <c r="T549" s="262" t="s">
        <v>2143</v>
      </c>
      <c r="U549" s="262" t="s">
        <v>2144</v>
      </c>
      <c r="V549" s="262" t="s">
        <v>1835</v>
      </c>
      <c r="W549" s="262" t="s">
        <v>2104</v>
      </c>
      <c r="X549" s="262" t="s">
        <v>1837</v>
      </c>
      <c r="Y549" s="262" t="s">
        <v>2105</v>
      </c>
      <c r="Z549" s="262" t="s">
        <v>1839</v>
      </c>
    </row>
    <row r="550" spans="19:26" x14ac:dyDescent="0.25">
      <c r="S550" s="262" t="s">
        <v>852</v>
      </c>
      <c r="T550" s="262" t="s">
        <v>2133</v>
      </c>
      <c r="U550" s="262" t="s">
        <v>2134</v>
      </c>
      <c r="V550" s="262" t="s">
        <v>1750</v>
      </c>
      <c r="W550" s="262" t="s">
        <v>2106</v>
      </c>
      <c r="X550" s="262" t="s">
        <v>1841</v>
      </c>
      <c r="Y550" s="262" t="s">
        <v>2103</v>
      </c>
      <c r="Z550" s="262" t="s">
        <v>1834</v>
      </c>
    </row>
    <row r="551" spans="19:26" x14ac:dyDescent="0.25">
      <c r="S551" s="262" t="s">
        <v>853</v>
      </c>
      <c r="T551" s="262" t="s">
        <v>2135</v>
      </c>
      <c r="U551" s="262" t="s">
        <v>2136</v>
      </c>
      <c r="V551" s="262" t="s">
        <v>1757</v>
      </c>
      <c r="W551" s="262" t="s">
        <v>2107</v>
      </c>
      <c r="X551" s="262" t="s">
        <v>1843</v>
      </c>
      <c r="Y551" s="262" t="s">
        <v>2105</v>
      </c>
      <c r="Z551" s="262" t="s">
        <v>1839</v>
      </c>
    </row>
    <row r="552" spans="19:26" x14ac:dyDescent="0.25">
      <c r="S552" s="262" t="s">
        <v>854</v>
      </c>
      <c r="T552" s="262" t="s">
        <v>2137</v>
      </c>
      <c r="U552" s="262" t="s">
        <v>2138</v>
      </c>
      <c r="V552" s="262" t="s">
        <v>1764</v>
      </c>
      <c r="W552" s="262" t="s">
        <v>2108</v>
      </c>
      <c r="X552" s="262" t="s">
        <v>1845</v>
      </c>
      <c r="Y552" s="262" t="s">
        <v>2072</v>
      </c>
      <c r="Z552" s="262" t="s">
        <v>1754</v>
      </c>
    </row>
    <row r="553" spans="19:26" x14ac:dyDescent="0.25">
      <c r="S553" s="262" t="s">
        <v>855</v>
      </c>
      <c r="T553" s="262" t="s">
        <v>2139</v>
      </c>
      <c r="U553" s="262" t="s">
        <v>2140</v>
      </c>
      <c r="V553" s="262" t="s">
        <v>1771</v>
      </c>
      <c r="W553" s="262" t="s">
        <v>2109</v>
      </c>
      <c r="X553" s="262" t="s">
        <v>1847</v>
      </c>
      <c r="Y553" s="262" t="s">
        <v>2076</v>
      </c>
      <c r="Z553" s="262" t="s">
        <v>1761</v>
      </c>
    </row>
    <row r="554" spans="19:26" x14ac:dyDescent="0.25">
      <c r="S554" s="262" t="s">
        <v>856</v>
      </c>
      <c r="T554" s="262" t="s">
        <v>1933</v>
      </c>
      <c r="U554" s="262" t="s">
        <v>1923</v>
      </c>
      <c r="V554" s="262" t="s">
        <v>1778</v>
      </c>
      <c r="W554" s="262" t="s">
        <v>2110</v>
      </c>
      <c r="X554" s="262" t="s">
        <v>1849</v>
      </c>
      <c r="Y554" s="262" t="s">
        <v>2080</v>
      </c>
      <c r="Z554" s="262" t="s">
        <v>1768</v>
      </c>
    </row>
    <row r="555" spans="19:26" x14ac:dyDescent="0.25">
      <c r="S555" s="262" t="s">
        <v>857</v>
      </c>
      <c r="T555" s="262" t="s">
        <v>2141</v>
      </c>
      <c r="U555" s="262" t="s">
        <v>2142</v>
      </c>
      <c r="V555" s="262" t="s">
        <v>1785</v>
      </c>
      <c r="W555" s="262" t="s">
        <v>2094</v>
      </c>
      <c r="X555" s="262" t="s">
        <v>1851</v>
      </c>
      <c r="Y555" s="262" t="s">
        <v>2084</v>
      </c>
      <c r="Z555" s="262" t="s">
        <v>1775</v>
      </c>
    </row>
    <row r="556" spans="19:26" x14ac:dyDescent="0.25">
      <c r="S556" s="262" t="s">
        <v>858</v>
      </c>
      <c r="T556" s="262" t="s">
        <v>2143</v>
      </c>
      <c r="U556" s="262" t="s">
        <v>2144</v>
      </c>
      <c r="V556" s="262" t="s">
        <v>1792</v>
      </c>
      <c r="W556" s="262" t="s">
        <v>2111</v>
      </c>
      <c r="X556" s="262" t="s">
        <v>1853</v>
      </c>
      <c r="Y556" s="262" t="s">
        <v>2087</v>
      </c>
      <c r="Z556" s="262" t="s">
        <v>1782</v>
      </c>
    </row>
    <row r="557" spans="19:26" x14ac:dyDescent="0.25">
      <c r="S557" s="262" t="s">
        <v>859</v>
      </c>
      <c r="T557" s="262" t="s">
        <v>2143</v>
      </c>
      <c r="U557" s="262" t="s">
        <v>2144</v>
      </c>
      <c r="V557" s="262" t="s">
        <v>1797</v>
      </c>
      <c r="W557" s="262" t="s">
        <v>2112</v>
      </c>
      <c r="X557" s="262" t="s">
        <v>1855</v>
      </c>
      <c r="Y557" s="262" t="s">
        <v>2090</v>
      </c>
      <c r="Z557" s="262" t="s">
        <v>1789</v>
      </c>
    </row>
    <row r="558" spans="19:26" x14ac:dyDescent="0.25">
      <c r="S558" s="262" t="s">
        <v>860</v>
      </c>
      <c r="T558" s="262" t="s">
        <v>2143</v>
      </c>
      <c r="U558" s="262" t="s">
        <v>2144</v>
      </c>
      <c r="V558" s="262" t="s">
        <v>1801</v>
      </c>
      <c r="W558" s="262" t="s">
        <v>2113</v>
      </c>
      <c r="X558" s="262" t="s">
        <v>1857</v>
      </c>
      <c r="Y558" s="262" t="s">
        <v>2092</v>
      </c>
      <c r="Z558" s="262" t="s">
        <v>1796</v>
      </c>
    </row>
    <row r="559" spans="19:26" x14ac:dyDescent="0.25">
      <c r="S559" s="262" t="s">
        <v>861</v>
      </c>
      <c r="T559" s="262" t="s">
        <v>2143</v>
      </c>
      <c r="U559" s="262" t="s">
        <v>2144</v>
      </c>
      <c r="V559" s="262" t="s">
        <v>1805</v>
      </c>
      <c r="W559" s="262" t="s">
        <v>2114</v>
      </c>
      <c r="X559" s="262" t="s">
        <v>1859</v>
      </c>
      <c r="Y559" s="262" t="s">
        <v>2092</v>
      </c>
      <c r="Z559" s="262" t="s">
        <v>1800</v>
      </c>
    </row>
    <row r="560" spans="19:26" x14ac:dyDescent="0.25">
      <c r="S560" s="262" t="s">
        <v>862</v>
      </c>
      <c r="T560" s="262" t="s">
        <v>2143</v>
      </c>
      <c r="U560" s="262" t="s">
        <v>2144</v>
      </c>
      <c r="V560" s="262" t="s">
        <v>1810</v>
      </c>
      <c r="W560" s="262" t="s">
        <v>2115</v>
      </c>
      <c r="X560" s="262" t="s">
        <v>1861</v>
      </c>
      <c r="Y560" s="262" t="s">
        <v>2092</v>
      </c>
      <c r="Z560" s="262" t="s">
        <v>1804</v>
      </c>
    </row>
    <row r="561" spans="19:26" x14ac:dyDescent="0.25">
      <c r="S561" s="262" t="s">
        <v>863</v>
      </c>
      <c r="T561" s="262" t="s">
        <v>2143</v>
      </c>
      <c r="U561" s="262" t="s">
        <v>2144</v>
      </c>
      <c r="V561" s="262" t="s">
        <v>1815</v>
      </c>
      <c r="W561" s="262" t="s">
        <v>2116</v>
      </c>
      <c r="X561" s="262" t="s">
        <v>1863</v>
      </c>
      <c r="Y561" s="262" t="s">
        <v>2096</v>
      </c>
      <c r="Z561" s="262" t="s">
        <v>1809</v>
      </c>
    </row>
    <row r="562" spans="19:26" x14ac:dyDescent="0.25">
      <c r="S562" s="262" t="s">
        <v>864</v>
      </c>
      <c r="T562" s="262" t="s">
        <v>2143</v>
      </c>
      <c r="U562" s="262" t="s">
        <v>2144</v>
      </c>
      <c r="V562" s="262" t="s">
        <v>1820</v>
      </c>
      <c r="W562" s="262" t="s">
        <v>2117</v>
      </c>
      <c r="X562" s="262" t="s">
        <v>1865</v>
      </c>
      <c r="Y562" s="262" t="s">
        <v>2098</v>
      </c>
      <c r="Z562" s="262" t="s">
        <v>1814</v>
      </c>
    </row>
    <row r="563" spans="19:26" x14ac:dyDescent="0.25">
      <c r="S563" s="262" t="s">
        <v>865</v>
      </c>
      <c r="T563" s="262" t="s">
        <v>2143</v>
      </c>
      <c r="U563" s="262" t="s">
        <v>2144</v>
      </c>
      <c r="V563" s="262" t="s">
        <v>1825</v>
      </c>
      <c r="W563" s="262" t="s">
        <v>2118</v>
      </c>
      <c r="X563" s="262" t="s">
        <v>1867</v>
      </c>
      <c r="Y563" s="262" t="s">
        <v>2100</v>
      </c>
      <c r="Z563" s="262" t="s">
        <v>1819</v>
      </c>
    </row>
    <row r="564" spans="19:26" x14ac:dyDescent="0.25">
      <c r="S564" s="262" t="s">
        <v>866</v>
      </c>
      <c r="T564" s="262" t="s">
        <v>2143</v>
      </c>
      <c r="U564" s="262" t="s">
        <v>2144</v>
      </c>
      <c r="V564" s="262" t="s">
        <v>1830</v>
      </c>
      <c r="W564" s="262" t="s">
        <v>2113</v>
      </c>
      <c r="X564" s="262" t="s">
        <v>1869</v>
      </c>
      <c r="Y564" s="262" t="s">
        <v>2101</v>
      </c>
      <c r="Z564" s="262" t="s">
        <v>1824</v>
      </c>
    </row>
    <row r="565" spans="19:26" x14ac:dyDescent="0.25">
      <c r="S565" s="262" t="s">
        <v>867</v>
      </c>
      <c r="T565" s="262" t="s">
        <v>2143</v>
      </c>
      <c r="U565" s="262" t="s">
        <v>2144</v>
      </c>
      <c r="V565" s="262" t="s">
        <v>1835</v>
      </c>
      <c r="W565" s="262" t="s">
        <v>2114</v>
      </c>
      <c r="X565" s="262" t="s">
        <v>1871</v>
      </c>
      <c r="Y565" s="262" t="s">
        <v>2102</v>
      </c>
      <c r="Z565" s="262" t="s">
        <v>1829</v>
      </c>
    </row>
    <row r="566" spans="19:26" x14ac:dyDescent="0.25">
      <c r="S566" s="262" t="s">
        <v>868</v>
      </c>
      <c r="T566" s="262" t="s">
        <v>2133</v>
      </c>
      <c r="U566" s="262" t="s">
        <v>2134</v>
      </c>
      <c r="V566" s="262" t="s">
        <v>1750</v>
      </c>
      <c r="W566" s="262" t="s">
        <v>2119</v>
      </c>
      <c r="X566" s="262" t="s">
        <v>1873</v>
      </c>
      <c r="Y566" s="262" t="s">
        <v>2080</v>
      </c>
      <c r="Z566" s="262" t="s">
        <v>1768</v>
      </c>
    </row>
    <row r="567" spans="19:26" x14ac:dyDescent="0.25">
      <c r="S567" s="262" t="s">
        <v>869</v>
      </c>
      <c r="T567" s="262" t="s">
        <v>2135</v>
      </c>
      <c r="U567" s="262" t="s">
        <v>2136</v>
      </c>
      <c r="V567" s="262" t="s">
        <v>1757</v>
      </c>
      <c r="W567" s="262" t="s">
        <v>2120</v>
      </c>
      <c r="X567" s="262" t="s">
        <v>1875</v>
      </c>
      <c r="Y567" s="262" t="s">
        <v>2084</v>
      </c>
      <c r="Z567" s="262" t="s">
        <v>1775</v>
      </c>
    </row>
    <row r="568" spans="19:26" x14ac:dyDescent="0.25">
      <c r="S568" s="262" t="s">
        <v>870</v>
      </c>
      <c r="T568" s="262" t="s">
        <v>2137</v>
      </c>
      <c r="U568" s="262" t="s">
        <v>2138</v>
      </c>
      <c r="V568" s="262" t="s">
        <v>1764</v>
      </c>
      <c r="W568" s="262" t="s">
        <v>2121</v>
      </c>
      <c r="X568" s="262" t="s">
        <v>1877</v>
      </c>
      <c r="Y568" s="262" t="s">
        <v>2087</v>
      </c>
      <c r="Z568" s="262" t="s">
        <v>1782</v>
      </c>
    </row>
    <row r="569" spans="19:26" x14ac:dyDescent="0.25">
      <c r="S569" s="262" t="s">
        <v>871</v>
      </c>
      <c r="T569" s="262" t="s">
        <v>2139</v>
      </c>
      <c r="U569" s="262" t="s">
        <v>2140</v>
      </c>
      <c r="V569" s="262" t="s">
        <v>1771</v>
      </c>
      <c r="W569" s="262" t="s">
        <v>2122</v>
      </c>
      <c r="X569" s="262" t="s">
        <v>1879</v>
      </c>
      <c r="Y569" s="262" t="s">
        <v>2090</v>
      </c>
      <c r="Z569" s="262" t="s">
        <v>1789</v>
      </c>
    </row>
    <row r="570" spans="19:26" x14ac:dyDescent="0.25">
      <c r="S570" s="262" t="s">
        <v>872</v>
      </c>
      <c r="T570" s="262" t="s">
        <v>1933</v>
      </c>
      <c r="U570" s="262" t="s">
        <v>1923</v>
      </c>
      <c r="V570" s="262" t="s">
        <v>1778</v>
      </c>
      <c r="W570" s="262" t="s">
        <v>2123</v>
      </c>
      <c r="X570" s="262" t="s">
        <v>1881</v>
      </c>
      <c r="Y570" s="262" t="s">
        <v>2092</v>
      </c>
      <c r="Z570" s="262" t="s">
        <v>1796</v>
      </c>
    </row>
    <row r="571" spans="19:26" x14ac:dyDescent="0.25">
      <c r="S571" s="262" t="s">
        <v>873</v>
      </c>
      <c r="T571" s="262" t="s">
        <v>2141</v>
      </c>
      <c r="U571" s="262" t="s">
        <v>2142</v>
      </c>
      <c r="V571" s="262" t="s">
        <v>1785</v>
      </c>
      <c r="W571" s="262" t="s">
        <v>2124</v>
      </c>
      <c r="X571" s="262" t="s">
        <v>1883</v>
      </c>
      <c r="Y571" s="262" t="s">
        <v>2092</v>
      </c>
      <c r="Z571" s="262" t="s">
        <v>1800</v>
      </c>
    </row>
    <row r="572" spans="19:26" x14ac:dyDescent="0.25">
      <c r="S572" s="262" t="s">
        <v>874</v>
      </c>
      <c r="T572" s="262" t="s">
        <v>2143</v>
      </c>
      <c r="U572" s="262" t="s">
        <v>2144</v>
      </c>
      <c r="V572" s="262" t="s">
        <v>1792</v>
      </c>
      <c r="W572" s="262" t="s">
        <v>2125</v>
      </c>
      <c r="X572" s="262" t="s">
        <v>1885</v>
      </c>
      <c r="Y572" s="262" t="s">
        <v>2092</v>
      </c>
      <c r="Z572" s="262" t="s">
        <v>1804</v>
      </c>
    </row>
    <row r="573" spans="19:26" x14ac:dyDescent="0.25">
      <c r="S573" s="262" t="s">
        <v>875</v>
      </c>
      <c r="T573" s="262" t="s">
        <v>2143</v>
      </c>
      <c r="U573" s="262" t="s">
        <v>2144</v>
      </c>
      <c r="V573" s="262" t="s">
        <v>1797</v>
      </c>
      <c r="W573" s="262" t="s">
        <v>2126</v>
      </c>
      <c r="X573" s="262" t="s">
        <v>1887</v>
      </c>
      <c r="Y573" s="262" t="s">
        <v>2096</v>
      </c>
      <c r="Z573" s="262" t="s">
        <v>1809</v>
      </c>
    </row>
    <row r="574" spans="19:26" x14ac:dyDescent="0.25">
      <c r="S574" s="262" t="s">
        <v>876</v>
      </c>
      <c r="T574" s="262" t="s">
        <v>2143</v>
      </c>
      <c r="U574" s="262" t="s">
        <v>2144</v>
      </c>
      <c r="V574" s="262" t="s">
        <v>1801</v>
      </c>
      <c r="W574" s="262" t="s">
        <v>2127</v>
      </c>
      <c r="X574" s="262" t="s">
        <v>1889</v>
      </c>
      <c r="Y574" s="262" t="s">
        <v>2098</v>
      </c>
      <c r="Z574" s="262" t="s">
        <v>1814</v>
      </c>
    </row>
    <row r="575" spans="19:26" x14ac:dyDescent="0.25">
      <c r="S575" s="262" t="s">
        <v>877</v>
      </c>
      <c r="T575" s="262" t="s">
        <v>2143</v>
      </c>
      <c r="U575" s="262" t="s">
        <v>2144</v>
      </c>
      <c r="V575" s="262" t="s">
        <v>1805</v>
      </c>
      <c r="W575" s="262" t="s">
        <v>2128</v>
      </c>
      <c r="X575" s="262" t="s">
        <v>1891</v>
      </c>
      <c r="Y575" s="262" t="s">
        <v>2100</v>
      </c>
      <c r="Z575" s="262" t="s">
        <v>1819</v>
      </c>
    </row>
    <row r="576" spans="19:26" x14ac:dyDescent="0.25">
      <c r="S576" s="262" t="s">
        <v>878</v>
      </c>
      <c r="T576" s="262" t="s">
        <v>2143</v>
      </c>
      <c r="U576" s="262" t="s">
        <v>2144</v>
      </c>
      <c r="V576" s="262" t="s">
        <v>1810</v>
      </c>
      <c r="W576" s="262" t="s">
        <v>2129</v>
      </c>
      <c r="X576" s="262" t="s">
        <v>1893</v>
      </c>
      <c r="Y576" s="262" t="s">
        <v>2101</v>
      </c>
      <c r="Z576" s="262" t="s">
        <v>1824</v>
      </c>
    </row>
    <row r="577" spans="19:26" x14ac:dyDescent="0.25">
      <c r="S577" s="262" t="s">
        <v>879</v>
      </c>
      <c r="T577" s="262" t="s">
        <v>2143</v>
      </c>
      <c r="U577" s="262" t="s">
        <v>2144</v>
      </c>
      <c r="V577" s="262" t="s">
        <v>1815</v>
      </c>
      <c r="W577" s="262" t="s">
        <v>2124</v>
      </c>
      <c r="X577" s="262" t="s">
        <v>1895</v>
      </c>
      <c r="Y577" s="262" t="s">
        <v>2102</v>
      </c>
      <c r="Z577" s="262" t="s">
        <v>1829</v>
      </c>
    </row>
    <row r="578" spans="19:26" x14ac:dyDescent="0.25">
      <c r="S578" s="262" t="s">
        <v>880</v>
      </c>
      <c r="T578" s="262" t="s">
        <v>2143</v>
      </c>
      <c r="U578" s="262" t="s">
        <v>2144</v>
      </c>
      <c r="V578" s="262" t="s">
        <v>1820</v>
      </c>
      <c r="W578" s="262" t="s">
        <v>2125</v>
      </c>
      <c r="X578" s="262" t="s">
        <v>1897</v>
      </c>
      <c r="Y578" s="262" t="s">
        <v>2103</v>
      </c>
      <c r="Z578" s="262" t="s">
        <v>1834</v>
      </c>
    </row>
    <row r="579" spans="19:26" x14ac:dyDescent="0.25">
      <c r="S579" s="262" t="s">
        <v>881</v>
      </c>
      <c r="T579" s="262" t="s">
        <v>2143</v>
      </c>
      <c r="U579" s="262" t="s">
        <v>2144</v>
      </c>
      <c r="V579" s="262" t="s">
        <v>1825</v>
      </c>
      <c r="W579" s="262" t="s">
        <v>2130</v>
      </c>
      <c r="X579" s="262" t="s">
        <v>1899</v>
      </c>
      <c r="Y579" s="262" t="s">
        <v>2105</v>
      </c>
      <c r="Z579" s="262" t="s">
        <v>1839</v>
      </c>
    </row>
    <row r="580" spans="19:26" x14ac:dyDescent="0.25">
      <c r="S580" s="262" t="s">
        <v>882</v>
      </c>
      <c r="T580" s="262" t="s">
        <v>2143</v>
      </c>
      <c r="U580" s="262" t="s">
        <v>2144</v>
      </c>
      <c r="V580" s="262" t="s">
        <v>1830</v>
      </c>
      <c r="W580" s="262" t="s">
        <v>2131</v>
      </c>
      <c r="X580" s="262" t="s">
        <v>1901</v>
      </c>
      <c r="Y580" s="262" t="s">
        <v>2072</v>
      </c>
      <c r="Z580" s="262" t="s">
        <v>1754</v>
      </c>
    </row>
    <row r="581" spans="19:26" x14ac:dyDescent="0.25">
      <c r="S581" s="262" t="s">
        <v>883</v>
      </c>
      <c r="T581" s="262" t="s">
        <v>2143</v>
      </c>
      <c r="U581" s="262" t="s">
        <v>2144</v>
      </c>
      <c r="V581" s="262" t="s">
        <v>1835</v>
      </c>
      <c r="W581" s="262" t="s">
        <v>2132</v>
      </c>
      <c r="X581" s="262" t="s">
        <v>1903</v>
      </c>
      <c r="Y581" s="262" t="s">
        <v>2076</v>
      </c>
      <c r="Z581" s="262" t="s">
        <v>1761</v>
      </c>
    </row>
    <row r="582" spans="19:26" x14ac:dyDescent="0.25">
      <c r="S582" s="262" t="s">
        <v>884</v>
      </c>
      <c r="T582" s="262" t="s">
        <v>2145</v>
      </c>
      <c r="U582" s="262" t="s">
        <v>2146</v>
      </c>
      <c r="V582" s="262" t="s">
        <v>1750</v>
      </c>
      <c r="W582" s="262" t="s">
        <v>2071</v>
      </c>
      <c r="X582" s="262" t="s">
        <v>1752</v>
      </c>
      <c r="Y582" s="262" t="s">
        <v>2072</v>
      </c>
      <c r="Z582" s="262" t="s">
        <v>1754</v>
      </c>
    </row>
    <row r="583" spans="19:26" x14ac:dyDescent="0.25">
      <c r="S583" s="262" t="s">
        <v>885</v>
      </c>
      <c r="T583" s="262" t="s">
        <v>2147</v>
      </c>
      <c r="U583" s="262" t="s">
        <v>2148</v>
      </c>
      <c r="V583" s="262" t="s">
        <v>1757</v>
      </c>
      <c r="W583" s="262" t="s">
        <v>2075</v>
      </c>
      <c r="X583" s="262" t="s">
        <v>1759</v>
      </c>
      <c r="Y583" s="262" t="s">
        <v>2076</v>
      </c>
      <c r="Z583" s="262" t="s">
        <v>1761</v>
      </c>
    </row>
    <row r="584" spans="19:26" x14ac:dyDescent="0.25">
      <c r="S584" s="262" t="s">
        <v>886</v>
      </c>
      <c r="T584" s="262" t="s">
        <v>2149</v>
      </c>
      <c r="U584" s="262" t="s">
        <v>2150</v>
      </c>
      <c r="V584" s="262" t="s">
        <v>1764</v>
      </c>
      <c r="W584" s="262" t="s">
        <v>2079</v>
      </c>
      <c r="X584" s="262" t="s">
        <v>1766</v>
      </c>
      <c r="Y584" s="262" t="s">
        <v>2080</v>
      </c>
      <c r="Z584" s="262" t="s">
        <v>1768</v>
      </c>
    </row>
    <row r="585" spans="19:26" x14ac:dyDescent="0.25">
      <c r="S585" s="262" t="s">
        <v>887</v>
      </c>
      <c r="T585" s="262" t="s">
        <v>2151</v>
      </c>
      <c r="U585" s="262" t="s">
        <v>2152</v>
      </c>
      <c r="V585" s="262" t="s">
        <v>1771</v>
      </c>
      <c r="W585" s="262" t="s">
        <v>2083</v>
      </c>
      <c r="X585" s="262" t="s">
        <v>1773</v>
      </c>
      <c r="Y585" s="262" t="s">
        <v>2084</v>
      </c>
      <c r="Z585" s="262" t="s">
        <v>1775</v>
      </c>
    </row>
    <row r="586" spans="19:26" x14ac:dyDescent="0.25">
      <c r="S586" s="262" t="s">
        <v>888</v>
      </c>
      <c r="T586" s="262" t="s">
        <v>2153</v>
      </c>
      <c r="U586" s="262" t="s">
        <v>2154</v>
      </c>
      <c r="V586" s="262" t="s">
        <v>1778</v>
      </c>
      <c r="W586" s="262" t="s">
        <v>2086</v>
      </c>
      <c r="X586" s="262" t="s">
        <v>1780</v>
      </c>
      <c r="Y586" s="262" t="s">
        <v>2087</v>
      </c>
      <c r="Z586" s="262" t="s">
        <v>1782</v>
      </c>
    </row>
    <row r="587" spans="19:26" x14ac:dyDescent="0.25">
      <c r="S587" s="262" t="s">
        <v>889</v>
      </c>
      <c r="T587" s="262" t="s">
        <v>2155</v>
      </c>
      <c r="U587" s="262" t="s">
        <v>2156</v>
      </c>
      <c r="V587" s="262" t="s">
        <v>1785</v>
      </c>
      <c r="W587" s="262" t="s">
        <v>2089</v>
      </c>
      <c r="X587" s="262" t="s">
        <v>1787</v>
      </c>
      <c r="Y587" s="262" t="s">
        <v>2090</v>
      </c>
      <c r="Z587" s="262" t="s">
        <v>1789</v>
      </c>
    </row>
    <row r="588" spans="19:26" x14ac:dyDescent="0.25">
      <c r="S588" s="262" t="s">
        <v>890</v>
      </c>
      <c r="T588" s="262" t="s">
        <v>2157</v>
      </c>
      <c r="U588" s="262" t="s">
        <v>2158</v>
      </c>
      <c r="V588" s="262" t="s">
        <v>1792</v>
      </c>
      <c r="W588" s="262" t="s">
        <v>2091</v>
      </c>
      <c r="X588" s="262" t="s">
        <v>1794</v>
      </c>
      <c r="Y588" s="262" t="s">
        <v>2092</v>
      </c>
      <c r="Z588" s="262" t="s">
        <v>1796</v>
      </c>
    </row>
    <row r="589" spans="19:26" x14ac:dyDescent="0.25">
      <c r="S589" s="262" t="s">
        <v>891</v>
      </c>
      <c r="T589" s="262" t="s">
        <v>2157</v>
      </c>
      <c r="U589" s="262" t="s">
        <v>2158</v>
      </c>
      <c r="V589" s="262" t="s">
        <v>1797</v>
      </c>
      <c r="W589" s="262" t="s">
        <v>2093</v>
      </c>
      <c r="X589" s="262" t="s">
        <v>1799</v>
      </c>
      <c r="Y589" s="262" t="s">
        <v>2092</v>
      </c>
      <c r="Z589" s="262" t="s">
        <v>1800</v>
      </c>
    </row>
    <row r="590" spans="19:26" x14ac:dyDescent="0.25">
      <c r="S590" s="262" t="s">
        <v>892</v>
      </c>
      <c r="T590" s="262" t="s">
        <v>2157</v>
      </c>
      <c r="U590" s="262" t="s">
        <v>2158</v>
      </c>
      <c r="V590" s="262" t="s">
        <v>1801</v>
      </c>
      <c r="W590" s="262" t="s">
        <v>2094</v>
      </c>
      <c r="X590" s="262" t="s">
        <v>1803</v>
      </c>
      <c r="Y590" s="262" t="s">
        <v>2092</v>
      </c>
      <c r="Z590" s="262" t="s">
        <v>1804</v>
      </c>
    </row>
    <row r="591" spans="19:26" x14ac:dyDescent="0.25">
      <c r="S591" s="262" t="s">
        <v>893</v>
      </c>
      <c r="T591" s="262" t="s">
        <v>2157</v>
      </c>
      <c r="U591" s="262" t="s">
        <v>2158</v>
      </c>
      <c r="V591" s="262" t="s">
        <v>1805</v>
      </c>
      <c r="W591" s="262" t="s">
        <v>2095</v>
      </c>
      <c r="X591" s="262" t="s">
        <v>1807</v>
      </c>
      <c r="Y591" s="262" t="s">
        <v>2096</v>
      </c>
      <c r="Z591" s="262" t="s">
        <v>1809</v>
      </c>
    </row>
    <row r="592" spans="19:26" x14ac:dyDescent="0.25">
      <c r="S592" s="262" t="s">
        <v>894</v>
      </c>
      <c r="T592" s="262" t="s">
        <v>2157</v>
      </c>
      <c r="U592" s="262" t="s">
        <v>2158</v>
      </c>
      <c r="V592" s="262" t="s">
        <v>1810</v>
      </c>
      <c r="W592" s="262" t="s">
        <v>2097</v>
      </c>
      <c r="X592" s="262" t="s">
        <v>1812</v>
      </c>
      <c r="Y592" s="262" t="s">
        <v>2098</v>
      </c>
      <c r="Z592" s="262" t="s">
        <v>1814</v>
      </c>
    </row>
    <row r="593" spans="19:26" x14ac:dyDescent="0.25">
      <c r="S593" s="262" t="s">
        <v>895</v>
      </c>
      <c r="T593" s="262" t="s">
        <v>2157</v>
      </c>
      <c r="U593" s="262" t="s">
        <v>2158</v>
      </c>
      <c r="V593" s="262" t="s">
        <v>1815</v>
      </c>
      <c r="W593" s="262" t="s">
        <v>2099</v>
      </c>
      <c r="X593" s="262" t="s">
        <v>1817</v>
      </c>
      <c r="Y593" s="262" t="s">
        <v>2100</v>
      </c>
      <c r="Z593" s="262" t="s">
        <v>1819</v>
      </c>
    </row>
    <row r="594" spans="19:26" x14ac:dyDescent="0.25">
      <c r="S594" s="262" t="s">
        <v>896</v>
      </c>
      <c r="T594" s="262" t="s">
        <v>2157</v>
      </c>
      <c r="U594" s="262" t="s">
        <v>2158</v>
      </c>
      <c r="V594" s="262" t="s">
        <v>1820</v>
      </c>
      <c r="W594" s="262" t="s">
        <v>2091</v>
      </c>
      <c r="X594" s="262" t="s">
        <v>1822</v>
      </c>
      <c r="Y594" s="262" t="s">
        <v>2101</v>
      </c>
      <c r="Z594" s="262" t="s">
        <v>1824</v>
      </c>
    </row>
    <row r="595" spans="19:26" x14ac:dyDescent="0.25">
      <c r="S595" s="262" t="s">
        <v>897</v>
      </c>
      <c r="T595" s="262" t="s">
        <v>2157</v>
      </c>
      <c r="U595" s="262" t="s">
        <v>2158</v>
      </c>
      <c r="V595" s="262" t="s">
        <v>1825</v>
      </c>
      <c r="W595" s="262" t="s">
        <v>2093</v>
      </c>
      <c r="X595" s="262" t="s">
        <v>1827</v>
      </c>
      <c r="Y595" s="262" t="s">
        <v>2102</v>
      </c>
      <c r="Z595" s="262" t="s">
        <v>1829</v>
      </c>
    </row>
    <row r="596" spans="19:26" x14ac:dyDescent="0.25">
      <c r="S596" s="262" t="s">
        <v>898</v>
      </c>
      <c r="T596" s="262" t="s">
        <v>2157</v>
      </c>
      <c r="U596" s="262" t="s">
        <v>2158</v>
      </c>
      <c r="V596" s="262" t="s">
        <v>1830</v>
      </c>
      <c r="W596" s="262" t="s">
        <v>2094</v>
      </c>
      <c r="X596" s="262" t="s">
        <v>1832</v>
      </c>
      <c r="Y596" s="262" t="s">
        <v>2103</v>
      </c>
      <c r="Z596" s="262" t="s">
        <v>1834</v>
      </c>
    </row>
    <row r="597" spans="19:26" x14ac:dyDescent="0.25">
      <c r="S597" s="262" t="s">
        <v>899</v>
      </c>
      <c r="T597" s="262" t="s">
        <v>2157</v>
      </c>
      <c r="U597" s="262" t="s">
        <v>2158</v>
      </c>
      <c r="V597" s="262" t="s">
        <v>1835</v>
      </c>
      <c r="W597" s="262" t="s">
        <v>2104</v>
      </c>
      <c r="X597" s="262" t="s">
        <v>1837</v>
      </c>
      <c r="Y597" s="262" t="s">
        <v>2105</v>
      </c>
      <c r="Z597" s="262" t="s">
        <v>1839</v>
      </c>
    </row>
    <row r="598" spans="19:26" x14ac:dyDescent="0.25">
      <c r="S598" s="262" t="s">
        <v>900</v>
      </c>
      <c r="T598" s="262" t="s">
        <v>2145</v>
      </c>
      <c r="U598" s="262" t="s">
        <v>2146</v>
      </c>
      <c r="V598" s="262" t="s">
        <v>1750</v>
      </c>
      <c r="W598" s="262" t="s">
        <v>2106</v>
      </c>
      <c r="X598" s="262" t="s">
        <v>1841</v>
      </c>
      <c r="Y598" s="262" t="s">
        <v>2103</v>
      </c>
      <c r="Z598" s="262" t="s">
        <v>1834</v>
      </c>
    </row>
    <row r="599" spans="19:26" x14ac:dyDescent="0.25">
      <c r="S599" s="262" t="s">
        <v>901</v>
      </c>
      <c r="T599" s="262" t="s">
        <v>2147</v>
      </c>
      <c r="U599" s="262" t="s">
        <v>2148</v>
      </c>
      <c r="V599" s="262" t="s">
        <v>1757</v>
      </c>
      <c r="W599" s="262" t="s">
        <v>2107</v>
      </c>
      <c r="X599" s="262" t="s">
        <v>1843</v>
      </c>
      <c r="Y599" s="262" t="s">
        <v>2105</v>
      </c>
      <c r="Z599" s="262" t="s">
        <v>1839</v>
      </c>
    </row>
    <row r="600" spans="19:26" x14ac:dyDescent="0.25">
      <c r="S600" s="262" t="s">
        <v>902</v>
      </c>
      <c r="T600" s="262" t="s">
        <v>2149</v>
      </c>
      <c r="U600" s="262" t="s">
        <v>2150</v>
      </c>
      <c r="V600" s="262" t="s">
        <v>1764</v>
      </c>
      <c r="W600" s="262" t="s">
        <v>2108</v>
      </c>
      <c r="X600" s="262" t="s">
        <v>1845</v>
      </c>
      <c r="Y600" s="262" t="s">
        <v>2072</v>
      </c>
      <c r="Z600" s="262" t="s">
        <v>1754</v>
      </c>
    </row>
    <row r="601" spans="19:26" x14ac:dyDescent="0.25">
      <c r="S601" s="262" t="s">
        <v>903</v>
      </c>
      <c r="T601" s="262" t="s">
        <v>2151</v>
      </c>
      <c r="U601" s="262" t="s">
        <v>2152</v>
      </c>
      <c r="V601" s="262" t="s">
        <v>1771</v>
      </c>
      <c r="W601" s="262" t="s">
        <v>2109</v>
      </c>
      <c r="X601" s="262" t="s">
        <v>1847</v>
      </c>
      <c r="Y601" s="262" t="s">
        <v>2076</v>
      </c>
      <c r="Z601" s="262" t="s">
        <v>1761</v>
      </c>
    </row>
    <row r="602" spans="19:26" x14ac:dyDescent="0.25">
      <c r="S602" s="262" t="s">
        <v>904</v>
      </c>
      <c r="T602" s="262" t="s">
        <v>2153</v>
      </c>
      <c r="U602" s="262" t="s">
        <v>2154</v>
      </c>
      <c r="V602" s="262" t="s">
        <v>1778</v>
      </c>
      <c r="W602" s="262" t="s">
        <v>2110</v>
      </c>
      <c r="X602" s="262" t="s">
        <v>1849</v>
      </c>
      <c r="Y602" s="262" t="s">
        <v>2080</v>
      </c>
      <c r="Z602" s="262" t="s">
        <v>1768</v>
      </c>
    </row>
    <row r="603" spans="19:26" x14ac:dyDescent="0.25">
      <c r="S603" s="262" t="s">
        <v>905</v>
      </c>
      <c r="T603" s="262" t="s">
        <v>2155</v>
      </c>
      <c r="U603" s="262" t="s">
        <v>2156</v>
      </c>
      <c r="V603" s="262" t="s">
        <v>1785</v>
      </c>
      <c r="W603" s="262" t="s">
        <v>2094</v>
      </c>
      <c r="X603" s="262" t="s">
        <v>1851</v>
      </c>
      <c r="Y603" s="262" t="s">
        <v>2084</v>
      </c>
      <c r="Z603" s="262" t="s">
        <v>1775</v>
      </c>
    </row>
    <row r="604" spans="19:26" x14ac:dyDescent="0.25">
      <c r="S604" s="262" t="s">
        <v>906</v>
      </c>
      <c r="T604" s="262" t="s">
        <v>2157</v>
      </c>
      <c r="U604" s="262" t="s">
        <v>2158</v>
      </c>
      <c r="V604" s="262" t="s">
        <v>1792</v>
      </c>
      <c r="W604" s="262" t="s">
        <v>2111</v>
      </c>
      <c r="X604" s="262" t="s">
        <v>1853</v>
      </c>
      <c r="Y604" s="262" t="s">
        <v>2087</v>
      </c>
      <c r="Z604" s="262" t="s">
        <v>1782</v>
      </c>
    </row>
    <row r="605" spans="19:26" x14ac:dyDescent="0.25">
      <c r="S605" s="262" t="s">
        <v>907</v>
      </c>
      <c r="T605" s="262" t="s">
        <v>2157</v>
      </c>
      <c r="U605" s="262" t="s">
        <v>2158</v>
      </c>
      <c r="V605" s="262" t="s">
        <v>1797</v>
      </c>
      <c r="W605" s="262" t="s">
        <v>2112</v>
      </c>
      <c r="X605" s="262" t="s">
        <v>1855</v>
      </c>
      <c r="Y605" s="262" t="s">
        <v>2090</v>
      </c>
      <c r="Z605" s="262" t="s">
        <v>1789</v>
      </c>
    </row>
    <row r="606" spans="19:26" x14ac:dyDescent="0.25">
      <c r="S606" s="262" t="s">
        <v>908</v>
      </c>
      <c r="T606" s="262" t="s">
        <v>2157</v>
      </c>
      <c r="U606" s="262" t="s">
        <v>2158</v>
      </c>
      <c r="V606" s="262" t="s">
        <v>1801</v>
      </c>
      <c r="W606" s="262" t="s">
        <v>2113</v>
      </c>
      <c r="X606" s="262" t="s">
        <v>1857</v>
      </c>
      <c r="Y606" s="262" t="s">
        <v>2092</v>
      </c>
      <c r="Z606" s="262" t="s">
        <v>1796</v>
      </c>
    </row>
    <row r="607" spans="19:26" x14ac:dyDescent="0.25">
      <c r="S607" s="262" t="s">
        <v>909</v>
      </c>
      <c r="T607" s="262" t="s">
        <v>2157</v>
      </c>
      <c r="U607" s="262" t="s">
        <v>2158</v>
      </c>
      <c r="V607" s="262" t="s">
        <v>1805</v>
      </c>
      <c r="W607" s="262" t="s">
        <v>2114</v>
      </c>
      <c r="X607" s="262" t="s">
        <v>1859</v>
      </c>
      <c r="Y607" s="262" t="s">
        <v>2092</v>
      </c>
      <c r="Z607" s="262" t="s">
        <v>1800</v>
      </c>
    </row>
    <row r="608" spans="19:26" x14ac:dyDescent="0.25">
      <c r="S608" s="262" t="s">
        <v>910</v>
      </c>
      <c r="T608" s="262" t="s">
        <v>2157</v>
      </c>
      <c r="U608" s="262" t="s">
        <v>2158</v>
      </c>
      <c r="V608" s="262" t="s">
        <v>1810</v>
      </c>
      <c r="W608" s="262" t="s">
        <v>2115</v>
      </c>
      <c r="X608" s="262" t="s">
        <v>1861</v>
      </c>
      <c r="Y608" s="262" t="s">
        <v>2092</v>
      </c>
      <c r="Z608" s="262" t="s">
        <v>1804</v>
      </c>
    </row>
    <row r="609" spans="19:26" x14ac:dyDescent="0.25">
      <c r="S609" s="262" t="s">
        <v>911</v>
      </c>
      <c r="T609" s="262" t="s">
        <v>2157</v>
      </c>
      <c r="U609" s="262" t="s">
        <v>2158</v>
      </c>
      <c r="V609" s="262" t="s">
        <v>1815</v>
      </c>
      <c r="W609" s="262" t="s">
        <v>2116</v>
      </c>
      <c r="X609" s="262" t="s">
        <v>1863</v>
      </c>
      <c r="Y609" s="262" t="s">
        <v>2096</v>
      </c>
      <c r="Z609" s="262" t="s">
        <v>1809</v>
      </c>
    </row>
    <row r="610" spans="19:26" x14ac:dyDescent="0.25">
      <c r="S610" s="262" t="s">
        <v>912</v>
      </c>
      <c r="T610" s="262" t="s">
        <v>2157</v>
      </c>
      <c r="U610" s="262" t="s">
        <v>2158</v>
      </c>
      <c r="V610" s="262" t="s">
        <v>1820</v>
      </c>
      <c r="W610" s="262" t="s">
        <v>2117</v>
      </c>
      <c r="X610" s="262" t="s">
        <v>1865</v>
      </c>
      <c r="Y610" s="262" t="s">
        <v>2098</v>
      </c>
      <c r="Z610" s="262" t="s">
        <v>1814</v>
      </c>
    </row>
    <row r="611" spans="19:26" x14ac:dyDescent="0.25">
      <c r="S611" s="262" t="s">
        <v>913</v>
      </c>
      <c r="T611" s="262" t="s">
        <v>2157</v>
      </c>
      <c r="U611" s="262" t="s">
        <v>2158</v>
      </c>
      <c r="V611" s="262" t="s">
        <v>1825</v>
      </c>
      <c r="W611" s="262" t="s">
        <v>2118</v>
      </c>
      <c r="X611" s="262" t="s">
        <v>1867</v>
      </c>
      <c r="Y611" s="262" t="s">
        <v>2100</v>
      </c>
      <c r="Z611" s="262" t="s">
        <v>1819</v>
      </c>
    </row>
    <row r="612" spans="19:26" x14ac:dyDescent="0.25">
      <c r="S612" s="262" t="s">
        <v>914</v>
      </c>
      <c r="T612" s="262" t="s">
        <v>2157</v>
      </c>
      <c r="U612" s="262" t="s">
        <v>2158</v>
      </c>
      <c r="V612" s="262" t="s">
        <v>1830</v>
      </c>
      <c r="W612" s="262" t="s">
        <v>2113</v>
      </c>
      <c r="X612" s="262" t="s">
        <v>1869</v>
      </c>
      <c r="Y612" s="262" t="s">
        <v>2101</v>
      </c>
      <c r="Z612" s="262" t="s">
        <v>1824</v>
      </c>
    </row>
    <row r="613" spans="19:26" x14ac:dyDescent="0.25">
      <c r="S613" s="262" t="s">
        <v>915</v>
      </c>
      <c r="T613" s="262" t="s">
        <v>2157</v>
      </c>
      <c r="U613" s="262" t="s">
        <v>2158</v>
      </c>
      <c r="V613" s="262" t="s">
        <v>1835</v>
      </c>
      <c r="W613" s="262" t="s">
        <v>2114</v>
      </c>
      <c r="X613" s="262" t="s">
        <v>1871</v>
      </c>
      <c r="Y613" s="262" t="s">
        <v>2102</v>
      </c>
      <c r="Z613" s="262" t="s">
        <v>1829</v>
      </c>
    </row>
    <row r="614" spans="19:26" x14ac:dyDescent="0.25">
      <c r="S614" s="262" t="s">
        <v>916</v>
      </c>
      <c r="T614" s="262" t="s">
        <v>2145</v>
      </c>
      <c r="U614" s="262" t="s">
        <v>2146</v>
      </c>
      <c r="V614" s="262" t="s">
        <v>1750</v>
      </c>
      <c r="W614" s="262" t="s">
        <v>2119</v>
      </c>
      <c r="X614" s="262" t="s">
        <v>1873</v>
      </c>
      <c r="Y614" s="262" t="s">
        <v>2080</v>
      </c>
      <c r="Z614" s="262" t="s">
        <v>1768</v>
      </c>
    </row>
    <row r="615" spans="19:26" x14ac:dyDescent="0.25">
      <c r="S615" s="262" t="s">
        <v>917</v>
      </c>
      <c r="T615" s="262" t="s">
        <v>2147</v>
      </c>
      <c r="U615" s="262" t="s">
        <v>2148</v>
      </c>
      <c r="V615" s="262" t="s">
        <v>1757</v>
      </c>
      <c r="W615" s="262" t="s">
        <v>2120</v>
      </c>
      <c r="X615" s="262" t="s">
        <v>1875</v>
      </c>
      <c r="Y615" s="262" t="s">
        <v>2084</v>
      </c>
      <c r="Z615" s="262" t="s">
        <v>1775</v>
      </c>
    </row>
    <row r="616" spans="19:26" x14ac:dyDescent="0.25">
      <c r="S616" s="262" t="s">
        <v>918</v>
      </c>
      <c r="T616" s="262" t="s">
        <v>2149</v>
      </c>
      <c r="U616" s="262" t="s">
        <v>2150</v>
      </c>
      <c r="V616" s="262" t="s">
        <v>1764</v>
      </c>
      <c r="W616" s="262" t="s">
        <v>2121</v>
      </c>
      <c r="X616" s="262" t="s">
        <v>1877</v>
      </c>
      <c r="Y616" s="262" t="s">
        <v>2087</v>
      </c>
      <c r="Z616" s="262" t="s">
        <v>1782</v>
      </c>
    </row>
    <row r="617" spans="19:26" x14ac:dyDescent="0.25">
      <c r="S617" s="262" t="s">
        <v>919</v>
      </c>
      <c r="T617" s="262" t="s">
        <v>2151</v>
      </c>
      <c r="U617" s="262" t="s">
        <v>2152</v>
      </c>
      <c r="V617" s="262" t="s">
        <v>1771</v>
      </c>
      <c r="W617" s="262" t="s">
        <v>2122</v>
      </c>
      <c r="X617" s="262" t="s">
        <v>1879</v>
      </c>
      <c r="Y617" s="262" t="s">
        <v>2090</v>
      </c>
      <c r="Z617" s="262" t="s">
        <v>1789</v>
      </c>
    </row>
    <row r="618" spans="19:26" x14ac:dyDescent="0.25">
      <c r="S618" s="262" t="s">
        <v>920</v>
      </c>
      <c r="T618" s="262" t="s">
        <v>2153</v>
      </c>
      <c r="U618" s="262" t="s">
        <v>2154</v>
      </c>
      <c r="V618" s="262" t="s">
        <v>1778</v>
      </c>
      <c r="W618" s="262" t="s">
        <v>2123</v>
      </c>
      <c r="X618" s="262" t="s">
        <v>1881</v>
      </c>
      <c r="Y618" s="262" t="s">
        <v>2092</v>
      </c>
      <c r="Z618" s="262" t="s">
        <v>1796</v>
      </c>
    </row>
    <row r="619" spans="19:26" x14ac:dyDescent="0.25">
      <c r="S619" s="262" t="s">
        <v>921</v>
      </c>
      <c r="T619" s="262" t="s">
        <v>2155</v>
      </c>
      <c r="U619" s="262" t="s">
        <v>2156</v>
      </c>
      <c r="V619" s="262" t="s">
        <v>1785</v>
      </c>
      <c r="W619" s="262" t="s">
        <v>2124</v>
      </c>
      <c r="X619" s="262" t="s">
        <v>1883</v>
      </c>
      <c r="Y619" s="262" t="s">
        <v>2092</v>
      </c>
      <c r="Z619" s="262" t="s">
        <v>1800</v>
      </c>
    </row>
    <row r="620" spans="19:26" x14ac:dyDescent="0.25">
      <c r="S620" s="262" t="s">
        <v>922</v>
      </c>
      <c r="T620" s="262" t="s">
        <v>2157</v>
      </c>
      <c r="U620" s="262" t="s">
        <v>2158</v>
      </c>
      <c r="V620" s="262" t="s">
        <v>1792</v>
      </c>
      <c r="W620" s="262" t="s">
        <v>2125</v>
      </c>
      <c r="X620" s="262" t="s">
        <v>1885</v>
      </c>
      <c r="Y620" s="262" t="s">
        <v>2092</v>
      </c>
      <c r="Z620" s="262" t="s">
        <v>1804</v>
      </c>
    </row>
    <row r="621" spans="19:26" x14ac:dyDescent="0.25">
      <c r="S621" s="262" t="s">
        <v>923</v>
      </c>
      <c r="T621" s="262" t="s">
        <v>2157</v>
      </c>
      <c r="U621" s="262" t="s">
        <v>2158</v>
      </c>
      <c r="V621" s="262" t="s">
        <v>1797</v>
      </c>
      <c r="W621" s="262" t="s">
        <v>2126</v>
      </c>
      <c r="X621" s="262" t="s">
        <v>1887</v>
      </c>
      <c r="Y621" s="262" t="s">
        <v>2096</v>
      </c>
      <c r="Z621" s="262" t="s">
        <v>1809</v>
      </c>
    </row>
    <row r="622" spans="19:26" x14ac:dyDescent="0.25">
      <c r="S622" s="262" t="s">
        <v>924</v>
      </c>
      <c r="T622" s="262" t="s">
        <v>2157</v>
      </c>
      <c r="U622" s="262" t="s">
        <v>2158</v>
      </c>
      <c r="V622" s="262" t="s">
        <v>1801</v>
      </c>
      <c r="W622" s="262" t="s">
        <v>2127</v>
      </c>
      <c r="X622" s="262" t="s">
        <v>1889</v>
      </c>
      <c r="Y622" s="262" t="s">
        <v>2098</v>
      </c>
      <c r="Z622" s="262" t="s">
        <v>1814</v>
      </c>
    </row>
    <row r="623" spans="19:26" x14ac:dyDescent="0.25">
      <c r="S623" s="262" t="s">
        <v>925</v>
      </c>
      <c r="T623" s="262" t="s">
        <v>2157</v>
      </c>
      <c r="U623" s="262" t="s">
        <v>2158</v>
      </c>
      <c r="V623" s="262" t="s">
        <v>1805</v>
      </c>
      <c r="W623" s="262" t="s">
        <v>2128</v>
      </c>
      <c r="X623" s="262" t="s">
        <v>1891</v>
      </c>
      <c r="Y623" s="262" t="s">
        <v>2100</v>
      </c>
      <c r="Z623" s="262" t="s">
        <v>1819</v>
      </c>
    </row>
    <row r="624" spans="19:26" x14ac:dyDescent="0.25">
      <c r="S624" s="262" t="s">
        <v>926</v>
      </c>
      <c r="T624" s="262" t="s">
        <v>2157</v>
      </c>
      <c r="U624" s="262" t="s">
        <v>2158</v>
      </c>
      <c r="V624" s="262" t="s">
        <v>1810</v>
      </c>
      <c r="W624" s="262" t="s">
        <v>2129</v>
      </c>
      <c r="X624" s="262" t="s">
        <v>1893</v>
      </c>
      <c r="Y624" s="262" t="s">
        <v>2101</v>
      </c>
      <c r="Z624" s="262" t="s">
        <v>1824</v>
      </c>
    </row>
    <row r="625" spans="19:26" x14ac:dyDescent="0.25">
      <c r="S625" s="262" t="s">
        <v>927</v>
      </c>
      <c r="T625" s="262" t="s">
        <v>2157</v>
      </c>
      <c r="U625" s="262" t="s">
        <v>2158</v>
      </c>
      <c r="V625" s="262" t="s">
        <v>1815</v>
      </c>
      <c r="W625" s="262" t="s">
        <v>2124</v>
      </c>
      <c r="X625" s="262" t="s">
        <v>1895</v>
      </c>
      <c r="Y625" s="262" t="s">
        <v>2102</v>
      </c>
      <c r="Z625" s="262" t="s">
        <v>1829</v>
      </c>
    </row>
    <row r="626" spans="19:26" x14ac:dyDescent="0.25">
      <c r="S626" s="262" t="s">
        <v>928</v>
      </c>
      <c r="T626" s="262" t="s">
        <v>2157</v>
      </c>
      <c r="U626" s="262" t="s">
        <v>2158</v>
      </c>
      <c r="V626" s="262" t="s">
        <v>1820</v>
      </c>
      <c r="W626" s="262" t="s">
        <v>2125</v>
      </c>
      <c r="X626" s="262" t="s">
        <v>1897</v>
      </c>
      <c r="Y626" s="262" t="s">
        <v>2103</v>
      </c>
      <c r="Z626" s="262" t="s">
        <v>1834</v>
      </c>
    </row>
    <row r="627" spans="19:26" x14ac:dyDescent="0.25">
      <c r="S627" s="262" t="s">
        <v>929</v>
      </c>
      <c r="T627" s="262" t="s">
        <v>2157</v>
      </c>
      <c r="U627" s="262" t="s">
        <v>2158</v>
      </c>
      <c r="V627" s="262" t="s">
        <v>1825</v>
      </c>
      <c r="W627" s="262" t="s">
        <v>2130</v>
      </c>
      <c r="X627" s="262" t="s">
        <v>1899</v>
      </c>
      <c r="Y627" s="262" t="s">
        <v>2105</v>
      </c>
      <c r="Z627" s="262" t="s">
        <v>1839</v>
      </c>
    </row>
    <row r="628" spans="19:26" x14ac:dyDescent="0.25">
      <c r="S628" s="262" t="s">
        <v>930</v>
      </c>
      <c r="T628" s="262" t="s">
        <v>2157</v>
      </c>
      <c r="U628" s="262" t="s">
        <v>2158</v>
      </c>
      <c r="V628" s="262" t="s">
        <v>1830</v>
      </c>
      <c r="W628" s="262" t="s">
        <v>2131</v>
      </c>
      <c r="X628" s="262" t="s">
        <v>1901</v>
      </c>
      <c r="Y628" s="262" t="s">
        <v>2072</v>
      </c>
      <c r="Z628" s="262" t="s">
        <v>1754</v>
      </c>
    </row>
    <row r="629" spans="19:26" x14ac:dyDescent="0.25">
      <c r="S629" s="262" t="s">
        <v>931</v>
      </c>
      <c r="T629" s="262" t="s">
        <v>2157</v>
      </c>
      <c r="U629" s="262" t="s">
        <v>2158</v>
      </c>
      <c r="V629" s="262" t="s">
        <v>1835</v>
      </c>
      <c r="W629" s="262" t="s">
        <v>2132</v>
      </c>
      <c r="X629" s="262" t="s">
        <v>1903</v>
      </c>
      <c r="Y629" s="262" t="s">
        <v>2076</v>
      </c>
      <c r="Z629" s="262" t="s">
        <v>1761</v>
      </c>
    </row>
    <row r="630" spans="19:26" x14ac:dyDescent="0.25">
      <c r="S630" s="262" t="s">
        <v>932</v>
      </c>
      <c r="T630" s="262" t="s">
        <v>2159</v>
      </c>
      <c r="U630" s="262" t="s">
        <v>1919</v>
      </c>
      <c r="V630" s="262" t="s">
        <v>1750</v>
      </c>
      <c r="W630" s="262" t="s">
        <v>2071</v>
      </c>
      <c r="X630" s="262" t="s">
        <v>1752</v>
      </c>
      <c r="Y630" s="262" t="s">
        <v>2072</v>
      </c>
      <c r="Z630" s="262" t="s">
        <v>1754</v>
      </c>
    </row>
    <row r="631" spans="19:26" x14ac:dyDescent="0.25">
      <c r="S631" s="262" t="s">
        <v>933</v>
      </c>
      <c r="T631" s="262" t="s">
        <v>2160</v>
      </c>
      <c r="U631" s="262" t="s">
        <v>2161</v>
      </c>
      <c r="V631" s="262" t="s">
        <v>1757</v>
      </c>
      <c r="W631" s="262" t="s">
        <v>2075</v>
      </c>
      <c r="X631" s="262" t="s">
        <v>1759</v>
      </c>
      <c r="Y631" s="262" t="s">
        <v>2076</v>
      </c>
      <c r="Z631" s="262" t="s">
        <v>1761</v>
      </c>
    </row>
    <row r="632" spans="19:26" x14ac:dyDescent="0.25">
      <c r="S632" s="262" t="s">
        <v>934</v>
      </c>
      <c r="T632" s="262" t="s">
        <v>2162</v>
      </c>
      <c r="U632" s="262" t="s">
        <v>2163</v>
      </c>
      <c r="V632" s="262" t="s">
        <v>1764</v>
      </c>
      <c r="W632" s="262" t="s">
        <v>2079</v>
      </c>
      <c r="X632" s="262" t="s">
        <v>1766</v>
      </c>
      <c r="Y632" s="262" t="s">
        <v>2080</v>
      </c>
      <c r="Z632" s="262" t="s">
        <v>1768</v>
      </c>
    </row>
    <row r="633" spans="19:26" x14ac:dyDescent="0.25">
      <c r="S633" s="262" t="s">
        <v>935</v>
      </c>
      <c r="T633" s="262" t="s">
        <v>2164</v>
      </c>
      <c r="U633" s="262" t="s">
        <v>1784</v>
      </c>
      <c r="V633" s="262" t="s">
        <v>1771</v>
      </c>
      <c r="W633" s="262" t="s">
        <v>2083</v>
      </c>
      <c r="X633" s="262" t="s">
        <v>1773</v>
      </c>
      <c r="Y633" s="262" t="s">
        <v>2084</v>
      </c>
      <c r="Z633" s="262" t="s">
        <v>1775</v>
      </c>
    </row>
    <row r="634" spans="19:26" x14ac:dyDescent="0.25">
      <c r="S634" s="262" t="s">
        <v>936</v>
      </c>
      <c r="T634" s="262" t="s">
        <v>2165</v>
      </c>
      <c r="U634" s="262" t="s">
        <v>2166</v>
      </c>
      <c r="V634" s="262" t="s">
        <v>1778</v>
      </c>
      <c r="W634" s="262" t="s">
        <v>2086</v>
      </c>
      <c r="X634" s="262" t="s">
        <v>1780</v>
      </c>
      <c r="Y634" s="262" t="s">
        <v>2087</v>
      </c>
      <c r="Z634" s="262" t="s">
        <v>1782</v>
      </c>
    </row>
    <row r="635" spans="19:26" x14ac:dyDescent="0.25">
      <c r="S635" s="262" t="s">
        <v>937</v>
      </c>
      <c r="T635" s="262" t="s">
        <v>2167</v>
      </c>
      <c r="U635" s="262" t="s">
        <v>2168</v>
      </c>
      <c r="V635" s="262" t="s">
        <v>1785</v>
      </c>
      <c r="W635" s="262" t="s">
        <v>2089</v>
      </c>
      <c r="X635" s="262" t="s">
        <v>1787</v>
      </c>
      <c r="Y635" s="262" t="s">
        <v>2090</v>
      </c>
      <c r="Z635" s="262" t="s">
        <v>1789</v>
      </c>
    </row>
    <row r="636" spans="19:26" x14ac:dyDescent="0.25">
      <c r="S636" s="262" t="s">
        <v>938</v>
      </c>
      <c r="T636" s="262" t="s">
        <v>2169</v>
      </c>
      <c r="U636" s="262" t="s">
        <v>1930</v>
      </c>
      <c r="V636" s="262" t="s">
        <v>1792</v>
      </c>
      <c r="W636" s="262" t="s">
        <v>2091</v>
      </c>
      <c r="X636" s="262" t="s">
        <v>1794</v>
      </c>
      <c r="Y636" s="262" t="s">
        <v>2092</v>
      </c>
      <c r="Z636" s="262" t="s">
        <v>1796</v>
      </c>
    </row>
    <row r="637" spans="19:26" x14ac:dyDescent="0.25">
      <c r="S637" s="262" t="s">
        <v>939</v>
      </c>
      <c r="T637" s="262" t="s">
        <v>2169</v>
      </c>
      <c r="U637" s="262" t="s">
        <v>1930</v>
      </c>
      <c r="V637" s="262" t="s">
        <v>1797</v>
      </c>
      <c r="W637" s="262" t="s">
        <v>2093</v>
      </c>
      <c r="X637" s="262" t="s">
        <v>1799</v>
      </c>
      <c r="Y637" s="262" t="s">
        <v>2092</v>
      </c>
      <c r="Z637" s="262" t="s">
        <v>1800</v>
      </c>
    </row>
    <row r="638" spans="19:26" x14ac:dyDescent="0.25">
      <c r="S638" s="262" t="s">
        <v>940</v>
      </c>
      <c r="T638" s="262" t="s">
        <v>2169</v>
      </c>
      <c r="U638" s="262" t="s">
        <v>1930</v>
      </c>
      <c r="V638" s="262" t="s">
        <v>1801</v>
      </c>
      <c r="W638" s="262" t="s">
        <v>2094</v>
      </c>
      <c r="X638" s="262" t="s">
        <v>1803</v>
      </c>
      <c r="Y638" s="262" t="s">
        <v>2092</v>
      </c>
      <c r="Z638" s="262" t="s">
        <v>1804</v>
      </c>
    </row>
    <row r="639" spans="19:26" x14ac:dyDescent="0.25">
      <c r="S639" s="262" t="s">
        <v>941</v>
      </c>
      <c r="T639" s="262" t="s">
        <v>2169</v>
      </c>
      <c r="U639" s="262" t="s">
        <v>1930</v>
      </c>
      <c r="V639" s="262" t="s">
        <v>1805</v>
      </c>
      <c r="W639" s="262" t="s">
        <v>2095</v>
      </c>
      <c r="X639" s="262" t="s">
        <v>1807</v>
      </c>
      <c r="Y639" s="262" t="s">
        <v>2096</v>
      </c>
      <c r="Z639" s="262" t="s">
        <v>1809</v>
      </c>
    </row>
    <row r="640" spans="19:26" x14ac:dyDescent="0.25">
      <c r="S640" s="262" t="s">
        <v>942</v>
      </c>
      <c r="T640" s="262" t="s">
        <v>2169</v>
      </c>
      <c r="U640" s="262" t="s">
        <v>1930</v>
      </c>
      <c r="V640" s="262" t="s">
        <v>1810</v>
      </c>
      <c r="W640" s="262" t="s">
        <v>2097</v>
      </c>
      <c r="X640" s="262" t="s">
        <v>1812</v>
      </c>
      <c r="Y640" s="262" t="s">
        <v>2098</v>
      </c>
      <c r="Z640" s="262" t="s">
        <v>1814</v>
      </c>
    </row>
    <row r="641" spans="19:26" x14ac:dyDescent="0.25">
      <c r="S641" s="262" t="s">
        <v>943</v>
      </c>
      <c r="T641" s="262" t="s">
        <v>2169</v>
      </c>
      <c r="U641" s="262" t="s">
        <v>1930</v>
      </c>
      <c r="V641" s="262" t="s">
        <v>1815</v>
      </c>
      <c r="W641" s="262" t="s">
        <v>2099</v>
      </c>
      <c r="X641" s="262" t="s">
        <v>1817</v>
      </c>
      <c r="Y641" s="262" t="s">
        <v>2100</v>
      </c>
      <c r="Z641" s="262" t="s">
        <v>1819</v>
      </c>
    </row>
    <row r="642" spans="19:26" x14ac:dyDescent="0.25">
      <c r="S642" s="262" t="s">
        <v>944</v>
      </c>
      <c r="T642" s="262" t="s">
        <v>2169</v>
      </c>
      <c r="U642" s="262" t="s">
        <v>1930</v>
      </c>
      <c r="V642" s="262" t="s">
        <v>1820</v>
      </c>
      <c r="W642" s="262" t="s">
        <v>2091</v>
      </c>
      <c r="X642" s="262" t="s">
        <v>1822</v>
      </c>
      <c r="Y642" s="262" t="s">
        <v>2101</v>
      </c>
      <c r="Z642" s="262" t="s">
        <v>1824</v>
      </c>
    </row>
    <row r="643" spans="19:26" x14ac:dyDescent="0.25">
      <c r="S643" s="262" t="s">
        <v>945</v>
      </c>
      <c r="T643" s="262" t="s">
        <v>2169</v>
      </c>
      <c r="U643" s="262" t="s">
        <v>1930</v>
      </c>
      <c r="V643" s="262" t="s">
        <v>1825</v>
      </c>
      <c r="W643" s="262" t="s">
        <v>2093</v>
      </c>
      <c r="X643" s="262" t="s">
        <v>1827</v>
      </c>
      <c r="Y643" s="262" t="s">
        <v>2102</v>
      </c>
      <c r="Z643" s="262" t="s">
        <v>1829</v>
      </c>
    </row>
    <row r="644" spans="19:26" x14ac:dyDescent="0.25">
      <c r="S644" s="262" t="s">
        <v>946</v>
      </c>
      <c r="T644" s="262" t="s">
        <v>2169</v>
      </c>
      <c r="U644" s="262" t="s">
        <v>1930</v>
      </c>
      <c r="V644" s="262" t="s">
        <v>1830</v>
      </c>
      <c r="W644" s="262" t="s">
        <v>2094</v>
      </c>
      <c r="X644" s="262" t="s">
        <v>1832</v>
      </c>
      <c r="Y644" s="262" t="s">
        <v>2103</v>
      </c>
      <c r="Z644" s="262" t="s">
        <v>1834</v>
      </c>
    </row>
    <row r="645" spans="19:26" x14ac:dyDescent="0.25">
      <c r="S645" s="262" t="s">
        <v>947</v>
      </c>
      <c r="T645" s="262" t="s">
        <v>2169</v>
      </c>
      <c r="U645" s="262" t="s">
        <v>1930</v>
      </c>
      <c r="V645" s="262" t="s">
        <v>1835</v>
      </c>
      <c r="W645" s="262" t="s">
        <v>2104</v>
      </c>
      <c r="X645" s="262" t="s">
        <v>1837</v>
      </c>
      <c r="Y645" s="262" t="s">
        <v>2105</v>
      </c>
      <c r="Z645" s="262" t="s">
        <v>1839</v>
      </c>
    </row>
    <row r="646" spans="19:26" x14ac:dyDescent="0.25">
      <c r="S646" s="262" t="s">
        <v>948</v>
      </c>
      <c r="T646" s="262" t="s">
        <v>2159</v>
      </c>
      <c r="U646" s="262" t="s">
        <v>1919</v>
      </c>
      <c r="V646" s="262" t="s">
        <v>1750</v>
      </c>
      <c r="W646" s="262" t="s">
        <v>2106</v>
      </c>
      <c r="X646" s="262" t="s">
        <v>1841</v>
      </c>
      <c r="Y646" s="262" t="s">
        <v>2103</v>
      </c>
      <c r="Z646" s="262" t="s">
        <v>1834</v>
      </c>
    </row>
    <row r="647" spans="19:26" x14ac:dyDescent="0.25">
      <c r="S647" s="262" t="s">
        <v>949</v>
      </c>
      <c r="T647" s="262" t="s">
        <v>2160</v>
      </c>
      <c r="U647" s="262" t="s">
        <v>2161</v>
      </c>
      <c r="V647" s="262" t="s">
        <v>1757</v>
      </c>
      <c r="W647" s="262" t="s">
        <v>2107</v>
      </c>
      <c r="X647" s="262" t="s">
        <v>1843</v>
      </c>
      <c r="Y647" s="262" t="s">
        <v>2105</v>
      </c>
      <c r="Z647" s="262" t="s">
        <v>1839</v>
      </c>
    </row>
    <row r="648" spans="19:26" x14ac:dyDescent="0.25">
      <c r="S648" s="262" t="s">
        <v>950</v>
      </c>
      <c r="T648" s="262" t="s">
        <v>2162</v>
      </c>
      <c r="U648" s="262" t="s">
        <v>2163</v>
      </c>
      <c r="V648" s="262" t="s">
        <v>1764</v>
      </c>
      <c r="W648" s="262" t="s">
        <v>2108</v>
      </c>
      <c r="X648" s="262" t="s">
        <v>1845</v>
      </c>
      <c r="Y648" s="262" t="s">
        <v>2072</v>
      </c>
      <c r="Z648" s="262" t="s">
        <v>1754</v>
      </c>
    </row>
    <row r="649" spans="19:26" x14ac:dyDescent="0.25">
      <c r="S649" s="262" t="s">
        <v>951</v>
      </c>
      <c r="T649" s="262" t="s">
        <v>2164</v>
      </c>
      <c r="U649" s="262" t="s">
        <v>1784</v>
      </c>
      <c r="V649" s="262" t="s">
        <v>1771</v>
      </c>
      <c r="W649" s="262" t="s">
        <v>2109</v>
      </c>
      <c r="X649" s="262" t="s">
        <v>1847</v>
      </c>
      <c r="Y649" s="262" t="s">
        <v>2076</v>
      </c>
      <c r="Z649" s="262" t="s">
        <v>1761</v>
      </c>
    </row>
    <row r="650" spans="19:26" x14ac:dyDescent="0.25">
      <c r="S650" s="262" t="s">
        <v>952</v>
      </c>
      <c r="T650" s="262" t="s">
        <v>2165</v>
      </c>
      <c r="U650" s="262" t="s">
        <v>2166</v>
      </c>
      <c r="V650" s="262" t="s">
        <v>1778</v>
      </c>
      <c r="W650" s="262" t="s">
        <v>2110</v>
      </c>
      <c r="X650" s="262" t="s">
        <v>1849</v>
      </c>
      <c r="Y650" s="262" t="s">
        <v>2080</v>
      </c>
      <c r="Z650" s="262" t="s">
        <v>1768</v>
      </c>
    </row>
    <row r="651" spans="19:26" x14ac:dyDescent="0.25">
      <c r="S651" s="262" t="s">
        <v>953</v>
      </c>
      <c r="T651" s="262" t="s">
        <v>2167</v>
      </c>
      <c r="U651" s="262" t="s">
        <v>2168</v>
      </c>
      <c r="V651" s="262" t="s">
        <v>1785</v>
      </c>
      <c r="W651" s="262" t="s">
        <v>2094</v>
      </c>
      <c r="X651" s="262" t="s">
        <v>1851</v>
      </c>
      <c r="Y651" s="262" t="s">
        <v>2084</v>
      </c>
      <c r="Z651" s="262" t="s">
        <v>1775</v>
      </c>
    </row>
    <row r="652" spans="19:26" x14ac:dyDescent="0.25">
      <c r="S652" s="262" t="s">
        <v>954</v>
      </c>
      <c r="T652" s="262" t="s">
        <v>2169</v>
      </c>
      <c r="U652" s="262" t="s">
        <v>1930</v>
      </c>
      <c r="V652" s="262" t="s">
        <v>1792</v>
      </c>
      <c r="W652" s="262" t="s">
        <v>2111</v>
      </c>
      <c r="X652" s="262" t="s">
        <v>1853</v>
      </c>
      <c r="Y652" s="262" t="s">
        <v>2087</v>
      </c>
      <c r="Z652" s="262" t="s">
        <v>1782</v>
      </c>
    </row>
    <row r="653" spans="19:26" x14ac:dyDescent="0.25">
      <c r="S653" s="262" t="s">
        <v>955</v>
      </c>
      <c r="T653" s="262" t="s">
        <v>2169</v>
      </c>
      <c r="U653" s="262" t="s">
        <v>1930</v>
      </c>
      <c r="V653" s="262" t="s">
        <v>1797</v>
      </c>
      <c r="W653" s="262" t="s">
        <v>2112</v>
      </c>
      <c r="X653" s="262" t="s">
        <v>1855</v>
      </c>
      <c r="Y653" s="262" t="s">
        <v>2090</v>
      </c>
      <c r="Z653" s="262" t="s">
        <v>1789</v>
      </c>
    </row>
    <row r="654" spans="19:26" x14ac:dyDescent="0.25">
      <c r="S654" s="262" t="s">
        <v>956</v>
      </c>
      <c r="T654" s="262" t="s">
        <v>2169</v>
      </c>
      <c r="U654" s="262" t="s">
        <v>1930</v>
      </c>
      <c r="V654" s="262" t="s">
        <v>1801</v>
      </c>
      <c r="W654" s="262" t="s">
        <v>2113</v>
      </c>
      <c r="X654" s="262" t="s">
        <v>1857</v>
      </c>
      <c r="Y654" s="262" t="s">
        <v>2092</v>
      </c>
      <c r="Z654" s="262" t="s">
        <v>1796</v>
      </c>
    </row>
    <row r="655" spans="19:26" x14ac:dyDescent="0.25">
      <c r="S655" s="262" t="s">
        <v>957</v>
      </c>
      <c r="T655" s="262" t="s">
        <v>2169</v>
      </c>
      <c r="U655" s="262" t="s">
        <v>1930</v>
      </c>
      <c r="V655" s="262" t="s">
        <v>1805</v>
      </c>
      <c r="W655" s="262" t="s">
        <v>2114</v>
      </c>
      <c r="X655" s="262" t="s">
        <v>1859</v>
      </c>
      <c r="Y655" s="262" t="s">
        <v>2092</v>
      </c>
      <c r="Z655" s="262" t="s">
        <v>1800</v>
      </c>
    </row>
    <row r="656" spans="19:26" x14ac:dyDescent="0.25">
      <c r="S656" s="262" t="s">
        <v>958</v>
      </c>
      <c r="T656" s="262" t="s">
        <v>2169</v>
      </c>
      <c r="U656" s="262" t="s">
        <v>1930</v>
      </c>
      <c r="V656" s="262" t="s">
        <v>1810</v>
      </c>
      <c r="W656" s="262" t="s">
        <v>2115</v>
      </c>
      <c r="X656" s="262" t="s">
        <v>1861</v>
      </c>
      <c r="Y656" s="262" t="s">
        <v>2092</v>
      </c>
      <c r="Z656" s="262" t="s">
        <v>1804</v>
      </c>
    </row>
    <row r="657" spans="19:26" x14ac:dyDescent="0.25">
      <c r="S657" s="262" t="s">
        <v>959</v>
      </c>
      <c r="T657" s="262" t="s">
        <v>2169</v>
      </c>
      <c r="U657" s="262" t="s">
        <v>1930</v>
      </c>
      <c r="V657" s="262" t="s">
        <v>1815</v>
      </c>
      <c r="W657" s="262" t="s">
        <v>2116</v>
      </c>
      <c r="X657" s="262" t="s">
        <v>1863</v>
      </c>
      <c r="Y657" s="262" t="s">
        <v>2096</v>
      </c>
      <c r="Z657" s="262" t="s">
        <v>1809</v>
      </c>
    </row>
    <row r="658" spans="19:26" x14ac:dyDescent="0.25">
      <c r="S658" s="262" t="s">
        <v>960</v>
      </c>
      <c r="T658" s="262" t="s">
        <v>2169</v>
      </c>
      <c r="U658" s="262" t="s">
        <v>1930</v>
      </c>
      <c r="V658" s="262" t="s">
        <v>1820</v>
      </c>
      <c r="W658" s="262" t="s">
        <v>2117</v>
      </c>
      <c r="X658" s="262" t="s">
        <v>1865</v>
      </c>
      <c r="Y658" s="262" t="s">
        <v>2098</v>
      </c>
      <c r="Z658" s="262" t="s">
        <v>1814</v>
      </c>
    </row>
    <row r="659" spans="19:26" x14ac:dyDescent="0.25">
      <c r="S659" s="262" t="s">
        <v>961</v>
      </c>
      <c r="T659" s="262" t="s">
        <v>2169</v>
      </c>
      <c r="U659" s="262" t="s">
        <v>1930</v>
      </c>
      <c r="V659" s="262" t="s">
        <v>1825</v>
      </c>
      <c r="W659" s="262" t="s">
        <v>2118</v>
      </c>
      <c r="X659" s="262" t="s">
        <v>1867</v>
      </c>
      <c r="Y659" s="262" t="s">
        <v>2100</v>
      </c>
      <c r="Z659" s="262" t="s">
        <v>1819</v>
      </c>
    </row>
    <row r="660" spans="19:26" x14ac:dyDescent="0.25">
      <c r="S660" s="262" t="s">
        <v>962</v>
      </c>
      <c r="T660" s="262" t="s">
        <v>2169</v>
      </c>
      <c r="U660" s="262" t="s">
        <v>1930</v>
      </c>
      <c r="V660" s="262" t="s">
        <v>1830</v>
      </c>
      <c r="W660" s="262" t="s">
        <v>2113</v>
      </c>
      <c r="X660" s="262" t="s">
        <v>1869</v>
      </c>
      <c r="Y660" s="262" t="s">
        <v>2101</v>
      </c>
      <c r="Z660" s="262" t="s">
        <v>1824</v>
      </c>
    </row>
    <row r="661" spans="19:26" x14ac:dyDescent="0.25">
      <c r="S661" s="262" t="s">
        <v>963</v>
      </c>
      <c r="T661" s="262" t="s">
        <v>2169</v>
      </c>
      <c r="U661" s="262" t="s">
        <v>1930</v>
      </c>
      <c r="V661" s="262" t="s">
        <v>1835</v>
      </c>
      <c r="W661" s="262" t="s">
        <v>2114</v>
      </c>
      <c r="X661" s="262" t="s">
        <v>1871</v>
      </c>
      <c r="Y661" s="262" t="s">
        <v>2102</v>
      </c>
      <c r="Z661" s="262" t="s">
        <v>1829</v>
      </c>
    </row>
    <row r="662" spans="19:26" x14ac:dyDescent="0.25">
      <c r="S662" s="262" t="s">
        <v>964</v>
      </c>
      <c r="T662" s="262" t="s">
        <v>2159</v>
      </c>
      <c r="U662" s="262" t="s">
        <v>1919</v>
      </c>
      <c r="V662" s="262" t="s">
        <v>1750</v>
      </c>
      <c r="W662" s="262" t="s">
        <v>2119</v>
      </c>
      <c r="X662" s="262" t="s">
        <v>1873</v>
      </c>
      <c r="Y662" s="262" t="s">
        <v>2080</v>
      </c>
      <c r="Z662" s="262" t="s">
        <v>1768</v>
      </c>
    </row>
    <row r="663" spans="19:26" x14ac:dyDescent="0.25">
      <c r="S663" s="262" t="s">
        <v>965</v>
      </c>
      <c r="T663" s="262" t="s">
        <v>2160</v>
      </c>
      <c r="U663" s="262" t="s">
        <v>2161</v>
      </c>
      <c r="V663" s="262" t="s">
        <v>1757</v>
      </c>
      <c r="W663" s="262" t="s">
        <v>2120</v>
      </c>
      <c r="X663" s="262" t="s">
        <v>1875</v>
      </c>
      <c r="Y663" s="262" t="s">
        <v>2084</v>
      </c>
      <c r="Z663" s="262" t="s">
        <v>1775</v>
      </c>
    </row>
    <row r="664" spans="19:26" x14ac:dyDescent="0.25">
      <c r="S664" s="262" t="s">
        <v>966</v>
      </c>
      <c r="T664" s="262" t="s">
        <v>2162</v>
      </c>
      <c r="U664" s="262" t="s">
        <v>2163</v>
      </c>
      <c r="V664" s="262" t="s">
        <v>1764</v>
      </c>
      <c r="W664" s="262" t="s">
        <v>2121</v>
      </c>
      <c r="X664" s="262" t="s">
        <v>1877</v>
      </c>
      <c r="Y664" s="262" t="s">
        <v>2087</v>
      </c>
      <c r="Z664" s="262" t="s">
        <v>1782</v>
      </c>
    </row>
    <row r="665" spans="19:26" x14ac:dyDescent="0.25">
      <c r="S665" s="262" t="s">
        <v>967</v>
      </c>
      <c r="T665" s="262" t="s">
        <v>2164</v>
      </c>
      <c r="U665" s="262" t="s">
        <v>1784</v>
      </c>
      <c r="V665" s="262" t="s">
        <v>1771</v>
      </c>
      <c r="W665" s="262" t="s">
        <v>2122</v>
      </c>
      <c r="X665" s="262" t="s">
        <v>1879</v>
      </c>
      <c r="Y665" s="262" t="s">
        <v>2090</v>
      </c>
      <c r="Z665" s="262" t="s">
        <v>1789</v>
      </c>
    </row>
    <row r="666" spans="19:26" x14ac:dyDescent="0.25">
      <c r="S666" s="262" t="s">
        <v>968</v>
      </c>
      <c r="T666" s="262" t="s">
        <v>2165</v>
      </c>
      <c r="U666" s="262" t="s">
        <v>2166</v>
      </c>
      <c r="V666" s="262" t="s">
        <v>1778</v>
      </c>
      <c r="W666" s="262" t="s">
        <v>2123</v>
      </c>
      <c r="X666" s="262" t="s">
        <v>1881</v>
      </c>
      <c r="Y666" s="262" t="s">
        <v>2092</v>
      </c>
      <c r="Z666" s="262" t="s">
        <v>1796</v>
      </c>
    </row>
    <row r="667" spans="19:26" x14ac:dyDescent="0.25">
      <c r="S667" s="262" t="s">
        <v>969</v>
      </c>
      <c r="T667" s="262" t="s">
        <v>2167</v>
      </c>
      <c r="U667" s="262" t="s">
        <v>2168</v>
      </c>
      <c r="V667" s="262" t="s">
        <v>1785</v>
      </c>
      <c r="W667" s="262" t="s">
        <v>2124</v>
      </c>
      <c r="X667" s="262" t="s">
        <v>1883</v>
      </c>
      <c r="Y667" s="262" t="s">
        <v>2092</v>
      </c>
      <c r="Z667" s="262" t="s">
        <v>1800</v>
      </c>
    </row>
    <row r="668" spans="19:26" x14ac:dyDescent="0.25">
      <c r="S668" s="262" t="s">
        <v>970</v>
      </c>
      <c r="T668" s="262" t="s">
        <v>2169</v>
      </c>
      <c r="U668" s="262" t="s">
        <v>1930</v>
      </c>
      <c r="V668" s="262" t="s">
        <v>1792</v>
      </c>
      <c r="W668" s="262" t="s">
        <v>2125</v>
      </c>
      <c r="X668" s="262" t="s">
        <v>1885</v>
      </c>
      <c r="Y668" s="262" t="s">
        <v>2092</v>
      </c>
      <c r="Z668" s="262" t="s">
        <v>1804</v>
      </c>
    </row>
    <row r="669" spans="19:26" x14ac:dyDescent="0.25">
      <c r="S669" s="262" t="s">
        <v>971</v>
      </c>
      <c r="T669" s="262" t="s">
        <v>2169</v>
      </c>
      <c r="U669" s="262" t="s">
        <v>1930</v>
      </c>
      <c r="V669" s="262" t="s">
        <v>1797</v>
      </c>
      <c r="W669" s="262" t="s">
        <v>2126</v>
      </c>
      <c r="X669" s="262" t="s">
        <v>1887</v>
      </c>
      <c r="Y669" s="262" t="s">
        <v>2096</v>
      </c>
      <c r="Z669" s="262" t="s">
        <v>1809</v>
      </c>
    </row>
    <row r="670" spans="19:26" x14ac:dyDescent="0.25">
      <c r="S670" s="262" t="s">
        <v>972</v>
      </c>
      <c r="T670" s="262" t="s">
        <v>2169</v>
      </c>
      <c r="U670" s="262" t="s">
        <v>1930</v>
      </c>
      <c r="V670" s="262" t="s">
        <v>1801</v>
      </c>
      <c r="W670" s="262" t="s">
        <v>2127</v>
      </c>
      <c r="X670" s="262" t="s">
        <v>1889</v>
      </c>
      <c r="Y670" s="262" t="s">
        <v>2098</v>
      </c>
      <c r="Z670" s="262" t="s">
        <v>1814</v>
      </c>
    </row>
    <row r="671" spans="19:26" x14ac:dyDescent="0.25">
      <c r="S671" s="262" t="s">
        <v>973</v>
      </c>
      <c r="T671" s="262" t="s">
        <v>2169</v>
      </c>
      <c r="U671" s="262" t="s">
        <v>1930</v>
      </c>
      <c r="V671" s="262" t="s">
        <v>1805</v>
      </c>
      <c r="W671" s="262" t="s">
        <v>2128</v>
      </c>
      <c r="X671" s="262" t="s">
        <v>1891</v>
      </c>
      <c r="Y671" s="262" t="s">
        <v>2100</v>
      </c>
      <c r="Z671" s="262" t="s">
        <v>1819</v>
      </c>
    </row>
    <row r="672" spans="19:26" x14ac:dyDescent="0.25">
      <c r="S672" s="262" t="s">
        <v>974</v>
      </c>
      <c r="T672" s="262" t="s">
        <v>2169</v>
      </c>
      <c r="U672" s="262" t="s">
        <v>1930</v>
      </c>
      <c r="V672" s="262" t="s">
        <v>1810</v>
      </c>
      <c r="W672" s="262" t="s">
        <v>2129</v>
      </c>
      <c r="X672" s="262" t="s">
        <v>1893</v>
      </c>
      <c r="Y672" s="262" t="s">
        <v>2101</v>
      </c>
      <c r="Z672" s="262" t="s">
        <v>1824</v>
      </c>
    </row>
    <row r="673" spans="19:26" x14ac:dyDescent="0.25">
      <c r="S673" s="262" t="s">
        <v>975</v>
      </c>
      <c r="T673" s="262" t="s">
        <v>2169</v>
      </c>
      <c r="U673" s="262" t="s">
        <v>1930</v>
      </c>
      <c r="V673" s="262" t="s">
        <v>1815</v>
      </c>
      <c r="W673" s="262" t="s">
        <v>2124</v>
      </c>
      <c r="X673" s="262" t="s">
        <v>1895</v>
      </c>
      <c r="Y673" s="262" t="s">
        <v>2102</v>
      </c>
      <c r="Z673" s="262" t="s">
        <v>1829</v>
      </c>
    </row>
    <row r="674" spans="19:26" x14ac:dyDescent="0.25">
      <c r="S674" s="262" t="s">
        <v>976</v>
      </c>
      <c r="T674" s="262" t="s">
        <v>2169</v>
      </c>
      <c r="U674" s="262" t="s">
        <v>1930</v>
      </c>
      <c r="V674" s="262" t="s">
        <v>1820</v>
      </c>
      <c r="W674" s="262" t="s">
        <v>2125</v>
      </c>
      <c r="X674" s="262" t="s">
        <v>1897</v>
      </c>
      <c r="Y674" s="262" t="s">
        <v>2103</v>
      </c>
      <c r="Z674" s="262" t="s">
        <v>1834</v>
      </c>
    </row>
    <row r="675" spans="19:26" x14ac:dyDescent="0.25">
      <c r="S675" s="262" t="s">
        <v>977</v>
      </c>
      <c r="T675" s="262" t="s">
        <v>2169</v>
      </c>
      <c r="U675" s="262" t="s">
        <v>1930</v>
      </c>
      <c r="V675" s="262" t="s">
        <v>1825</v>
      </c>
      <c r="W675" s="262" t="s">
        <v>2130</v>
      </c>
      <c r="X675" s="262" t="s">
        <v>1899</v>
      </c>
      <c r="Y675" s="262" t="s">
        <v>2105</v>
      </c>
      <c r="Z675" s="262" t="s">
        <v>1839</v>
      </c>
    </row>
    <row r="676" spans="19:26" x14ac:dyDescent="0.25">
      <c r="S676" s="262" t="s">
        <v>978</v>
      </c>
      <c r="T676" s="262" t="s">
        <v>2169</v>
      </c>
      <c r="U676" s="262" t="s">
        <v>1930</v>
      </c>
      <c r="V676" s="262" t="s">
        <v>1830</v>
      </c>
      <c r="W676" s="262" t="s">
        <v>2131</v>
      </c>
      <c r="X676" s="262" t="s">
        <v>1901</v>
      </c>
      <c r="Y676" s="262" t="s">
        <v>2072</v>
      </c>
      <c r="Z676" s="262" t="s">
        <v>1754</v>
      </c>
    </row>
    <row r="677" spans="19:26" x14ac:dyDescent="0.25">
      <c r="S677" s="262" t="s">
        <v>979</v>
      </c>
      <c r="T677" s="262" t="s">
        <v>2169</v>
      </c>
      <c r="U677" s="262" t="s">
        <v>1930</v>
      </c>
      <c r="V677" s="262" t="s">
        <v>1835</v>
      </c>
      <c r="W677" s="262" t="s">
        <v>2132</v>
      </c>
      <c r="X677" s="262" t="s">
        <v>1903</v>
      </c>
      <c r="Y677" s="262" t="s">
        <v>2076</v>
      </c>
      <c r="Z677" s="262" t="s">
        <v>1761</v>
      </c>
    </row>
    <row r="678" spans="19:26" x14ac:dyDescent="0.25">
      <c r="S678" s="262" t="s">
        <v>980</v>
      </c>
      <c r="T678" s="262" t="s">
        <v>2159</v>
      </c>
      <c r="U678" s="262" t="s">
        <v>2170</v>
      </c>
      <c r="V678" s="262" t="s">
        <v>1750</v>
      </c>
      <c r="W678" s="262" t="s">
        <v>2071</v>
      </c>
      <c r="X678" s="262" t="s">
        <v>1752</v>
      </c>
      <c r="Y678" s="262" t="s">
        <v>2072</v>
      </c>
      <c r="Z678" s="262" t="s">
        <v>1754</v>
      </c>
    </row>
    <row r="679" spans="19:26" x14ac:dyDescent="0.25">
      <c r="S679" s="262" t="s">
        <v>981</v>
      </c>
      <c r="T679" s="262" t="s">
        <v>2160</v>
      </c>
      <c r="U679" s="262" t="s">
        <v>2171</v>
      </c>
      <c r="V679" s="262" t="s">
        <v>1757</v>
      </c>
      <c r="W679" s="262" t="s">
        <v>2075</v>
      </c>
      <c r="X679" s="262" t="s">
        <v>1759</v>
      </c>
      <c r="Y679" s="262" t="s">
        <v>2076</v>
      </c>
      <c r="Z679" s="262" t="s">
        <v>1761</v>
      </c>
    </row>
    <row r="680" spans="19:26" x14ac:dyDescent="0.25">
      <c r="S680" s="262" t="s">
        <v>982</v>
      </c>
      <c r="T680" s="262" t="s">
        <v>2162</v>
      </c>
      <c r="U680" s="262" t="s">
        <v>2172</v>
      </c>
      <c r="V680" s="262" t="s">
        <v>1764</v>
      </c>
      <c r="W680" s="262" t="s">
        <v>2079</v>
      </c>
      <c r="X680" s="262" t="s">
        <v>1766</v>
      </c>
      <c r="Y680" s="262" t="s">
        <v>2080</v>
      </c>
      <c r="Z680" s="262" t="s">
        <v>1768</v>
      </c>
    </row>
    <row r="681" spans="19:26" x14ac:dyDescent="0.25">
      <c r="S681" s="262" t="s">
        <v>983</v>
      </c>
      <c r="T681" s="262" t="s">
        <v>2164</v>
      </c>
      <c r="U681" s="262" t="s">
        <v>2173</v>
      </c>
      <c r="V681" s="262" t="s">
        <v>1771</v>
      </c>
      <c r="W681" s="262" t="s">
        <v>2083</v>
      </c>
      <c r="X681" s="262" t="s">
        <v>1773</v>
      </c>
      <c r="Y681" s="262" t="s">
        <v>2084</v>
      </c>
      <c r="Z681" s="262" t="s">
        <v>1775</v>
      </c>
    </row>
    <row r="682" spans="19:26" x14ac:dyDescent="0.25">
      <c r="S682" s="262" t="s">
        <v>984</v>
      </c>
      <c r="T682" s="262" t="s">
        <v>2165</v>
      </c>
      <c r="U682" s="262" t="s">
        <v>2174</v>
      </c>
      <c r="V682" s="262" t="s">
        <v>1778</v>
      </c>
      <c r="W682" s="262" t="s">
        <v>2086</v>
      </c>
      <c r="X682" s="262" t="s">
        <v>1780</v>
      </c>
      <c r="Y682" s="262" t="s">
        <v>2087</v>
      </c>
      <c r="Z682" s="262" t="s">
        <v>1782</v>
      </c>
    </row>
    <row r="683" spans="19:26" x14ac:dyDescent="0.25">
      <c r="S683" s="262" t="s">
        <v>985</v>
      </c>
      <c r="T683" s="262" t="s">
        <v>2167</v>
      </c>
      <c r="U683" s="262" t="s">
        <v>2175</v>
      </c>
      <c r="V683" s="262" t="s">
        <v>1785</v>
      </c>
      <c r="W683" s="262" t="s">
        <v>2089</v>
      </c>
      <c r="X683" s="262" t="s">
        <v>1787</v>
      </c>
      <c r="Y683" s="262" t="s">
        <v>2090</v>
      </c>
      <c r="Z683" s="262" t="s">
        <v>1789</v>
      </c>
    </row>
    <row r="684" spans="19:26" x14ac:dyDescent="0.25">
      <c r="S684" s="262" t="s">
        <v>986</v>
      </c>
      <c r="T684" s="262" t="s">
        <v>2169</v>
      </c>
      <c r="U684" s="262" t="s">
        <v>2176</v>
      </c>
      <c r="V684" s="262" t="s">
        <v>1792</v>
      </c>
      <c r="W684" s="262" t="s">
        <v>2091</v>
      </c>
      <c r="X684" s="262" t="s">
        <v>1794</v>
      </c>
      <c r="Y684" s="262" t="s">
        <v>2092</v>
      </c>
      <c r="Z684" s="262" t="s">
        <v>1796</v>
      </c>
    </row>
    <row r="685" spans="19:26" x14ac:dyDescent="0.25">
      <c r="S685" s="262" t="s">
        <v>987</v>
      </c>
      <c r="T685" s="262" t="s">
        <v>2169</v>
      </c>
      <c r="U685" s="262" t="s">
        <v>2176</v>
      </c>
      <c r="V685" s="262" t="s">
        <v>1797</v>
      </c>
      <c r="W685" s="262" t="s">
        <v>2093</v>
      </c>
      <c r="X685" s="262" t="s">
        <v>1799</v>
      </c>
      <c r="Y685" s="262" t="s">
        <v>2092</v>
      </c>
      <c r="Z685" s="262" t="s">
        <v>1800</v>
      </c>
    </row>
    <row r="686" spans="19:26" x14ac:dyDescent="0.25">
      <c r="S686" s="262" t="s">
        <v>988</v>
      </c>
      <c r="T686" s="262" t="s">
        <v>2169</v>
      </c>
      <c r="U686" s="262" t="s">
        <v>2176</v>
      </c>
      <c r="V686" s="262" t="s">
        <v>1801</v>
      </c>
      <c r="W686" s="262" t="s">
        <v>2094</v>
      </c>
      <c r="X686" s="262" t="s">
        <v>1803</v>
      </c>
      <c r="Y686" s="262" t="s">
        <v>2092</v>
      </c>
      <c r="Z686" s="262" t="s">
        <v>1804</v>
      </c>
    </row>
    <row r="687" spans="19:26" x14ac:dyDescent="0.25">
      <c r="S687" s="262" t="s">
        <v>989</v>
      </c>
      <c r="T687" s="262" t="s">
        <v>2169</v>
      </c>
      <c r="U687" s="262" t="s">
        <v>2176</v>
      </c>
      <c r="V687" s="262" t="s">
        <v>1805</v>
      </c>
      <c r="W687" s="262" t="s">
        <v>2095</v>
      </c>
      <c r="X687" s="262" t="s">
        <v>1807</v>
      </c>
      <c r="Y687" s="262" t="s">
        <v>2096</v>
      </c>
      <c r="Z687" s="262" t="s">
        <v>1809</v>
      </c>
    </row>
    <row r="688" spans="19:26" x14ac:dyDescent="0.25">
      <c r="S688" s="262" t="s">
        <v>990</v>
      </c>
      <c r="T688" s="262" t="s">
        <v>2169</v>
      </c>
      <c r="U688" s="262" t="s">
        <v>2176</v>
      </c>
      <c r="V688" s="262" t="s">
        <v>1810</v>
      </c>
      <c r="W688" s="262" t="s">
        <v>2097</v>
      </c>
      <c r="X688" s="262" t="s">
        <v>1812</v>
      </c>
      <c r="Y688" s="262" t="s">
        <v>2098</v>
      </c>
      <c r="Z688" s="262" t="s">
        <v>1814</v>
      </c>
    </row>
    <row r="689" spans="19:26" x14ac:dyDescent="0.25">
      <c r="S689" s="262" t="s">
        <v>991</v>
      </c>
      <c r="T689" s="262" t="s">
        <v>2169</v>
      </c>
      <c r="U689" s="262" t="s">
        <v>2176</v>
      </c>
      <c r="V689" s="262" t="s">
        <v>1815</v>
      </c>
      <c r="W689" s="262" t="s">
        <v>2099</v>
      </c>
      <c r="X689" s="262" t="s">
        <v>1817</v>
      </c>
      <c r="Y689" s="262" t="s">
        <v>2100</v>
      </c>
      <c r="Z689" s="262" t="s">
        <v>1819</v>
      </c>
    </row>
    <row r="690" spans="19:26" x14ac:dyDescent="0.25">
      <c r="S690" s="262" t="s">
        <v>992</v>
      </c>
      <c r="T690" s="262" t="s">
        <v>2169</v>
      </c>
      <c r="U690" s="262" t="s">
        <v>2176</v>
      </c>
      <c r="V690" s="262" t="s">
        <v>1820</v>
      </c>
      <c r="W690" s="262" t="s">
        <v>2091</v>
      </c>
      <c r="X690" s="262" t="s">
        <v>1822</v>
      </c>
      <c r="Y690" s="262" t="s">
        <v>2101</v>
      </c>
      <c r="Z690" s="262" t="s">
        <v>1824</v>
      </c>
    </row>
    <row r="691" spans="19:26" x14ac:dyDescent="0.25">
      <c r="S691" s="262" t="s">
        <v>993</v>
      </c>
      <c r="T691" s="262" t="s">
        <v>2169</v>
      </c>
      <c r="U691" s="262" t="s">
        <v>2176</v>
      </c>
      <c r="V691" s="262" t="s">
        <v>1825</v>
      </c>
      <c r="W691" s="262" t="s">
        <v>2093</v>
      </c>
      <c r="X691" s="262" t="s">
        <v>1827</v>
      </c>
      <c r="Y691" s="262" t="s">
        <v>2102</v>
      </c>
      <c r="Z691" s="262" t="s">
        <v>1829</v>
      </c>
    </row>
    <row r="692" spans="19:26" x14ac:dyDescent="0.25">
      <c r="S692" s="262" t="s">
        <v>994</v>
      </c>
      <c r="T692" s="262" t="s">
        <v>2169</v>
      </c>
      <c r="U692" s="262" t="s">
        <v>2176</v>
      </c>
      <c r="V692" s="262" t="s">
        <v>1830</v>
      </c>
      <c r="W692" s="262" t="s">
        <v>2094</v>
      </c>
      <c r="X692" s="262" t="s">
        <v>1832</v>
      </c>
      <c r="Y692" s="262" t="s">
        <v>2103</v>
      </c>
      <c r="Z692" s="262" t="s">
        <v>1834</v>
      </c>
    </row>
    <row r="693" spans="19:26" x14ac:dyDescent="0.25">
      <c r="S693" s="262" t="s">
        <v>995</v>
      </c>
      <c r="T693" s="262" t="s">
        <v>2169</v>
      </c>
      <c r="U693" s="262" t="s">
        <v>2176</v>
      </c>
      <c r="V693" s="262" t="s">
        <v>1835</v>
      </c>
      <c r="W693" s="262" t="s">
        <v>2104</v>
      </c>
      <c r="X693" s="262" t="s">
        <v>1837</v>
      </c>
      <c r="Y693" s="262" t="s">
        <v>2105</v>
      </c>
      <c r="Z693" s="262" t="s">
        <v>1839</v>
      </c>
    </row>
    <row r="694" spans="19:26" x14ac:dyDescent="0.25">
      <c r="S694" s="262" t="s">
        <v>996</v>
      </c>
      <c r="T694" s="262" t="s">
        <v>2159</v>
      </c>
      <c r="U694" s="262" t="s">
        <v>2170</v>
      </c>
      <c r="V694" s="262" t="s">
        <v>1750</v>
      </c>
      <c r="W694" s="262" t="s">
        <v>2106</v>
      </c>
      <c r="X694" s="262" t="s">
        <v>1841</v>
      </c>
      <c r="Y694" s="262" t="s">
        <v>2103</v>
      </c>
      <c r="Z694" s="262" t="s">
        <v>1834</v>
      </c>
    </row>
    <row r="695" spans="19:26" x14ac:dyDescent="0.25">
      <c r="S695" s="262" t="s">
        <v>997</v>
      </c>
      <c r="T695" s="262" t="s">
        <v>2160</v>
      </c>
      <c r="U695" s="262" t="s">
        <v>2171</v>
      </c>
      <c r="V695" s="262" t="s">
        <v>1757</v>
      </c>
      <c r="W695" s="262" t="s">
        <v>2107</v>
      </c>
      <c r="X695" s="262" t="s">
        <v>1843</v>
      </c>
      <c r="Y695" s="262" t="s">
        <v>2105</v>
      </c>
      <c r="Z695" s="262" t="s">
        <v>1839</v>
      </c>
    </row>
    <row r="696" spans="19:26" x14ac:dyDescent="0.25">
      <c r="S696" s="262" t="s">
        <v>998</v>
      </c>
      <c r="T696" s="262" t="s">
        <v>2162</v>
      </c>
      <c r="U696" s="262" t="s">
        <v>2172</v>
      </c>
      <c r="V696" s="262" t="s">
        <v>1764</v>
      </c>
      <c r="W696" s="262" t="s">
        <v>2108</v>
      </c>
      <c r="X696" s="262" t="s">
        <v>1845</v>
      </c>
      <c r="Y696" s="262" t="s">
        <v>2072</v>
      </c>
      <c r="Z696" s="262" t="s">
        <v>1754</v>
      </c>
    </row>
    <row r="697" spans="19:26" x14ac:dyDescent="0.25">
      <c r="S697" s="262" t="s">
        <v>999</v>
      </c>
      <c r="T697" s="262" t="s">
        <v>2164</v>
      </c>
      <c r="U697" s="262" t="s">
        <v>2173</v>
      </c>
      <c r="V697" s="262" t="s">
        <v>1771</v>
      </c>
      <c r="W697" s="262" t="s">
        <v>2109</v>
      </c>
      <c r="X697" s="262" t="s">
        <v>1847</v>
      </c>
      <c r="Y697" s="262" t="s">
        <v>2076</v>
      </c>
      <c r="Z697" s="262" t="s">
        <v>1761</v>
      </c>
    </row>
    <row r="698" spans="19:26" x14ac:dyDescent="0.25">
      <c r="S698" s="262" t="s">
        <v>1000</v>
      </c>
      <c r="T698" s="262" t="s">
        <v>2165</v>
      </c>
      <c r="U698" s="262" t="s">
        <v>2174</v>
      </c>
      <c r="V698" s="262" t="s">
        <v>1778</v>
      </c>
      <c r="W698" s="262" t="s">
        <v>2110</v>
      </c>
      <c r="X698" s="262" t="s">
        <v>1849</v>
      </c>
      <c r="Y698" s="262" t="s">
        <v>2080</v>
      </c>
      <c r="Z698" s="262" t="s">
        <v>1768</v>
      </c>
    </row>
    <row r="699" spans="19:26" x14ac:dyDescent="0.25">
      <c r="S699" s="262" t="s">
        <v>1001</v>
      </c>
      <c r="T699" s="262" t="s">
        <v>2167</v>
      </c>
      <c r="U699" s="262" t="s">
        <v>2175</v>
      </c>
      <c r="V699" s="262" t="s">
        <v>1785</v>
      </c>
      <c r="W699" s="262" t="s">
        <v>2094</v>
      </c>
      <c r="X699" s="262" t="s">
        <v>1851</v>
      </c>
      <c r="Y699" s="262" t="s">
        <v>2084</v>
      </c>
      <c r="Z699" s="262" t="s">
        <v>1775</v>
      </c>
    </row>
    <row r="700" spans="19:26" x14ac:dyDescent="0.25">
      <c r="S700" s="262" t="s">
        <v>1002</v>
      </c>
      <c r="T700" s="262" t="s">
        <v>2169</v>
      </c>
      <c r="U700" s="262" t="s">
        <v>2176</v>
      </c>
      <c r="V700" s="262" t="s">
        <v>1792</v>
      </c>
      <c r="W700" s="262" t="s">
        <v>2111</v>
      </c>
      <c r="X700" s="262" t="s">
        <v>1853</v>
      </c>
      <c r="Y700" s="262" t="s">
        <v>2087</v>
      </c>
      <c r="Z700" s="262" t="s">
        <v>1782</v>
      </c>
    </row>
    <row r="701" spans="19:26" x14ac:dyDescent="0.25">
      <c r="S701" s="262" t="s">
        <v>1003</v>
      </c>
      <c r="T701" s="262" t="s">
        <v>2169</v>
      </c>
      <c r="U701" s="262" t="s">
        <v>2176</v>
      </c>
      <c r="V701" s="262" t="s">
        <v>1797</v>
      </c>
      <c r="W701" s="262" t="s">
        <v>2112</v>
      </c>
      <c r="X701" s="262" t="s">
        <v>1855</v>
      </c>
      <c r="Y701" s="262" t="s">
        <v>2090</v>
      </c>
      <c r="Z701" s="262" t="s">
        <v>1789</v>
      </c>
    </row>
    <row r="702" spans="19:26" x14ac:dyDescent="0.25">
      <c r="S702" s="262" t="s">
        <v>1004</v>
      </c>
      <c r="T702" s="262" t="s">
        <v>2169</v>
      </c>
      <c r="U702" s="262" t="s">
        <v>2176</v>
      </c>
      <c r="V702" s="262" t="s">
        <v>1801</v>
      </c>
      <c r="W702" s="262" t="s">
        <v>2113</v>
      </c>
      <c r="X702" s="262" t="s">
        <v>1857</v>
      </c>
      <c r="Y702" s="262" t="s">
        <v>2092</v>
      </c>
      <c r="Z702" s="262" t="s">
        <v>1796</v>
      </c>
    </row>
    <row r="703" spans="19:26" x14ac:dyDescent="0.25">
      <c r="S703" s="262" t="s">
        <v>1005</v>
      </c>
      <c r="T703" s="262" t="s">
        <v>2169</v>
      </c>
      <c r="U703" s="262" t="s">
        <v>2176</v>
      </c>
      <c r="V703" s="262" t="s">
        <v>1805</v>
      </c>
      <c r="W703" s="262" t="s">
        <v>2114</v>
      </c>
      <c r="X703" s="262" t="s">
        <v>1859</v>
      </c>
      <c r="Y703" s="262" t="s">
        <v>2092</v>
      </c>
      <c r="Z703" s="262" t="s">
        <v>1800</v>
      </c>
    </row>
    <row r="704" spans="19:26" x14ac:dyDescent="0.25">
      <c r="S704" s="262" t="s">
        <v>1006</v>
      </c>
      <c r="T704" s="262" t="s">
        <v>2169</v>
      </c>
      <c r="U704" s="262" t="s">
        <v>2176</v>
      </c>
      <c r="V704" s="262" t="s">
        <v>1810</v>
      </c>
      <c r="W704" s="262" t="s">
        <v>2115</v>
      </c>
      <c r="X704" s="262" t="s">
        <v>1861</v>
      </c>
      <c r="Y704" s="262" t="s">
        <v>2092</v>
      </c>
      <c r="Z704" s="262" t="s">
        <v>1804</v>
      </c>
    </row>
    <row r="705" spans="19:26" x14ac:dyDescent="0.25">
      <c r="S705" s="262" t="s">
        <v>1007</v>
      </c>
      <c r="T705" s="262" t="s">
        <v>2169</v>
      </c>
      <c r="U705" s="262" t="s">
        <v>2176</v>
      </c>
      <c r="V705" s="262" t="s">
        <v>1815</v>
      </c>
      <c r="W705" s="262" t="s">
        <v>2116</v>
      </c>
      <c r="X705" s="262" t="s">
        <v>1863</v>
      </c>
      <c r="Y705" s="262" t="s">
        <v>2096</v>
      </c>
      <c r="Z705" s="262" t="s">
        <v>1809</v>
      </c>
    </row>
    <row r="706" spans="19:26" x14ac:dyDescent="0.25">
      <c r="S706" s="262" t="s">
        <v>1008</v>
      </c>
      <c r="T706" s="262" t="s">
        <v>2169</v>
      </c>
      <c r="U706" s="262" t="s">
        <v>2176</v>
      </c>
      <c r="V706" s="262" t="s">
        <v>1820</v>
      </c>
      <c r="W706" s="262" t="s">
        <v>2117</v>
      </c>
      <c r="X706" s="262" t="s">
        <v>1865</v>
      </c>
      <c r="Y706" s="262" t="s">
        <v>2098</v>
      </c>
      <c r="Z706" s="262" t="s">
        <v>1814</v>
      </c>
    </row>
    <row r="707" spans="19:26" x14ac:dyDescent="0.25">
      <c r="S707" s="262" t="s">
        <v>1009</v>
      </c>
      <c r="T707" s="262" t="s">
        <v>2169</v>
      </c>
      <c r="U707" s="262" t="s">
        <v>2176</v>
      </c>
      <c r="V707" s="262" t="s">
        <v>1825</v>
      </c>
      <c r="W707" s="262" t="s">
        <v>2118</v>
      </c>
      <c r="X707" s="262" t="s">
        <v>1867</v>
      </c>
      <c r="Y707" s="262" t="s">
        <v>2100</v>
      </c>
      <c r="Z707" s="262" t="s">
        <v>1819</v>
      </c>
    </row>
    <row r="708" spans="19:26" x14ac:dyDescent="0.25">
      <c r="S708" s="262" t="s">
        <v>1010</v>
      </c>
      <c r="T708" s="262" t="s">
        <v>2169</v>
      </c>
      <c r="U708" s="262" t="s">
        <v>2176</v>
      </c>
      <c r="V708" s="262" t="s">
        <v>1830</v>
      </c>
      <c r="W708" s="262" t="s">
        <v>2113</v>
      </c>
      <c r="X708" s="262" t="s">
        <v>1869</v>
      </c>
      <c r="Y708" s="262" t="s">
        <v>2101</v>
      </c>
      <c r="Z708" s="262" t="s">
        <v>1824</v>
      </c>
    </row>
    <row r="709" spans="19:26" x14ac:dyDescent="0.25">
      <c r="S709" s="262" t="s">
        <v>1011</v>
      </c>
      <c r="T709" s="262" t="s">
        <v>2169</v>
      </c>
      <c r="U709" s="262" t="s">
        <v>2176</v>
      </c>
      <c r="V709" s="262" t="s">
        <v>1835</v>
      </c>
      <c r="W709" s="262" t="s">
        <v>2114</v>
      </c>
      <c r="X709" s="262" t="s">
        <v>1871</v>
      </c>
      <c r="Y709" s="262" t="s">
        <v>2102</v>
      </c>
      <c r="Z709" s="262" t="s">
        <v>1829</v>
      </c>
    </row>
    <row r="710" spans="19:26" x14ac:dyDescent="0.25">
      <c r="S710" s="262" t="s">
        <v>1012</v>
      </c>
      <c r="T710" s="262" t="s">
        <v>2159</v>
      </c>
      <c r="U710" s="262" t="s">
        <v>2170</v>
      </c>
      <c r="V710" s="262" t="s">
        <v>1750</v>
      </c>
      <c r="W710" s="262" t="s">
        <v>2119</v>
      </c>
      <c r="X710" s="262" t="s">
        <v>1873</v>
      </c>
      <c r="Y710" s="262" t="s">
        <v>2080</v>
      </c>
      <c r="Z710" s="262" t="s">
        <v>1768</v>
      </c>
    </row>
    <row r="711" spans="19:26" x14ac:dyDescent="0.25">
      <c r="S711" s="262" t="s">
        <v>1013</v>
      </c>
      <c r="T711" s="262" t="s">
        <v>2160</v>
      </c>
      <c r="U711" s="262" t="s">
        <v>2171</v>
      </c>
      <c r="V711" s="262" t="s">
        <v>1757</v>
      </c>
      <c r="W711" s="262" t="s">
        <v>2120</v>
      </c>
      <c r="X711" s="262" t="s">
        <v>1875</v>
      </c>
      <c r="Y711" s="262" t="s">
        <v>2084</v>
      </c>
      <c r="Z711" s="262" t="s">
        <v>1775</v>
      </c>
    </row>
    <row r="712" spans="19:26" x14ac:dyDescent="0.25">
      <c r="S712" s="262" t="s">
        <v>1014</v>
      </c>
      <c r="T712" s="262" t="s">
        <v>2162</v>
      </c>
      <c r="U712" s="262" t="s">
        <v>2172</v>
      </c>
      <c r="V712" s="262" t="s">
        <v>1764</v>
      </c>
      <c r="W712" s="262" t="s">
        <v>2121</v>
      </c>
      <c r="X712" s="262" t="s">
        <v>1877</v>
      </c>
      <c r="Y712" s="262" t="s">
        <v>2087</v>
      </c>
      <c r="Z712" s="262" t="s">
        <v>1782</v>
      </c>
    </row>
    <row r="713" spans="19:26" x14ac:dyDescent="0.25">
      <c r="S713" s="262" t="s">
        <v>1015</v>
      </c>
      <c r="T713" s="262" t="s">
        <v>2164</v>
      </c>
      <c r="U713" s="262" t="s">
        <v>2173</v>
      </c>
      <c r="V713" s="262" t="s">
        <v>1771</v>
      </c>
      <c r="W713" s="262" t="s">
        <v>2122</v>
      </c>
      <c r="X713" s="262" t="s">
        <v>1879</v>
      </c>
      <c r="Y713" s="262" t="s">
        <v>2090</v>
      </c>
      <c r="Z713" s="262" t="s">
        <v>1789</v>
      </c>
    </row>
    <row r="714" spans="19:26" x14ac:dyDescent="0.25">
      <c r="S714" s="262" t="s">
        <v>1016</v>
      </c>
      <c r="T714" s="262" t="s">
        <v>2165</v>
      </c>
      <c r="U714" s="262" t="s">
        <v>2174</v>
      </c>
      <c r="V714" s="262" t="s">
        <v>1778</v>
      </c>
      <c r="W714" s="262" t="s">
        <v>2123</v>
      </c>
      <c r="X714" s="262" t="s">
        <v>1881</v>
      </c>
      <c r="Y714" s="262" t="s">
        <v>2092</v>
      </c>
      <c r="Z714" s="262" t="s">
        <v>1796</v>
      </c>
    </row>
    <row r="715" spans="19:26" x14ac:dyDescent="0.25">
      <c r="S715" s="262" t="s">
        <v>1017</v>
      </c>
      <c r="T715" s="262" t="s">
        <v>2167</v>
      </c>
      <c r="U715" s="262" t="s">
        <v>2175</v>
      </c>
      <c r="V715" s="262" t="s">
        <v>1785</v>
      </c>
      <c r="W715" s="262" t="s">
        <v>2124</v>
      </c>
      <c r="X715" s="262" t="s">
        <v>1883</v>
      </c>
      <c r="Y715" s="262" t="s">
        <v>2092</v>
      </c>
      <c r="Z715" s="262" t="s">
        <v>1800</v>
      </c>
    </row>
    <row r="716" spans="19:26" x14ac:dyDescent="0.25">
      <c r="S716" s="262" t="s">
        <v>1018</v>
      </c>
      <c r="T716" s="262" t="s">
        <v>2169</v>
      </c>
      <c r="U716" s="262" t="s">
        <v>2176</v>
      </c>
      <c r="V716" s="262" t="s">
        <v>1792</v>
      </c>
      <c r="W716" s="262" t="s">
        <v>2125</v>
      </c>
      <c r="X716" s="262" t="s">
        <v>1885</v>
      </c>
      <c r="Y716" s="262" t="s">
        <v>2092</v>
      </c>
      <c r="Z716" s="262" t="s">
        <v>1804</v>
      </c>
    </row>
    <row r="717" spans="19:26" x14ac:dyDescent="0.25">
      <c r="S717" s="262" t="s">
        <v>1019</v>
      </c>
      <c r="T717" s="262" t="s">
        <v>2169</v>
      </c>
      <c r="U717" s="262" t="s">
        <v>2176</v>
      </c>
      <c r="V717" s="262" t="s">
        <v>1797</v>
      </c>
      <c r="W717" s="262" t="s">
        <v>2126</v>
      </c>
      <c r="X717" s="262" t="s">
        <v>1887</v>
      </c>
      <c r="Y717" s="262" t="s">
        <v>2096</v>
      </c>
      <c r="Z717" s="262" t="s">
        <v>1809</v>
      </c>
    </row>
    <row r="718" spans="19:26" x14ac:dyDescent="0.25">
      <c r="S718" s="262" t="s">
        <v>1020</v>
      </c>
      <c r="T718" s="262" t="s">
        <v>2169</v>
      </c>
      <c r="U718" s="262" t="s">
        <v>2176</v>
      </c>
      <c r="V718" s="262" t="s">
        <v>1801</v>
      </c>
      <c r="W718" s="262" t="s">
        <v>2127</v>
      </c>
      <c r="X718" s="262" t="s">
        <v>1889</v>
      </c>
      <c r="Y718" s="262" t="s">
        <v>2098</v>
      </c>
      <c r="Z718" s="262" t="s">
        <v>1814</v>
      </c>
    </row>
    <row r="719" spans="19:26" x14ac:dyDescent="0.25">
      <c r="S719" s="262" t="s">
        <v>1021</v>
      </c>
      <c r="T719" s="262" t="s">
        <v>2169</v>
      </c>
      <c r="U719" s="262" t="s">
        <v>2176</v>
      </c>
      <c r="V719" s="262" t="s">
        <v>1805</v>
      </c>
      <c r="W719" s="262" t="s">
        <v>2128</v>
      </c>
      <c r="X719" s="262" t="s">
        <v>1891</v>
      </c>
      <c r="Y719" s="262" t="s">
        <v>2100</v>
      </c>
      <c r="Z719" s="262" t="s">
        <v>1819</v>
      </c>
    </row>
    <row r="720" spans="19:26" x14ac:dyDescent="0.25">
      <c r="S720" s="262" t="s">
        <v>1022</v>
      </c>
      <c r="T720" s="262" t="s">
        <v>2169</v>
      </c>
      <c r="U720" s="262" t="s">
        <v>2176</v>
      </c>
      <c r="V720" s="262" t="s">
        <v>1810</v>
      </c>
      <c r="W720" s="262" t="s">
        <v>2129</v>
      </c>
      <c r="X720" s="262" t="s">
        <v>1893</v>
      </c>
      <c r="Y720" s="262" t="s">
        <v>2101</v>
      </c>
      <c r="Z720" s="262" t="s">
        <v>1824</v>
      </c>
    </row>
    <row r="721" spans="19:26" x14ac:dyDescent="0.25">
      <c r="S721" s="262" t="s">
        <v>1023</v>
      </c>
      <c r="T721" s="262" t="s">
        <v>2169</v>
      </c>
      <c r="U721" s="262" t="s">
        <v>2176</v>
      </c>
      <c r="V721" s="262" t="s">
        <v>1815</v>
      </c>
      <c r="W721" s="262" t="s">
        <v>2124</v>
      </c>
      <c r="X721" s="262" t="s">
        <v>1895</v>
      </c>
      <c r="Y721" s="262" t="s">
        <v>2102</v>
      </c>
      <c r="Z721" s="262" t="s">
        <v>1829</v>
      </c>
    </row>
    <row r="722" spans="19:26" x14ac:dyDescent="0.25">
      <c r="S722" s="262" t="s">
        <v>1024</v>
      </c>
      <c r="T722" s="262" t="s">
        <v>2169</v>
      </c>
      <c r="U722" s="262" t="s">
        <v>2176</v>
      </c>
      <c r="V722" s="262" t="s">
        <v>1820</v>
      </c>
      <c r="W722" s="262" t="s">
        <v>2125</v>
      </c>
      <c r="X722" s="262" t="s">
        <v>1897</v>
      </c>
      <c r="Y722" s="262" t="s">
        <v>2103</v>
      </c>
      <c r="Z722" s="262" t="s">
        <v>1834</v>
      </c>
    </row>
    <row r="723" spans="19:26" x14ac:dyDescent="0.25">
      <c r="S723" s="262" t="s">
        <v>1025</v>
      </c>
      <c r="T723" s="262" t="s">
        <v>2169</v>
      </c>
      <c r="U723" s="262" t="s">
        <v>2176</v>
      </c>
      <c r="V723" s="262" t="s">
        <v>1825</v>
      </c>
      <c r="W723" s="262" t="s">
        <v>2130</v>
      </c>
      <c r="X723" s="262" t="s">
        <v>1899</v>
      </c>
      <c r="Y723" s="262" t="s">
        <v>2105</v>
      </c>
      <c r="Z723" s="262" t="s">
        <v>1839</v>
      </c>
    </row>
    <row r="724" spans="19:26" x14ac:dyDescent="0.25">
      <c r="S724" s="262" t="s">
        <v>1026</v>
      </c>
      <c r="T724" s="262" t="s">
        <v>2169</v>
      </c>
      <c r="U724" s="262" t="s">
        <v>2176</v>
      </c>
      <c r="V724" s="262" t="s">
        <v>1830</v>
      </c>
      <c r="W724" s="262" t="s">
        <v>2131</v>
      </c>
      <c r="X724" s="262" t="s">
        <v>1901</v>
      </c>
      <c r="Y724" s="262" t="s">
        <v>2072</v>
      </c>
      <c r="Z724" s="262" t="s">
        <v>1754</v>
      </c>
    </row>
    <row r="725" spans="19:26" x14ac:dyDescent="0.25">
      <c r="S725" s="262" t="s">
        <v>1027</v>
      </c>
      <c r="T725" s="262" t="s">
        <v>2169</v>
      </c>
      <c r="U725" s="262" t="s">
        <v>2176</v>
      </c>
      <c r="V725" s="262" t="s">
        <v>1835</v>
      </c>
      <c r="W725" s="262" t="s">
        <v>2132</v>
      </c>
      <c r="X725" s="262" t="s">
        <v>1903</v>
      </c>
      <c r="Y725" s="262" t="s">
        <v>2076</v>
      </c>
      <c r="Z725" s="262" t="s">
        <v>1761</v>
      </c>
    </row>
    <row r="726" spans="19:26" x14ac:dyDescent="0.25">
      <c r="S726" s="262" t="s">
        <v>1028</v>
      </c>
      <c r="T726" s="262" t="s">
        <v>2177</v>
      </c>
      <c r="U726" s="262" t="s">
        <v>2178</v>
      </c>
      <c r="V726" s="262" t="s">
        <v>1750</v>
      </c>
      <c r="W726" s="262" t="s">
        <v>2179</v>
      </c>
      <c r="X726" s="262" t="s">
        <v>1752</v>
      </c>
      <c r="Y726" s="262" t="s">
        <v>2180</v>
      </c>
      <c r="Z726" s="262" t="s">
        <v>1754</v>
      </c>
    </row>
    <row r="727" spans="19:26" x14ac:dyDescent="0.25">
      <c r="S727" s="262" t="s">
        <v>1029</v>
      </c>
      <c r="T727" s="262" t="s">
        <v>2181</v>
      </c>
      <c r="U727" s="262" t="s">
        <v>2182</v>
      </c>
      <c r="V727" s="262" t="s">
        <v>1757</v>
      </c>
      <c r="W727" s="262" t="s">
        <v>2183</v>
      </c>
      <c r="X727" s="262" t="s">
        <v>1759</v>
      </c>
      <c r="Y727" s="262" t="s">
        <v>2180</v>
      </c>
      <c r="Z727" s="262" t="s">
        <v>1761</v>
      </c>
    </row>
    <row r="728" spans="19:26" x14ac:dyDescent="0.25">
      <c r="S728" s="262" t="s">
        <v>1030</v>
      </c>
      <c r="T728" s="262" t="s">
        <v>2184</v>
      </c>
      <c r="U728" s="262" t="s">
        <v>2185</v>
      </c>
      <c r="V728" s="262" t="s">
        <v>1764</v>
      </c>
      <c r="W728" s="262" t="s">
        <v>2186</v>
      </c>
      <c r="X728" s="262" t="s">
        <v>1766</v>
      </c>
      <c r="Y728" s="262" t="s">
        <v>2180</v>
      </c>
      <c r="Z728" s="262" t="s">
        <v>1768</v>
      </c>
    </row>
    <row r="729" spans="19:26" x14ac:dyDescent="0.25">
      <c r="S729" s="262" t="s">
        <v>1031</v>
      </c>
      <c r="T729" s="262" t="s">
        <v>2187</v>
      </c>
      <c r="U729" s="262" t="s">
        <v>2188</v>
      </c>
      <c r="V729" s="262" t="s">
        <v>1771</v>
      </c>
      <c r="W729" s="262" t="s">
        <v>2189</v>
      </c>
      <c r="X729" s="262" t="s">
        <v>1773</v>
      </c>
      <c r="Y729" s="262" t="s">
        <v>2190</v>
      </c>
      <c r="Z729" s="262" t="s">
        <v>1775</v>
      </c>
    </row>
    <row r="730" spans="19:26" x14ac:dyDescent="0.25">
      <c r="S730" s="262" t="s">
        <v>1032</v>
      </c>
      <c r="T730" s="262" t="s">
        <v>2191</v>
      </c>
      <c r="U730" s="262" t="s">
        <v>2192</v>
      </c>
      <c r="V730" s="262" t="s">
        <v>1778</v>
      </c>
      <c r="W730" s="262" t="s">
        <v>2193</v>
      </c>
      <c r="X730" s="262" t="s">
        <v>1780</v>
      </c>
      <c r="Y730" s="262" t="s">
        <v>2194</v>
      </c>
      <c r="Z730" s="262" t="s">
        <v>1782</v>
      </c>
    </row>
    <row r="731" spans="19:26" x14ac:dyDescent="0.25">
      <c r="S731" s="262" t="s">
        <v>1033</v>
      </c>
      <c r="T731" s="262" t="s">
        <v>2195</v>
      </c>
      <c r="U731" s="262" t="s">
        <v>2196</v>
      </c>
      <c r="V731" s="262" t="s">
        <v>1785</v>
      </c>
      <c r="W731" s="262" t="s">
        <v>1864</v>
      </c>
      <c r="X731" s="262" t="s">
        <v>1787</v>
      </c>
      <c r="Y731" s="262" t="s">
        <v>2197</v>
      </c>
      <c r="Z731" s="262" t="s">
        <v>1789</v>
      </c>
    </row>
    <row r="732" spans="19:26" x14ac:dyDescent="0.25">
      <c r="S732" s="262" t="s">
        <v>1034</v>
      </c>
      <c r="T732" s="262" t="s">
        <v>2198</v>
      </c>
      <c r="U732" s="262" t="s">
        <v>2199</v>
      </c>
      <c r="V732" s="262" t="s">
        <v>1792</v>
      </c>
      <c r="W732" s="262" t="s">
        <v>2200</v>
      </c>
      <c r="X732" s="262" t="s">
        <v>1794</v>
      </c>
      <c r="Y732" s="262" t="s">
        <v>2201</v>
      </c>
      <c r="Z732" s="262" t="s">
        <v>1796</v>
      </c>
    </row>
    <row r="733" spans="19:26" x14ac:dyDescent="0.25">
      <c r="S733" s="262" t="s">
        <v>1035</v>
      </c>
      <c r="T733" s="262" t="s">
        <v>2198</v>
      </c>
      <c r="U733" s="262" t="s">
        <v>2199</v>
      </c>
      <c r="V733" s="262" t="s">
        <v>1797</v>
      </c>
      <c r="W733" s="262" t="s">
        <v>2200</v>
      </c>
      <c r="X733" s="262" t="s">
        <v>1799</v>
      </c>
      <c r="Y733" s="262" t="s">
        <v>2201</v>
      </c>
      <c r="Z733" s="262" t="s">
        <v>1800</v>
      </c>
    </row>
    <row r="734" spans="19:26" x14ac:dyDescent="0.25">
      <c r="S734" s="262" t="s">
        <v>1036</v>
      </c>
      <c r="T734" s="262" t="s">
        <v>2198</v>
      </c>
      <c r="U734" s="262" t="s">
        <v>2199</v>
      </c>
      <c r="V734" s="262" t="s">
        <v>1801</v>
      </c>
      <c r="W734" s="262" t="s">
        <v>2200</v>
      </c>
      <c r="X734" s="262" t="s">
        <v>1803</v>
      </c>
      <c r="Y734" s="262" t="s">
        <v>2201</v>
      </c>
      <c r="Z734" s="262" t="s">
        <v>1804</v>
      </c>
    </row>
    <row r="735" spans="19:26" x14ac:dyDescent="0.25">
      <c r="S735" s="262" t="s">
        <v>1037</v>
      </c>
      <c r="T735" s="262" t="s">
        <v>1790</v>
      </c>
      <c r="U735" s="262" t="s">
        <v>2028</v>
      </c>
      <c r="V735" s="262" t="s">
        <v>1805</v>
      </c>
      <c r="W735" s="262" t="s">
        <v>2202</v>
      </c>
      <c r="X735" s="262" t="s">
        <v>1807</v>
      </c>
      <c r="Y735" s="262" t="s">
        <v>2203</v>
      </c>
      <c r="Z735" s="262" t="s">
        <v>1809</v>
      </c>
    </row>
    <row r="736" spans="19:26" x14ac:dyDescent="0.25">
      <c r="S736" s="262" t="s">
        <v>1038</v>
      </c>
      <c r="T736" s="262" t="s">
        <v>1769</v>
      </c>
      <c r="U736" s="262" t="s">
        <v>2204</v>
      </c>
      <c r="V736" s="262" t="s">
        <v>1810</v>
      </c>
      <c r="W736" s="262" t="s">
        <v>2205</v>
      </c>
      <c r="X736" s="262" t="s">
        <v>1812</v>
      </c>
      <c r="Y736" s="262" t="s">
        <v>2206</v>
      </c>
      <c r="Z736" s="262" t="s">
        <v>1814</v>
      </c>
    </row>
    <row r="737" spans="19:26" x14ac:dyDescent="0.25">
      <c r="S737" s="262" t="s">
        <v>1039</v>
      </c>
      <c r="T737" s="262" t="s">
        <v>2207</v>
      </c>
      <c r="U737" s="262" t="s">
        <v>2036</v>
      </c>
      <c r="V737" s="262" t="s">
        <v>1815</v>
      </c>
      <c r="W737" s="262" t="s">
        <v>2208</v>
      </c>
      <c r="X737" s="262" t="s">
        <v>1817</v>
      </c>
      <c r="Y737" s="262" t="s">
        <v>2209</v>
      </c>
      <c r="Z737" s="262" t="s">
        <v>1819</v>
      </c>
    </row>
    <row r="738" spans="19:26" x14ac:dyDescent="0.25">
      <c r="S738" s="262" t="s">
        <v>1040</v>
      </c>
      <c r="T738" s="262" t="s">
        <v>2210</v>
      </c>
      <c r="U738" s="262" t="s">
        <v>2211</v>
      </c>
      <c r="V738" s="262" t="s">
        <v>1820</v>
      </c>
      <c r="W738" s="262" t="s">
        <v>2212</v>
      </c>
      <c r="X738" s="262" t="s">
        <v>1822</v>
      </c>
      <c r="Y738" s="262" t="s">
        <v>2213</v>
      </c>
      <c r="Z738" s="262" t="s">
        <v>1824</v>
      </c>
    </row>
    <row r="739" spans="19:26" x14ac:dyDescent="0.25">
      <c r="S739" s="262" t="s">
        <v>1041</v>
      </c>
      <c r="T739" s="262" t="s">
        <v>2214</v>
      </c>
      <c r="U739" s="262" t="s">
        <v>2215</v>
      </c>
      <c r="V739" s="262" t="s">
        <v>1825</v>
      </c>
      <c r="W739" s="262" t="s">
        <v>2216</v>
      </c>
      <c r="X739" s="262" t="s">
        <v>1827</v>
      </c>
      <c r="Y739" s="262" t="s">
        <v>2217</v>
      </c>
      <c r="Z739" s="262" t="s">
        <v>1829</v>
      </c>
    </row>
    <row r="740" spans="19:26" x14ac:dyDescent="0.25">
      <c r="S740" s="262" t="s">
        <v>1042</v>
      </c>
      <c r="T740" s="262" t="s">
        <v>2218</v>
      </c>
      <c r="U740" s="262" t="s">
        <v>2219</v>
      </c>
      <c r="V740" s="262" t="s">
        <v>1830</v>
      </c>
      <c r="W740" s="262" t="s">
        <v>2220</v>
      </c>
      <c r="X740" s="262" t="s">
        <v>1832</v>
      </c>
      <c r="Y740" s="262" t="s">
        <v>2221</v>
      </c>
      <c r="Z740" s="262" t="s">
        <v>1834</v>
      </c>
    </row>
    <row r="741" spans="19:26" x14ac:dyDescent="0.25">
      <c r="S741" s="262" t="s">
        <v>1043</v>
      </c>
      <c r="T741" s="262" t="s">
        <v>2222</v>
      </c>
      <c r="U741" s="262" t="s">
        <v>2223</v>
      </c>
      <c r="V741" s="262" t="s">
        <v>1835</v>
      </c>
      <c r="W741" s="262" t="s">
        <v>2224</v>
      </c>
      <c r="X741" s="262" t="s">
        <v>1837</v>
      </c>
      <c r="Y741" s="262" t="s">
        <v>1774</v>
      </c>
      <c r="Z741" s="262" t="s">
        <v>1839</v>
      </c>
    </row>
    <row r="742" spans="19:26" x14ac:dyDescent="0.25">
      <c r="S742" s="262" t="s">
        <v>1044</v>
      </c>
      <c r="T742" s="262" t="s">
        <v>2177</v>
      </c>
      <c r="U742" s="262" t="s">
        <v>2178</v>
      </c>
      <c r="V742" s="262" t="s">
        <v>1750</v>
      </c>
      <c r="W742" s="262" t="s">
        <v>2225</v>
      </c>
      <c r="X742" s="262" t="s">
        <v>1841</v>
      </c>
      <c r="Y742" s="262" t="s">
        <v>2221</v>
      </c>
      <c r="Z742" s="262" t="s">
        <v>1834</v>
      </c>
    </row>
    <row r="743" spans="19:26" x14ac:dyDescent="0.25">
      <c r="S743" s="262" t="s">
        <v>1045</v>
      </c>
      <c r="T743" s="262" t="s">
        <v>2181</v>
      </c>
      <c r="U743" s="262" t="s">
        <v>2182</v>
      </c>
      <c r="V743" s="262" t="s">
        <v>1757</v>
      </c>
      <c r="W743" s="262" t="s">
        <v>2226</v>
      </c>
      <c r="X743" s="262" t="s">
        <v>1843</v>
      </c>
      <c r="Y743" s="262" t="s">
        <v>1774</v>
      </c>
      <c r="Z743" s="262" t="s">
        <v>1839</v>
      </c>
    </row>
    <row r="744" spans="19:26" x14ac:dyDescent="0.25">
      <c r="S744" s="262" t="s">
        <v>1046</v>
      </c>
      <c r="T744" s="262" t="s">
        <v>2184</v>
      </c>
      <c r="U744" s="262" t="s">
        <v>2185</v>
      </c>
      <c r="V744" s="262" t="s">
        <v>1764</v>
      </c>
      <c r="W744" s="262" t="s">
        <v>2227</v>
      </c>
      <c r="X744" s="262" t="s">
        <v>1845</v>
      </c>
      <c r="Y744" s="262" t="s">
        <v>2180</v>
      </c>
      <c r="Z744" s="262" t="s">
        <v>1754</v>
      </c>
    </row>
    <row r="745" spans="19:26" x14ac:dyDescent="0.25">
      <c r="S745" s="262" t="s">
        <v>1047</v>
      </c>
      <c r="T745" s="262" t="s">
        <v>2187</v>
      </c>
      <c r="U745" s="262" t="s">
        <v>2188</v>
      </c>
      <c r="V745" s="262" t="s">
        <v>1771</v>
      </c>
      <c r="W745" s="262" t="s">
        <v>2228</v>
      </c>
      <c r="X745" s="262" t="s">
        <v>1847</v>
      </c>
      <c r="Y745" s="262" t="s">
        <v>2180</v>
      </c>
      <c r="Z745" s="262" t="s">
        <v>1761</v>
      </c>
    </row>
    <row r="746" spans="19:26" x14ac:dyDescent="0.25">
      <c r="S746" s="262" t="s">
        <v>1048</v>
      </c>
      <c r="T746" s="262" t="s">
        <v>2191</v>
      </c>
      <c r="U746" s="262" t="s">
        <v>2192</v>
      </c>
      <c r="V746" s="262" t="s">
        <v>1778</v>
      </c>
      <c r="W746" s="262" t="s">
        <v>2229</v>
      </c>
      <c r="X746" s="262" t="s">
        <v>1849</v>
      </c>
      <c r="Y746" s="262" t="s">
        <v>2180</v>
      </c>
      <c r="Z746" s="262" t="s">
        <v>1768</v>
      </c>
    </row>
    <row r="747" spans="19:26" x14ac:dyDescent="0.25">
      <c r="S747" s="262" t="s">
        <v>1049</v>
      </c>
      <c r="T747" s="262" t="s">
        <v>2195</v>
      </c>
      <c r="U747" s="262" t="s">
        <v>2196</v>
      </c>
      <c r="V747" s="262" t="s">
        <v>1785</v>
      </c>
      <c r="W747" s="262" t="s">
        <v>2230</v>
      </c>
      <c r="X747" s="262" t="s">
        <v>1851</v>
      </c>
      <c r="Y747" s="262" t="s">
        <v>2190</v>
      </c>
      <c r="Z747" s="262" t="s">
        <v>1775</v>
      </c>
    </row>
    <row r="748" spans="19:26" x14ac:dyDescent="0.25">
      <c r="S748" s="262" t="s">
        <v>1050</v>
      </c>
      <c r="T748" s="262" t="s">
        <v>2198</v>
      </c>
      <c r="U748" s="262" t="s">
        <v>2199</v>
      </c>
      <c r="V748" s="262" t="s">
        <v>1792</v>
      </c>
      <c r="W748" s="262" t="s">
        <v>2231</v>
      </c>
      <c r="X748" s="262" t="s">
        <v>1853</v>
      </c>
      <c r="Y748" s="262" t="s">
        <v>2194</v>
      </c>
      <c r="Z748" s="262" t="s">
        <v>1782</v>
      </c>
    </row>
    <row r="749" spans="19:26" x14ac:dyDescent="0.25">
      <c r="S749" s="262" t="s">
        <v>1051</v>
      </c>
      <c r="T749" s="262" t="s">
        <v>2198</v>
      </c>
      <c r="U749" s="262" t="s">
        <v>2199</v>
      </c>
      <c r="V749" s="262" t="s">
        <v>1797</v>
      </c>
      <c r="W749" s="262" t="s">
        <v>2232</v>
      </c>
      <c r="X749" s="262" t="s">
        <v>1855</v>
      </c>
      <c r="Y749" s="262" t="s">
        <v>2197</v>
      </c>
      <c r="Z749" s="262" t="s">
        <v>1789</v>
      </c>
    </row>
    <row r="750" spans="19:26" x14ac:dyDescent="0.25">
      <c r="S750" s="262" t="s">
        <v>1052</v>
      </c>
      <c r="T750" s="262" t="s">
        <v>2198</v>
      </c>
      <c r="U750" s="262" t="s">
        <v>2199</v>
      </c>
      <c r="V750" s="262" t="s">
        <v>1801</v>
      </c>
      <c r="W750" s="262" t="s">
        <v>2200</v>
      </c>
      <c r="X750" s="262" t="s">
        <v>1857</v>
      </c>
      <c r="Y750" s="262" t="s">
        <v>2201</v>
      </c>
      <c r="Z750" s="262" t="s">
        <v>1796</v>
      </c>
    </row>
    <row r="751" spans="19:26" x14ac:dyDescent="0.25">
      <c r="S751" s="262" t="s">
        <v>1053</v>
      </c>
      <c r="T751" s="262" t="s">
        <v>1790</v>
      </c>
      <c r="U751" s="262" t="s">
        <v>2028</v>
      </c>
      <c r="V751" s="262" t="s">
        <v>1805</v>
      </c>
      <c r="W751" s="262" t="s">
        <v>2200</v>
      </c>
      <c r="X751" s="262" t="s">
        <v>1859</v>
      </c>
      <c r="Y751" s="262" t="s">
        <v>2201</v>
      </c>
      <c r="Z751" s="262" t="s">
        <v>1800</v>
      </c>
    </row>
    <row r="752" spans="19:26" x14ac:dyDescent="0.25">
      <c r="S752" s="262" t="s">
        <v>1054</v>
      </c>
      <c r="T752" s="262" t="s">
        <v>1769</v>
      </c>
      <c r="U752" s="262" t="s">
        <v>2204</v>
      </c>
      <c r="V752" s="262" t="s">
        <v>1810</v>
      </c>
      <c r="W752" s="262" t="s">
        <v>2233</v>
      </c>
      <c r="X752" s="262" t="s">
        <v>1861</v>
      </c>
      <c r="Y752" s="262" t="s">
        <v>2201</v>
      </c>
      <c r="Z752" s="262" t="s">
        <v>1804</v>
      </c>
    </row>
    <row r="753" spans="19:26" x14ac:dyDescent="0.25">
      <c r="S753" s="262" t="s">
        <v>1055</v>
      </c>
      <c r="T753" s="262" t="s">
        <v>2207</v>
      </c>
      <c r="U753" s="262" t="s">
        <v>2036</v>
      </c>
      <c r="V753" s="262" t="s">
        <v>1815</v>
      </c>
      <c r="W753" s="262" t="s">
        <v>2234</v>
      </c>
      <c r="X753" s="262" t="s">
        <v>1863</v>
      </c>
      <c r="Y753" s="262" t="s">
        <v>2203</v>
      </c>
      <c r="Z753" s="262" t="s">
        <v>1809</v>
      </c>
    </row>
    <row r="754" spans="19:26" x14ac:dyDescent="0.25">
      <c r="S754" s="262" t="s">
        <v>1056</v>
      </c>
      <c r="T754" s="262" t="s">
        <v>2210</v>
      </c>
      <c r="U754" s="262" t="s">
        <v>2211</v>
      </c>
      <c r="V754" s="262" t="s">
        <v>1820</v>
      </c>
      <c r="W754" s="262" t="s">
        <v>2235</v>
      </c>
      <c r="X754" s="262" t="s">
        <v>1865</v>
      </c>
      <c r="Y754" s="262" t="s">
        <v>2206</v>
      </c>
      <c r="Z754" s="262" t="s">
        <v>1814</v>
      </c>
    </row>
    <row r="755" spans="19:26" x14ac:dyDescent="0.25">
      <c r="S755" s="262" t="s">
        <v>1057</v>
      </c>
      <c r="T755" s="262" t="s">
        <v>2214</v>
      </c>
      <c r="U755" s="262" t="s">
        <v>2215</v>
      </c>
      <c r="V755" s="262" t="s">
        <v>1825</v>
      </c>
      <c r="W755" s="262" t="s">
        <v>2236</v>
      </c>
      <c r="X755" s="262" t="s">
        <v>1867</v>
      </c>
      <c r="Y755" s="262" t="s">
        <v>2209</v>
      </c>
      <c r="Z755" s="262" t="s">
        <v>1819</v>
      </c>
    </row>
    <row r="756" spans="19:26" x14ac:dyDescent="0.25">
      <c r="S756" s="262" t="s">
        <v>1058</v>
      </c>
      <c r="T756" s="262" t="s">
        <v>2218</v>
      </c>
      <c r="U756" s="262" t="s">
        <v>2219</v>
      </c>
      <c r="V756" s="262" t="s">
        <v>1830</v>
      </c>
      <c r="W756" s="262" t="s">
        <v>2237</v>
      </c>
      <c r="X756" s="262" t="s">
        <v>1869</v>
      </c>
      <c r="Y756" s="262" t="s">
        <v>2213</v>
      </c>
      <c r="Z756" s="262" t="s">
        <v>1824</v>
      </c>
    </row>
    <row r="757" spans="19:26" x14ac:dyDescent="0.25">
      <c r="S757" s="262" t="s">
        <v>1059</v>
      </c>
      <c r="T757" s="262" t="s">
        <v>2222</v>
      </c>
      <c r="U757" s="262" t="s">
        <v>2223</v>
      </c>
      <c r="V757" s="262" t="s">
        <v>1835</v>
      </c>
      <c r="W757" s="262" t="s">
        <v>2238</v>
      </c>
      <c r="X757" s="262" t="s">
        <v>1871</v>
      </c>
      <c r="Y757" s="262" t="s">
        <v>2217</v>
      </c>
      <c r="Z757" s="262" t="s">
        <v>1829</v>
      </c>
    </row>
    <row r="758" spans="19:26" x14ac:dyDescent="0.25">
      <c r="S758" s="262" t="s">
        <v>1060</v>
      </c>
      <c r="T758" s="262" t="s">
        <v>2177</v>
      </c>
      <c r="U758" s="262" t="s">
        <v>2178</v>
      </c>
      <c r="V758" s="262" t="s">
        <v>1750</v>
      </c>
      <c r="W758" s="262" t="s">
        <v>2239</v>
      </c>
      <c r="X758" s="262" t="s">
        <v>1873</v>
      </c>
      <c r="Y758" s="262" t="s">
        <v>2180</v>
      </c>
      <c r="Z758" s="262" t="s">
        <v>1768</v>
      </c>
    </row>
    <row r="759" spans="19:26" x14ac:dyDescent="0.25">
      <c r="S759" s="262" t="s">
        <v>1061</v>
      </c>
      <c r="T759" s="262" t="s">
        <v>2181</v>
      </c>
      <c r="U759" s="262" t="s">
        <v>2182</v>
      </c>
      <c r="V759" s="262" t="s">
        <v>1757</v>
      </c>
      <c r="W759" s="262" t="s">
        <v>2240</v>
      </c>
      <c r="X759" s="262" t="s">
        <v>1875</v>
      </c>
      <c r="Y759" s="262" t="s">
        <v>2190</v>
      </c>
      <c r="Z759" s="262" t="s">
        <v>1775</v>
      </c>
    </row>
    <row r="760" spans="19:26" x14ac:dyDescent="0.25">
      <c r="S760" s="262" t="s">
        <v>1062</v>
      </c>
      <c r="T760" s="262" t="s">
        <v>2184</v>
      </c>
      <c r="U760" s="262" t="s">
        <v>2185</v>
      </c>
      <c r="V760" s="262" t="s">
        <v>1764</v>
      </c>
      <c r="W760" s="262" t="s">
        <v>2241</v>
      </c>
      <c r="X760" s="262" t="s">
        <v>1877</v>
      </c>
      <c r="Y760" s="262" t="s">
        <v>2194</v>
      </c>
      <c r="Z760" s="262" t="s">
        <v>1782</v>
      </c>
    </row>
    <row r="761" spans="19:26" x14ac:dyDescent="0.25">
      <c r="S761" s="262" t="s">
        <v>1063</v>
      </c>
      <c r="T761" s="262" t="s">
        <v>2187</v>
      </c>
      <c r="U761" s="262" t="s">
        <v>2188</v>
      </c>
      <c r="V761" s="262" t="s">
        <v>1771</v>
      </c>
      <c r="W761" s="262" t="s">
        <v>2242</v>
      </c>
      <c r="X761" s="262" t="s">
        <v>1879</v>
      </c>
      <c r="Y761" s="262" t="s">
        <v>2197</v>
      </c>
      <c r="Z761" s="262" t="s">
        <v>1789</v>
      </c>
    </row>
    <row r="762" spans="19:26" x14ac:dyDescent="0.25">
      <c r="S762" s="262" t="s">
        <v>1064</v>
      </c>
      <c r="T762" s="262" t="s">
        <v>2191</v>
      </c>
      <c r="U762" s="262" t="s">
        <v>2192</v>
      </c>
      <c r="V762" s="262" t="s">
        <v>1778</v>
      </c>
      <c r="W762" s="262" t="s">
        <v>2243</v>
      </c>
      <c r="X762" s="262" t="s">
        <v>1881</v>
      </c>
      <c r="Y762" s="262" t="s">
        <v>2201</v>
      </c>
      <c r="Z762" s="262" t="s">
        <v>1796</v>
      </c>
    </row>
    <row r="763" spans="19:26" x14ac:dyDescent="0.25">
      <c r="S763" s="262" t="s">
        <v>1065</v>
      </c>
      <c r="T763" s="262" t="s">
        <v>2195</v>
      </c>
      <c r="U763" s="262" t="s">
        <v>2196</v>
      </c>
      <c r="V763" s="262" t="s">
        <v>1785</v>
      </c>
      <c r="W763" s="262" t="s">
        <v>2200</v>
      </c>
      <c r="X763" s="262" t="s">
        <v>1883</v>
      </c>
      <c r="Y763" s="262" t="s">
        <v>2201</v>
      </c>
      <c r="Z763" s="262" t="s">
        <v>1800</v>
      </c>
    </row>
    <row r="764" spans="19:26" x14ac:dyDescent="0.25">
      <c r="S764" s="262" t="s">
        <v>1066</v>
      </c>
      <c r="T764" s="262" t="s">
        <v>2198</v>
      </c>
      <c r="U764" s="262" t="s">
        <v>2199</v>
      </c>
      <c r="V764" s="262" t="s">
        <v>1792</v>
      </c>
      <c r="W764" s="262" t="s">
        <v>2200</v>
      </c>
      <c r="X764" s="262" t="s">
        <v>1885</v>
      </c>
      <c r="Y764" s="262" t="s">
        <v>2201</v>
      </c>
      <c r="Z764" s="262" t="s">
        <v>1804</v>
      </c>
    </row>
    <row r="765" spans="19:26" x14ac:dyDescent="0.25">
      <c r="S765" s="262" t="s">
        <v>1067</v>
      </c>
      <c r="T765" s="262" t="s">
        <v>2198</v>
      </c>
      <c r="U765" s="262" t="s">
        <v>2199</v>
      </c>
      <c r="V765" s="262" t="s">
        <v>1797</v>
      </c>
      <c r="W765" s="262" t="s">
        <v>2244</v>
      </c>
      <c r="X765" s="262" t="s">
        <v>1887</v>
      </c>
      <c r="Y765" s="262" t="s">
        <v>2203</v>
      </c>
      <c r="Z765" s="262" t="s">
        <v>1809</v>
      </c>
    </row>
    <row r="766" spans="19:26" x14ac:dyDescent="0.25">
      <c r="S766" s="262" t="s">
        <v>1068</v>
      </c>
      <c r="T766" s="262" t="s">
        <v>2198</v>
      </c>
      <c r="U766" s="262" t="s">
        <v>2199</v>
      </c>
      <c r="V766" s="262" t="s">
        <v>1801</v>
      </c>
      <c r="W766" s="262" t="s">
        <v>2245</v>
      </c>
      <c r="X766" s="262" t="s">
        <v>1889</v>
      </c>
      <c r="Y766" s="262" t="s">
        <v>2206</v>
      </c>
      <c r="Z766" s="262" t="s">
        <v>1814</v>
      </c>
    </row>
    <row r="767" spans="19:26" x14ac:dyDescent="0.25">
      <c r="S767" s="262" t="s">
        <v>1069</v>
      </c>
      <c r="T767" s="262" t="s">
        <v>1790</v>
      </c>
      <c r="U767" s="262" t="s">
        <v>2028</v>
      </c>
      <c r="V767" s="262" t="s">
        <v>1805</v>
      </c>
      <c r="W767" s="262" t="s">
        <v>2246</v>
      </c>
      <c r="X767" s="262" t="s">
        <v>1891</v>
      </c>
      <c r="Y767" s="262" t="s">
        <v>2209</v>
      </c>
      <c r="Z767" s="262" t="s">
        <v>1819</v>
      </c>
    </row>
    <row r="768" spans="19:26" x14ac:dyDescent="0.25">
      <c r="S768" s="262" t="s">
        <v>1070</v>
      </c>
      <c r="T768" s="262" t="s">
        <v>1769</v>
      </c>
      <c r="U768" s="262" t="s">
        <v>2204</v>
      </c>
      <c r="V768" s="262" t="s">
        <v>1810</v>
      </c>
      <c r="W768" s="262" t="s">
        <v>2247</v>
      </c>
      <c r="X768" s="262" t="s">
        <v>1893</v>
      </c>
      <c r="Y768" s="262" t="s">
        <v>2213</v>
      </c>
      <c r="Z768" s="262" t="s">
        <v>1824</v>
      </c>
    </row>
    <row r="769" spans="19:26" x14ac:dyDescent="0.25">
      <c r="S769" s="262" t="s">
        <v>1071</v>
      </c>
      <c r="T769" s="262" t="s">
        <v>2207</v>
      </c>
      <c r="U769" s="262" t="s">
        <v>2036</v>
      </c>
      <c r="V769" s="262" t="s">
        <v>1815</v>
      </c>
      <c r="W769" s="262" t="s">
        <v>2248</v>
      </c>
      <c r="X769" s="262" t="s">
        <v>1895</v>
      </c>
      <c r="Y769" s="262" t="s">
        <v>2217</v>
      </c>
      <c r="Z769" s="262" t="s">
        <v>1829</v>
      </c>
    </row>
    <row r="770" spans="19:26" x14ac:dyDescent="0.25">
      <c r="S770" s="262" t="s">
        <v>1072</v>
      </c>
      <c r="T770" s="262" t="s">
        <v>2210</v>
      </c>
      <c r="U770" s="262" t="s">
        <v>2211</v>
      </c>
      <c r="V770" s="262" t="s">
        <v>1820</v>
      </c>
      <c r="W770" s="262" t="s">
        <v>2249</v>
      </c>
      <c r="X770" s="262" t="s">
        <v>1897</v>
      </c>
      <c r="Y770" s="262" t="s">
        <v>2221</v>
      </c>
      <c r="Z770" s="262" t="s">
        <v>1834</v>
      </c>
    </row>
    <row r="771" spans="19:26" x14ac:dyDescent="0.25">
      <c r="S771" s="262" t="s">
        <v>1073</v>
      </c>
      <c r="T771" s="262" t="s">
        <v>2214</v>
      </c>
      <c r="U771" s="262" t="s">
        <v>2215</v>
      </c>
      <c r="V771" s="262" t="s">
        <v>1825</v>
      </c>
      <c r="W771" s="262" t="s">
        <v>2250</v>
      </c>
      <c r="X771" s="262" t="s">
        <v>1899</v>
      </c>
      <c r="Y771" s="262" t="s">
        <v>1774</v>
      </c>
      <c r="Z771" s="262" t="s">
        <v>1839</v>
      </c>
    </row>
    <row r="772" spans="19:26" x14ac:dyDescent="0.25">
      <c r="S772" s="262" t="s">
        <v>1074</v>
      </c>
      <c r="T772" s="262" t="s">
        <v>2218</v>
      </c>
      <c r="U772" s="262" t="s">
        <v>2219</v>
      </c>
      <c r="V772" s="262" t="s">
        <v>1830</v>
      </c>
      <c r="W772" s="262" t="s">
        <v>2251</v>
      </c>
      <c r="X772" s="262" t="s">
        <v>1901</v>
      </c>
      <c r="Y772" s="262" t="s">
        <v>2180</v>
      </c>
      <c r="Z772" s="262" t="s">
        <v>1754</v>
      </c>
    </row>
    <row r="773" spans="19:26" x14ac:dyDescent="0.25">
      <c r="S773" s="262" t="s">
        <v>1075</v>
      </c>
      <c r="T773" s="262" t="s">
        <v>2222</v>
      </c>
      <c r="U773" s="262" t="s">
        <v>2223</v>
      </c>
      <c r="V773" s="262" t="s">
        <v>1835</v>
      </c>
      <c r="W773" s="262" t="s">
        <v>2252</v>
      </c>
      <c r="X773" s="262" t="s">
        <v>1903</v>
      </c>
      <c r="Y773" s="262" t="s">
        <v>2180</v>
      </c>
      <c r="Z773" s="262" t="s">
        <v>1761</v>
      </c>
    </row>
    <row r="774" spans="19:26" x14ac:dyDescent="0.25">
      <c r="S774" s="262" t="s">
        <v>1076</v>
      </c>
      <c r="T774" s="262" t="s">
        <v>2253</v>
      </c>
      <c r="U774" s="262" t="s">
        <v>2254</v>
      </c>
      <c r="V774" s="262" t="s">
        <v>1750</v>
      </c>
      <c r="W774" s="262" t="s">
        <v>2179</v>
      </c>
      <c r="X774" s="262" t="s">
        <v>1752</v>
      </c>
      <c r="Y774" s="262" t="s">
        <v>2180</v>
      </c>
      <c r="Z774" s="262" t="s">
        <v>1754</v>
      </c>
    </row>
    <row r="775" spans="19:26" x14ac:dyDescent="0.25">
      <c r="S775" s="262" t="s">
        <v>1077</v>
      </c>
      <c r="T775" s="262" t="s">
        <v>2255</v>
      </c>
      <c r="U775" s="262" t="s">
        <v>2256</v>
      </c>
      <c r="V775" s="262" t="s">
        <v>1757</v>
      </c>
      <c r="W775" s="262" t="s">
        <v>2183</v>
      </c>
      <c r="X775" s="262" t="s">
        <v>1759</v>
      </c>
      <c r="Y775" s="262" t="s">
        <v>2180</v>
      </c>
      <c r="Z775" s="262" t="s">
        <v>1761</v>
      </c>
    </row>
    <row r="776" spans="19:26" x14ac:dyDescent="0.25">
      <c r="S776" s="262" t="s">
        <v>1078</v>
      </c>
      <c r="T776" s="262" t="s">
        <v>2257</v>
      </c>
      <c r="U776" s="262" t="s">
        <v>2258</v>
      </c>
      <c r="V776" s="262" t="s">
        <v>1764</v>
      </c>
      <c r="W776" s="262" t="s">
        <v>2186</v>
      </c>
      <c r="X776" s="262" t="s">
        <v>1766</v>
      </c>
      <c r="Y776" s="262" t="s">
        <v>2180</v>
      </c>
      <c r="Z776" s="262" t="s">
        <v>1768</v>
      </c>
    </row>
    <row r="777" spans="19:26" x14ac:dyDescent="0.25">
      <c r="S777" s="262" t="s">
        <v>1079</v>
      </c>
      <c r="T777" s="262" t="s">
        <v>2259</v>
      </c>
      <c r="U777" s="262" t="s">
        <v>2260</v>
      </c>
      <c r="V777" s="262" t="s">
        <v>1771</v>
      </c>
      <c r="W777" s="262" t="s">
        <v>2189</v>
      </c>
      <c r="X777" s="262" t="s">
        <v>1773</v>
      </c>
      <c r="Y777" s="262" t="s">
        <v>2190</v>
      </c>
      <c r="Z777" s="262" t="s">
        <v>1775</v>
      </c>
    </row>
    <row r="778" spans="19:26" x14ac:dyDescent="0.25">
      <c r="S778" s="262" t="s">
        <v>1080</v>
      </c>
      <c r="T778" s="262" t="s">
        <v>1762</v>
      </c>
      <c r="U778" s="262" t="s">
        <v>2134</v>
      </c>
      <c r="V778" s="262" t="s">
        <v>1778</v>
      </c>
      <c r="W778" s="262" t="s">
        <v>2193</v>
      </c>
      <c r="X778" s="262" t="s">
        <v>1780</v>
      </c>
      <c r="Y778" s="262" t="s">
        <v>2194</v>
      </c>
      <c r="Z778" s="262" t="s">
        <v>1782</v>
      </c>
    </row>
    <row r="779" spans="19:26" x14ac:dyDescent="0.25">
      <c r="S779" s="262" t="s">
        <v>1081</v>
      </c>
      <c r="T779" s="262" t="s">
        <v>2261</v>
      </c>
      <c r="U779" s="262" t="s">
        <v>2262</v>
      </c>
      <c r="V779" s="262" t="s">
        <v>1785</v>
      </c>
      <c r="W779" s="262" t="s">
        <v>1864</v>
      </c>
      <c r="X779" s="262" t="s">
        <v>1787</v>
      </c>
      <c r="Y779" s="262" t="s">
        <v>2197</v>
      </c>
      <c r="Z779" s="262" t="s">
        <v>1789</v>
      </c>
    </row>
    <row r="780" spans="19:26" x14ac:dyDescent="0.25">
      <c r="S780" s="262" t="s">
        <v>1082</v>
      </c>
      <c r="T780" s="262" t="s">
        <v>2263</v>
      </c>
      <c r="U780" s="262" t="s">
        <v>2264</v>
      </c>
      <c r="V780" s="262" t="s">
        <v>1792</v>
      </c>
      <c r="W780" s="262" t="s">
        <v>2200</v>
      </c>
      <c r="X780" s="262" t="s">
        <v>1794</v>
      </c>
      <c r="Y780" s="262" t="s">
        <v>2201</v>
      </c>
      <c r="Z780" s="262" t="s">
        <v>1796</v>
      </c>
    </row>
    <row r="781" spans="19:26" x14ac:dyDescent="0.25">
      <c r="S781" s="262" t="s">
        <v>1083</v>
      </c>
      <c r="T781" s="262" t="s">
        <v>2263</v>
      </c>
      <c r="U781" s="262" t="s">
        <v>2264</v>
      </c>
      <c r="V781" s="262" t="s">
        <v>1797</v>
      </c>
      <c r="W781" s="262" t="s">
        <v>2200</v>
      </c>
      <c r="X781" s="262" t="s">
        <v>1799</v>
      </c>
      <c r="Y781" s="262" t="s">
        <v>2201</v>
      </c>
      <c r="Z781" s="262" t="s">
        <v>1800</v>
      </c>
    </row>
    <row r="782" spans="19:26" x14ac:dyDescent="0.25">
      <c r="S782" s="262" t="s">
        <v>1084</v>
      </c>
      <c r="T782" s="262" t="s">
        <v>2263</v>
      </c>
      <c r="U782" s="262" t="s">
        <v>2264</v>
      </c>
      <c r="V782" s="262" t="s">
        <v>1801</v>
      </c>
      <c r="W782" s="262" t="s">
        <v>2200</v>
      </c>
      <c r="X782" s="262" t="s">
        <v>1803</v>
      </c>
      <c r="Y782" s="262" t="s">
        <v>2201</v>
      </c>
      <c r="Z782" s="262" t="s">
        <v>1804</v>
      </c>
    </row>
    <row r="783" spans="19:26" x14ac:dyDescent="0.25">
      <c r="S783" s="262" t="s">
        <v>1085</v>
      </c>
      <c r="T783" s="262" t="s">
        <v>2265</v>
      </c>
      <c r="U783" s="262" t="s">
        <v>2266</v>
      </c>
      <c r="V783" s="262" t="s">
        <v>1805</v>
      </c>
      <c r="W783" s="262" t="s">
        <v>2202</v>
      </c>
      <c r="X783" s="262" t="s">
        <v>1807</v>
      </c>
      <c r="Y783" s="262" t="s">
        <v>2203</v>
      </c>
      <c r="Z783" s="262" t="s">
        <v>1809</v>
      </c>
    </row>
    <row r="784" spans="19:26" x14ac:dyDescent="0.25">
      <c r="S784" s="262" t="s">
        <v>1086</v>
      </c>
      <c r="T784" s="262" t="s">
        <v>2267</v>
      </c>
      <c r="U784" s="262" t="s">
        <v>1905</v>
      </c>
      <c r="V784" s="262" t="s">
        <v>1810</v>
      </c>
      <c r="W784" s="262" t="s">
        <v>2205</v>
      </c>
      <c r="X784" s="262" t="s">
        <v>1812</v>
      </c>
      <c r="Y784" s="262" t="s">
        <v>2206</v>
      </c>
      <c r="Z784" s="262" t="s">
        <v>1814</v>
      </c>
    </row>
    <row r="785" spans="19:26" x14ac:dyDescent="0.25">
      <c r="S785" s="262" t="s">
        <v>1087</v>
      </c>
      <c r="T785" s="262" t="s">
        <v>2268</v>
      </c>
      <c r="U785" s="262" t="s">
        <v>2269</v>
      </c>
      <c r="V785" s="262" t="s">
        <v>1815</v>
      </c>
      <c r="W785" s="262" t="s">
        <v>2208</v>
      </c>
      <c r="X785" s="262" t="s">
        <v>1817</v>
      </c>
      <c r="Y785" s="262" t="s">
        <v>2209</v>
      </c>
      <c r="Z785" s="262" t="s">
        <v>1819</v>
      </c>
    </row>
    <row r="786" spans="19:26" x14ac:dyDescent="0.25">
      <c r="S786" s="262" t="s">
        <v>1088</v>
      </c>
      <c r="T786" s="262" t="s">
        <v>2270</v>
      </c>
      <c r="U786" s="262" t="s">
        <v>2271</v>
      </c>
      <c r="V786" s="262" t="s">
        <v>1820</v>
      </c>
      <c r="W786" s="262" t="s">
        <v>2212</v>
      </c>
      <c r="X786" s="262" t="s">
        <v>1822</v>
      </c>
      <c r="Y786" s="262" t="s">
        <v>2213</v>
      </c>
      <c r="Z786" s="262" t="s">
        <v>1824</v>
      </c>
    </row>
    <row r="787" spans="19:26" x14ac:dyDescent="0.25">
      <c r="S787" s="262" t="s">
        <v>1089</v>
      </c>
      <c r="T787" s="262" t="s">
        <v>2272</v>
      </c>
      <c r="U787" s="262" t="s">
        <v>2273</v>
      </c>
      <c r="V787" s="262" t="s">
        <v>1825</v>
      </c>
      <c r="W787" s="262" t="s">
        <v>2216</v>
      </c>
      <c r="X787" s="262" t="s">
        <v>1827</v>
      </c>
      <c r="Y787" s="262" t="s">
        <v>2217</v>
      </c>
      <c r="Z787" s="262" t="s">
        <v>1829</v>
      </c>
    </row>
    <row r="788" spans="19:26" x14ac:dyDescent="0.25">
      <c r="S788" s="262" t="s">
        <v>1090</v>
      </c>
      <c r="T788" s="262" t="s">
        <v>2274</v>
      </c>
      <c r="U788" s="262" t="s">
        <v>2275</v>
      </c>
      <c r="V788" s="262" t="s">
        <v>1830</v>
      </c>
      <c r="W788" s="262" t="s">
        <v>2220</v>
      </c>
      <c r="X788" s="262" t="s">
        <v>1832</v>
      </c>
      <c r="Y788" s="262" t="s">
        <v>2221</v>
      </c>
      <c r="Z788" s="262" t="s">
        <v>1834</v>
      </c>
    </row>
    <row r="789" spans="19:26" x14ac:dyDescent="0.25">
      <c r="S789" s="262" t="s">
        <v>1091</v>
      </c>
      <c r="T789" s="262" t="s">
        <v>2276</v>
      </c>
      <c r="U789" s="262" t="s">
        <v>2277</v>
      </c>
      <c r="V789" s="262" t="s">
        <v>1835</v>
      </c>
      <c r="W789" s="262" t="s">
        <v>2224</v>
      </c>
      <c r="X789" s="262" t="s">
        <v>1837</v>
      </c>
      <c r="Y789" s="262" t="s">
        <v>1774</v>
      </c>
      <c r="Z789" s="262" t="s">
        <v>1839</v>
      </c>
    </row>
    <row r="790" spans="19:26" x14ac:dyDescent="0.25">
      <c r="S790" s="262" t="s">
        <v>1092</v>
      </c>
      <c r="T790" s="262" t="s">
        <v>2253</v>
      </c>
      <c r="U790" s="262" t="s">
        <v>2254</v>
      </c>
      <c r="V790" s="262" t="s">
        <v>1750</v>
      </c>
      <c r="W790" s="262" t="s">
        <v>2225</v>
      </c>
      <c r="X790" s="262" t="s">
        <v>1841</v>
      </c>
      <c r="Y790" s="262" t="s">
        <v>2221</v>
      </c>
      <c r="Z790" s="262" t="s">
        <v>1834</v>
      </c>
    </row>
    <row r="791" spans="19:26" x14ac:dyDescent="0.25">
      <c r="S791" s="262" t="s">
        <v>1093</v>
      </c>
      <c r="T791" s="262" t="s">
        <v>2255</v>
      </c>
      <c r="U791" s="262" t="s">
        <v>2256</v>
      </c>
      <c r="V791" s="262" t="s">
        <v>1757</v>
      </c>
      <c r="W791" s="262" t="s">
        <v>2226</v>
      </c>
      <c r="X791" s="262" t="s">
        <v>1843</v>
      </c>
      <c r="Y791" s="262" t="s">
        <v>1774</v>
      </c>
      <c r="Z791" s="262" t="s">
        <v>1839</v>
      </c>
    </row>
    <row r="792" spans="19:26" x14ac:dyDescent="0.25">
      <c r="S792" s="262" t="s">
        <v>1094</v>
      </c>
      <c r="T792" s="262" t="s">
        <v>2257</v>
      </c>
      <c r="U792" s="262" t="s">
        <v>2258</v>
      </c>
      <c r="V792" s="262" t="s">
        <v>1764</v>
      </c>
      <c r="W792" s="262" t="s">
        <v>2227</v>
      </c>
      <c r="X792" s="262" t="s">
        <v>1845</v>
      </c>
      <c r="Y792" s="262" t="s">
        <v>2180</v>
      </c>
      <c r="Z792" s="262" t="s">
        <v>1754</v>
      </c>
    </row>
    <row r="793" spans="19:26" x14ac:dyDescent="0.25">
      <c r="S793" s="262" t="s">
        <v>1095</v>
      </c>
      <c r="T793" s="262" t="s">
        <v>2259</v>
      </c>
      <c r="U793" s="262" t="s">
        <v>2260</v>
      </c>
      <c r="V793" s="262" t="s">
        <v>1771</v>
      </c>
      <c r="W793" s="262" t="s">
        <v>2228</v>
      </c>
      <c r="X793" s="262" t="s">
        <v>1847</v>
      </c>
      <c r="Y793" s="262" t="s">
        <v>2180</v>
      </c>
      <c r="Z793" s="262" t="s">
        <v>1761</v>
      </c>
    </row>
    <row r="794" spans="19:26" x14ac:dyDescent="0.25">
      <c r="S794" s="262" t="s">
        <v>1096</v>
      </c>
      <c r="T794" s="262" t="s">
        <v>1762</v>
      </c>
      <c r="U794" s="262" t="s">
        <v>2134</v>
      </c>
      <c r="V794" s="262" t="s">
        <v>1778</v>
      </c>
      <c r="W794" s="262" t="s">
        <v>2229</v>
      </c>
      <c r="X794" s="262" t="s">
        <v>1849</v>
      </c>
      <c r="Y794" s="262" t="s">
        <v>2180</v>
      </c>
      <c r="Z794" s="262" t="s">
        <v>1768</v>
      </c>
    </row>
    <row r="795" spans="19:26" x14ac:dyDescent="0.25">
      <c r="S795" s="262" t="s">
        <v>1097</v>
      </c>
      <c r="T795" s="262" t="s">
        <v>2261</v>
      </c>
      <c r="U795" s="262" t="s">
        <v>2262</v>
      </c>
      <c r="V795" s="262" t="s">
        <v>1785</v>
      </c>
      <c r="W795" s="262" t="s">
        <v>2230</v>
      </c>
      <c r="X795" s="262" t="s">
        <v>1851</v>
      </c>
      <c r="Y795" s="262" t="s">
        <v>2190</v>
      </c>
      <c r="Z795" s="262" t="s">
        <v>1775</v>
      </c>
    </row>
    <row r="796" spans="19:26" x14ac:dyDescent="0.25">
      <c r="S796" s="262" t="s">
        <v>1098</v>
      </c>
      <c r="T796" s="262" t="s">
        <v>2263</v>
      </c>
      <c r="U796" s="262" t="s">
        <v>2264</v>
      </c>
      <c r="V796" s="262" t="s">
        <v>1792</v>
      </c>
      <c r="W796" s="262" t="s">
        <v>2231</v>
      </c>
      <c r="X796" s="262" t="s">
        <v>1853</v>
      </c>
      <c r="Y796" s="262" t="s">
        <v>2194</v>
      </c>
      <c r="Z796" s="262" t="s">
        <v>1782</v>
      </c>
    </row>
    <row r="797" spans="19:26" x14ac:dyDescent="0.25">
      <c r="S797" s="262" t="s">
        <v>1099</v>
      </c>
      <c r="T797" s="262" t="s">
        <v>2263</v>
      </c>
      <c r="U797" s="262" t="s">
        <v>2264</v>
      </c>
      <c r="V797" s="262" t="s">
        <v>1797</v>
      </c>
      <c r="W797" s="262" t="s">
        <v>2232</v>
      </c>
      <c r="X797" s="262" t="s">
        <v>1855</v>
      </c>
      <c r="Y797" s="262" t="s">
        <v>2197</v>
      </c>
      <c r="Z797" s="262" t="s">
        <v>1789</v>
      </c>
    </row>
    <row r="798" spans="19:26" x14ac:dyDescent="0.25">
      <c r="S798" s="262" t="s">
        <v>1100</v>
      </c>
      <c r="T798" s="262" t="s">
        <v>2263</v>
      </c>
      <c r="U798" s="262" t="s">
        <v>2264</v>
      </c>
      <c r="V798" s="262" t="s">
        <v>1801</v>
      </c>
      <c r="W798" s="262" t="s">
        <v>2200</v>
      </c>
      <c r="X798" s="262" t="s">
        <v>1857</v>
      </c>
      <c r="Y798" s="262" t="s">
        <v>2201</v>
      </c>
      <c r="Z798" s="262" t="s">
        <v>1796</v>
      </c>
    </row>
    <row r="799" spans="19:26" x14ac:dyDescent="0.25">
      <c r="S799" s="262" t="s">
        <v>1101</v>
      </c>
      <c r="T799" s="262" t="s">
        <v>2265</v>
      </c>
      <c r="U799" s="262" t="s">
        <v>2266</v>
      </c>
      <c r="V799" s="262" t="s">
        <v>1805</v>
      </c>
      <c r="W799" s="262" t="s">
        <v>2200</v>
      </c>
      <c r="X799" s="262" t="s">
        <v>1859</v>
      </c>
      <c r="Y799" s="262" t="s">
        <v>2201</v>
      </c>
      <c r="Z799" s="262" t="s">
        <v>1800</v>
      </c>
    </row>
    <row r="800" spans="19:26" x14ac:dyDescent="0.25">
      <c r="S800" s="262" t="s">
        <v>1102</v>
      </c>
      <c r="T800" s="262" t="s">
        <v>2267</v>
      </c>
      <c r="U800" s="262" t="s">
        <v>1905</v>
      </c>
      <c r="V800" s="262" t="s">
        <v>1810</v>
      </c>
      <c r="W800" s="262" t="s">
        <v>2233</v>
      </c>
      <c r="X800" s="262" t="s">
        <v>1861</v>
      </c>
      <c r="Y800" s="262" t="s">
        <v>2201</v>
      </c>
      <c r="Z800" s="262" t="s">
        <v>1804</v>
      </c>
    </row>
    <row r="801" spans="19:26" x14ac:dyDescent="0.25">
      <c r="S801" s="262" t="s">
        <v>1103</v>
      </c>
      <c r="T801" s="262" t="s">
        <v>2268</v>
      </c>
      <c r="U801" s="262" t="s">
        <v>2269</v>
      </c>
      <c r="V801" s="262" t="s">
        <v>1815</v>
      </c>
      <c r="W801" s="262" t="s">
        <v>2234</v>
      </c>
      <c r="X801" s="262" t="s">
        <v>1863</v>
      </c>
      <c r="Y801" s="262" t="s">
        <v>2203</v>
      </c>
      <c r="Z801" s="262" t="s">
        <v>1809</v>
      </c>
    </row>
    <row r="802" spans="19:26" x14ac:dyDescent="0.25">
      <c r="S802" s="262" t="s">
        <v>1104</v>
      </c>
      <c r="T802" s="262" t="s">
        <v>2270</v>
      </c>
      <c r="U802" s="262" t="s">
        <v>2271</v>
      </c>
      <c r="V802" s="262" t="s">
        <v>1820</v>
      </c>
      <c r="W802" s="262" t="s">
        <v>2235</v>
      </c>
      <c r="X802" s="262" t="s">
        <v>1865</v>
      </c>
      <c r="Y802" s="262" t="s">
        <v>2206</v>
      </c>
      <c r="Z802" s="262" t="s">
        <v>1814</v>
      </c>
    </row>
    <row r="803" spans="19:26" x14ac:dyDescent="0.25">
      <c r="S803" s="262" t="s">
        <v>1105</v>
      </c>
      <c r="T803" s="262" t="s">
        <v>2272</v>
      </c>
      <c r="U803" s="262" t="s">
        <v>2273</v>
      </c>
      <c r="V803" s="262" t="s">
        <v>1825</v>
      </c>
      <c r="W803" s="262" t="s">
        <v>2236</v>
      </c>
      <c r="X803" s="262" t="s">
        <v>1867</v>
      </c>
      <c r="Y803" s="262" t="s">
        <v>2209</v>
      </c>
      <c r="Z803" s="262" t="s">
        <v>1819</v>
      </c>
    </row>
    <row r="804" spans="19:26" x14ac:dyDescent="0.25">
      <c r="S804" s="262" t="s">
        <v>1106</v>
      </c>
      <c r="T804" s="262" t="s">
        <v>2274</v>
      </c>
      <c r="U804" s="262" t="s">
        <v>2275</v>
      </c>
      <c r="V804" s="262" t="s">
        <v>1830</v>
      </c>
      <c r="W804" s="262" t="s">
        <v>2237</v>
      </c>
      <c r="X804" s="262" t="s">
        <v>1869</v>
      </c>
      <c r="Y804" s="262" t="s">
        <v>2213</v>
      </c>
      <c r="Z804" s="262" t="s">
        <v>1824</v>
      </c>
    </row>
    <row r="805" spans="19:26" x14ac:dyDescent="0.25">
      <c r="S805" s="262" t="s">
        <v>1107</v>
      </c>
      <c r="T805" s="262" t="s">
        <v>2276</v>
      </c>
      <c r="U805" s="262" t="s">
        <v>2277</v>
      </c>
      <c r="V805" s="262" t="s">
        <v>1835</v>
      </c>
      <c r="W805" s="262" t="s">
        <v>2238</v>
      </c>
      <c r="X805" s="262" t="s">
        <v>1871</v>
      </c>
      <c r="Y805" s="262" t="s">
        <v>2217</v>
      </c>
      <c r="Z805" s="262" t="s">
        <v>1829</v>
      </c>
    </row>
    <row r="806" spans="19:26" x14ac:dyDescent="0.25">
      <c r="S806" s="262" t="s">
        <v>1108</v>
      </c>
      <c r="T806" s="262" t="s">
        <v>2253</v>
      </c>
      <c r="U806" s="262" t="s">
        <v>2254</v>
      </c>
      <c r="V806" s="262" t="s">
        <v>1750</v>
      </c>
      <c r="W806" s="262" t="s">
        <v>2239</v>
      </c>
      <c r="X806" s="262" t="s">
        <v>1873</v>
      </c>
      <c r="Y806" s="262" t="s">
        <v>2180</v>
      </c>
      <c r="Z806" s="262" t="s">
        <v>1768</v>
      </c>
    </row>
    <row r="807" spans="19:26" x14ac:dyDescent="0.25">
      <c r="S807" s="262" t="s">
        <v>1109</v>
      </c>
      <c r="T807" s="262" t="s">
        <v>2255</v>
      </c>
      <c r="U807" s="262" t="s">
        <v>2256</v>
      </c>
      <c r="V807" s="262" t="s">
        <v>1757</v>
      </c>
      <c r="W807" s="262" t="s">
        <v>2240</v>
      </c>
      <c r="X807" s="262" t="s">
        <v>1875</v>
      </c>
      <c r="Y807" s="262" t="s">
        <v>2190</v>
      </c>
      <c r="Z807" s="262" t="s">
        <v>1775</v>
      </c>
    </row>
    <row r="808" spans="19:26" x14ac:dyDescent="0.25">
      <c r="S808" s="262" t="s">
        <v>1110</v>
      </c>
      <c r="T808" s="262" t="s">
        <v>2257</v>
      </c>
      <c r="U808" s="262" t="s">
        <v>2258</v>
      </c>
      <c r="V808" s="262" t="s">
        <v>1764</v>
      </c>
      <c r="W808" s="262" t="s">
        <v>2241</v>
      </c>
      <c r="X808" s="262" t="s">
        <v>1877</v>
      </c>
      <c r="Y808" s="262" t="s">
        <v>2194</v>
      </c>
      <c r="Z808" s="262" t="s">
        <v>1782</v>
      </c>
    </row>
    <row r="809" spans="19:26" x14ac:dyDescent="0.25">
      <c r="S809" s="262" t="s">
        <v>1111</v>
      </c>
      <c r="T809" s="262" t="s">
        <v>2259</v>
      </c>
      <c r="U809" s="262" t="s">
        <v>2260</v>
      </c>
      <c r="V809" s="262" t="s">
        <v>1771</v>
      </c>
      <c r="W809" s="262" t="s">
        <v>2242</v>
      </c>
      <c r="X809" s="262" t="s">
        <v>1879</v>
      </c>
      <c r="Y809" s="262" t="s">
        <v>2197</v>
      </c>
      <c r="Z809" s="262" t="s">
        <v>1789</v>
      </c>
    </row>
    <row r="810" spans="19:26" x14ac:dyDescent="0.25">
      <c r="S810" s="262" t="s">
        <v>1112</v>
      </c>
      <c r="T810" s="262" t="s">
        <v>1762</v>
      </c>
      <c r="U810" s="262" t="s">
        <v>2134</v>
      </c>
      <c r="V810" s="262" t="s">
        <v>1778</v>
      </c>
      <c r="W810" s="262" t="s">
        <v>2243</v>
      </c>
      <c r="X810" s="262" t="s">
        <v>1881</v>
      </c>
      <c r="Y810" s="262" t="s">
        <v>2201</v>
      </c>
      <c r="Z810" s="262" t="s">
        <v>1796</v>
      </c>
    </row>
    <row r="811" spans="19:26" x14ac:dyDescent="0.25">
      <c r="S811" s="262" t="s">
        <v>1113</v>
      </c>
      <c r="T811" s="262" t="s">
        <v>2261</v>
      </c>
      <c r="U811" s="262" t="s">
        <v>2262</v>
      </c>
      <c r="V811" s="262" t="s">
        <v>1785</v>
      </c>
      <c r="W811" s="262" t="s">
        <v>2200</v>
      </c>
      <c r="X811" s="262" t="s">
        <v>1883</v>
      </c>
      <c r="Y811" s="262" t="s">
        <v>2201</v>
      </c>
      <c r="Z811" s="262" t="s">
        <v>1800</v>
      </c>
    </row>
    <row r="812" spans="19:26" x14ac:dyDescent="0.25">
      <c r="S812" s="262" t="s">
        <v>1114</v>
      </c>
      <c r="T812" s="262" t="s">
        <v>2263</v>
      </c>
      <c r="U812" s="262" t="s">
        <v>2264</v>
      </c>
      <c r="V812" s="262" t="s">
        <v>1792</v>
      </c>
      <c r="W812" s="262" t="s">
        <v>2200</v>
      </c>
      <c r="X812" s="262" t="s">
        <v>1885</v>
      </c>
      <c r="Y812" s="262" t="s">
        <v>2201</v>
      </c>
      <c r="Z812" s="262" t="s">
        <v>1804</v>
      </c>
    </row>
    <row r="813" spans="19:26" x14ac:dyDescent="0.25">
      <c r="S813" s="262" t="s">
        <v>1115</v>
      </c>
      <c r="T813" s="262" t="s">
        <v>2263</v>
      </c>
      <c r="U813" s="262" t="s">
        <v>2264</v>
      </c>
      <c r="V813" s="262" t="s">
        <v>1797</v>
      </c>
      <c r="W813" s="262" t="s">
        <v>2244</v>
      </c>
      <c r="X813" s="262" t="s">
        <v>1887</v>
      </c>
      <c r="Y813" s="262" t="s">
        <v>2203</v>
      </c>
      <c r="Z813" s="262" t="s">
        <v>1809</v>
      </c>
    </row>
    <row r="814" spans="19:26" x14ac:dyDescent="0.25">
      <c r="S814" s="262" t="s">
        <v>1116</v>
      </c>
      <c r="T814" s="262" t="s">
        <v>2263</v>
      </c>
      <c r="U814" s="262" t="s">
        <v>2264</v>
      </c>
      <c r="V814" s="262" t="s">
        <v>1801</v>
      </c>
      <c r="W814" s="262" t="s">
        <v>2245</v>
      </c>
      <c r="X814" s="262" t="s">
        <v>1889</v>
      </c>
      <c r="Y814" s="262" t="s">
        <v>2206</v>
      </c>
      <c r="Z814" s="262" t="s">
        <v>1814</v>
      </c>
    </row>
    <row r="815" spans="19:26" x14ac:dyDescent="0.25">
      <c r="S815" s="262" t="s">
        <v>1117</v>
      </c>
      <c r="T815" s="262" t="s">
        <v>2265</v>
      </c>
      <c r="U815" s="262" t="s">
        <v>2266</v>
      </c>
      <c r="V815" s="262" t="s">
        <v>1805</v>
      </c>
      <c r="W815" s="262" t="s">
        <v>2246</v>
      </c>
      <c r="X815" s="262" t="s">
        <v>1891</v>
      </c>
      <c r="Y815" s="262" t="s">
        <v>2209</v>
      </c>
      <c r="Z815" s="262" t="s">
        <v>1819</v>
      </c>
    </row>
    <row r="816" spans="19:26" x14ac:dyDescent="0.25">
      <c r="S816" s="262" t="s">
        <v>1118</v>
      </c>
      <c r="T816" s="262" t="s">
        <v>2267</v>
      </c>
      <c r="U816" s="262" t="s">
        <v>1905</v>
      </c>
      <c r="V816" s="262" t="s">
        <v>1810</v>
      </c>
      <c r="W816" s="262" t="s">
        <v>2247</v>
      </c>
      <c r="X816" s="262" t="s">
        <v>1893</v>
      </c>
      <c r="Y816" s="262" t="s">
        <v>2213</v>
      </c>
      <c r="Z816" s="262" t="s">
        <v>1824</v>
      </c>
    </row>
    <row r="817" spans="19:26" x14ac:dyDescent="0.25">
      <c r="S817" s="262" t="s">
        <v>1119</v>
      </c>
      <c r="T817" s="262" t="s">
        <v>2268</v>
      </c>
      <c r="U817" s="262" t="s">
        <v>2269</v>
      </c>
      <c r="V817" s="262" t="s">
        <v>1815</v>
      </c>
      <c r="W817" s="262" t="s">
        <v>2248</v>
      </c>
      <c r="X817" s="262" t="s">
        <v>1895</v>
      </c>
      <c r="Y817" s="262" t="s">
        <v>2217</v>
      </c>
      <c r="Z817" s="262" t="s">
        <v>1829</v>
      </c>
    </row>
    <row r="818" spans="19:26" x14ac:dyDescent="0.25">
      <c r="S818" s="262" t="s">
        <v>1120</v>
      </c>
      <c r="T818" s="262" t="s">
        <v>2270</v>
      </c>
      <c r="U818" s="262" t="s">
        <v>2271</v>
      </c>
      <c r="V818" s="262" t="s">
        <v>1820</v>
      </c>
      <c r="W818" s="262" t="s">
        <v>2249</v>
      </c>
      <c r="X818" s="262" t="s">
        <v>1897</v>
      </c>
      <c r="Y818" s="262" t="s">
        <v>2221</v>
      </c>
      <c r="Z818" s="262" t="s">
        <v>1834</v>
      </c>
    </row>
    <row r="819" spans="19:26" x14ac:dyDescent="0.25">
      <c r="S819" s="262" t="s">
        <v>1121</v>
      </c>
      <c r="T819" s="262" t="s">
        <v>2272</v>
      </c>
      <c r="U819" s="262" t="s">
        <v>2273</v>
      </c>
      <c r="V819" s="262" t="s">
        <v>1825</v>
      </c>
      <c r="W819" s="262" t="s">
        <v>2250</v>
      </c>
      <c r="X819" s="262" t="s">
        <v>1899</v>
      </c>
      <c r="Y819" s="262" t="s">
        <v>1774</v>
      </c>
      <c r="Z819" s="262" t="s">
        <v>1839</v>
      </c>
    </row>
    <row r="820" spans="19:26" x14ac:dyDescent="0.25">
      <c r="S820" s="262" t="s">
        <v>1122</v>
      </c>
      <c r="T820" s="262" t="s">
        <v>2274</v>
      </c>
      <c r="U820" s="262" t="s">
        <v>2275</v>
      </c>
      <c r="V820" s="262" t="s">
        <v>1830</v>
      </c>
      <c r="W820" s="262" t="s">
        <v>2251</v>
      </c>
      <c r="X820" s="262" t="s">
        <v>1901</v>
      </c>
      <c r="Y820" s="262" t="s">
        <v>2180</v>
      </c>
      <c r="Z820" s="262" t="s">
        <v>1754</v>
      </c>
    </row>
    <row r="821" spans="19:26" x14ac:dyDescent="0.25">
      <c r="S821" s="262" t="s">
        <v>1123</v>
      </c>
      <c r="T821" s="262" t="s">
        <v>2276</v>
      </c>
      <c r="U821" s="262" t="s">
        <v>2277</v>
      </c>
      <c r="V821" s="262" t="s">
        <v>1835</v>
      </c>
      <c r="W821" s="262" t="s">
        <v>2252</v>
      </c>
      <c r="X821" s="262" t="s">
        <v>1903</v>
      </c>
      <c r="Y821" s="262" t="s">
        <v>2180</v>
      </c>
      <c r="Z821" s="262" t="s">
        <v>1761</v>
      </c>
    </row>
    <row r="822" spans="19:26" x14ac:dyDescent="0.25">
      <c r="S822" s="262" t="s">
        <v>1124</v>
      </c>
      <c r="T822" s="262" t="s">
        <v>2278</v>
      </c>
      <c r="U822" s="262" t="s">
        <v>2279</v>
      </c>
      <c r="V822" s="262" t="s">
        <v>1750</v>
      </c>
      <c r="W822" s="262" t="s">
        <v>2179</v>
      </c>
      <c r="X822" s="262" t="s">
        <v>1752</v>
      </c>
      <c r="Y822" s="262" t="s">
        <v>2180</v>
      </c>
      <c r="Z822" s="262" t="s">
        <v>1754</v>
      </c>
    </row>
    <row r="823" spans="19:26" x14ac:dyDescent="0.25">
      <c r="S823" s="262" t="s">
        <v>1125</v>
      </c>
      <c r="T823" s="262" t="s">
        <v>2280</v>
      </c>
      <c r="U823" s="262" t="s">
        <v>2281</v>
      </c>
      <c r="V823" s="262" t="s">
        <v>1757</v>
      </c>
      <c r="W823" s="262" t="s">
        <v>2183</v>
      </c>
      <c r="X823" s="262" t="s">
        <v>1759</v>
      </c>
      <c r="Y823" s="262" t="s">
        <v>2180</v>
      </c>
      <c r="Z823" s="262" t="s">
        <v>1761</v>
      </c>
    </row>
    <row r="824" spans="19:26" x14ac:dyDescent="0.25">
      <c r="S824" s="262" t="s">
        <v>1126</v>
      </c>
      <c r="T824" s="262" t="s">
        <v>2282</v>
      </c>
      <c r="U824" s="262" t="s">
        <v>2283</v>
      </c>
      <c r="V824" s="262" t="s">
        <v>1764</v>
      </c>
      <c r="W824" s="262" t="s">
        <v>2186</v>
      </c>
      <c r="X824" s="262" t="s">
        <v>1766</v>
      </c>
      <c r="Y824" s="262" t="s">
        <v>2180</v>
      </c>
      <c r="Z824" s="262" t="s">
        <v>1768</v>
      </c>
    </row>
    <row r="825" spans="19:26" x14ac:dyDescent="0.25">
      <c r="S825" s="262" t="s">
        <v>1127</v>
      </c>
      <c r="T825" s="262" t="s">
        <v>2284</v>
      </c>
      <c r="U825" s="262" t="s">
        <v>2285</v>
      </c>
      <c r="V825" s="262" t="s">
        <v>1771</v>
      </c>
      <c r="W825" s="262" t="s">
        <v>2189</v>
      </c>
      <c r="X825" s="262" t="s">
        <v>1773</v>
      </c>
      <c r="Y825" s="262" t="s">
        <v>2190</v>
      </c>
      <c r="Z825" s="262" t="s">
        <v>1775</v>
      </c>
    </row>
    <row r="826" spans="19:26" x14ac:dyDescent="0.25">
      <c r="S826" s="262" t="s">
        <v>1128</v>
      </c>
      <c r="T826" s="262" t="s">
        <v>1922</v>
      </c>
      <c r="U826" s="262" t="s">
        <v>2286</v>
      </c>
      <c r="V826" s="262" t="s">
        <v>1778</v>
      </c>
      <c r="W826" s="262" t="s">
        <v>2193</v>
      </c>
      <c r="X826" s="262" t="s">
        <v>1780</v>
      </c>
      <c r="Y826" s="262" t="s">
        <v>2194</v>
      </c>
      <c r="Z826" s="262" t="s">
        <v>1782</v>
      </c>
    </row>
    <row r="827" spans="19:26" x14ac:dyDescent="0.25">
      <c r="S827" s="262" t="s">
        <v>1129</v>
      </c>
      <c r="T827" s="262" t="s">
        <v>2287</v>
      </c>
      <c r="U827" s="262" t="s">
        <v>2288</v>
      </c>
      <c r="V827" s="262" t="s">
        <v>1785</v>
      </c>
      <c r="W827" s="262" t="s">
        <v>1864</v>
      </c>
      <c r="X827" s="262" t="s">
        <v>1787</v>
      </c>
      <c r="Y827" s="262" t="s">
        <v>2197</v>
      </c>
      <c r="Z827" s="262" t="s">
        <v>1789</v>
      </c>
    </row>
    <row r="828" spans="19:26" x14ac:dyDescent="0.25">
      <c r="S828" s="262" t="s">
        <v>1130</v>
      </c>
      <c r="T828" s="262" t="s">
        <v>2289</v>
      </c>
      <c r="U828" s="262" t="s">
        <v>2290</v>
      </c>
      <c r="V828" s="262" t="s">
        <v>1792</v>
      </c>
      <c r="W828" s="262" t="s">
        <v>2200</v>
      </c>
      <c r="X828" s="262" t="s">
        <v>1794</v>
      </c>
      <c r="Y828" s="262" t="s">
        <v>2201</v>
      </c>
      <c r="Z828" s="262" t="s">
        <v>1796</v>
      </c>
    </row>
    <row r="829" spans="19:26" x14ac:dyDescent="0.25">
      <c r="S829" s="262" t="s">
        <v>1131</v>
      </c>
      <c r="T829" s="262" t="s">
        <v>2289</v>
      </c>
      <c r="U829" s="262" t="s">
        <v>2290</v>
      </c>
      <c r="V829" s="262" t="s">
        <v>1797</v>
      </c>
      <c r="W829" s="262" t="s">
        <v>2200</v>
      </c>
      <c r="X829" s="262" t="s">
        <v>1799</v>
      </c>
      <c r="Y829" s="262" t="s">
        <v>2201</v>
      </c>
      <c r="Z829" s="262" t="s">
        <v>1800</v>
      </c>
    </row>
    <row r="830" spans="19:26" x14ac:dyDescent="0.25">
      <c r="S830" s="262" t="s">
        <v>1132</v>
      </c>
      <c r="T830" s="262" t="s">
        <v>2289</v>
      </c>
      <c r="U830" s="262" t="s">
        <v>2290</v>
      </c>
      <c r="V830" s="262" t="s">
        <v>1801</v>
      </c>
      <c r="W830" s="262" t="s">
        <v>2200</v>
      </c>
      <c r="X830" s="262" t="s">
        <v>1803</v>
      </c>
      <c r="Y830" s="262" t="s">
        <v>2201</v>
      </c>
      <c r="Z830" s="262" t="s">
        <v>1804</v>
      </c>
    </row>
    <row r="831" spans="19:26" x14ac:dyDescent="0.25">
      <c r="S831" s="262" t="s">
        <v>1133</v>
      </c>
      <c r="T831" s="262" t="s">
        <v>2291</v>
      </c>
      <c r="U831" s="262" t="s">
        <v>2292</v>
      </c>
      <c r="V831" s="262" t="s">
        <v>1805</v>
      </c>
      <c r="W831" s="262" t="s">
        <v>2202</v>
      </c>
      <c r="X831" s="262" t="s">
        <v>1807</v>
      </c>
      <c r="Y831" s="262" t="s">
        <v>2203</v>
      </c>
      <c r="Z831" s="262" t="s">
        <v>1809</v>
      </c>
    </row>
    <row r="832" spans="19:26" x14ac:dyDescent="0.25">
      <c r="S832" s="262" t="s">
        <v>1134</v>
      </c>
      <c r="T832" s="262" t="s">
        <v>2293</v>
      </c>
      <c r="U832" s="262" t="s">
        <v>2294</v>
      </c>
      <c r="V832" s="262" t="s">
        <v>1810</v>
      </c>
      <c r="W832" s="262" t="s">
        <v>2205</v>
      </c>
      <c r="X832" s="262" t="s">
        <v>1812</v>
      </c>
      <c r="Y832" s="262" t="s">
        <v>2206</v>
      </c>
      <c r="Z832" s="262" t="s">
        <v>1814</v>
      </c>
    </row>
    <row r="833" spans="19:26" x14ac:dyDescent="0.25">
      <c r="S833" s="262" t="s">
        <v>1135</v>
      </c>
      <c r="T833" s="262" t="s">
        <v>2295</v>
      </c>
      <c r="U833" s="262" t="s">
        <v>2264</v>
      </c>
      <c r="V833" s="262" t="s">
        <v>1815</v>
      </c>
      <c r="W833" s="262" t="s">
        <v>2208</v>
      </c>
      <c r="X833" s="262" t="s">
        <v>1817</v>
      </c>
      <c r="Y833" s="262" t="s">
        <v>2209</v>
      </c>
      <c r="Z833" s="262" t="s">
        <v>1819</v>
      </c>
    </row>
    <row r="834" spans="19:26" x14ac:dyDescent="0.25">
      <c r="S834" s="262" t="s">
        <v>1136</v>
      </c>
      <c r="T834" s="262" t="s">
        <v>2296</v>
      </c>
      <c r="U834" s="262" t="s">
        <v>2297</v>
      </c>
      <c r="V834" s="262" t="s">
        <v>1820</v>
      </c>
      <c r="W834" s="262" t="s">
        <v>2212</v>
      </c>
      <c r="X834" s="262" t="s">
        <v>1822</v>
      </c>
      <c r="Y834" s="262" t="s">
        <v>2213</v>
      </c>
      <c r="Z834" s="262" t="s">
        <v>1824</v>
      </c>
    </row>
    <row r="835" spans="19:26" x14ac:dyDescent="0.25">
      <c r="S835" s="262" t="s">
        <v>1137</v>
      </c>
      <c r="T835" s="262" t="s">
        <v>2298</v>
      </c>
      <c r="U835" s="262" t="s">
        <v>2299</v>
      </c>
      <c r="V835" s="262" t="s">
        <v>1825</v>
      </c>
      <c r="W835" s="262" t="s">
        <v>2216</v>
      </c>
      <c r="X835" s="262" t="s">
        <v>1827</v>
      </c>
      <c r="Y835" s="262" t="s">
        <v>2217</v>
      </c>
      <c r="Z835" s="262" t="s">
        <v>1829</v>
      </c>
    </row>
    <row r="836" spans="19:26" x14ac:dyDescent="0.25">
      <c r="S836" s="262" t="s">
        <v>1138</v>
      </c>
      <c r="T836" s="262" t="s">
        <v>2300</v>
      </c>
      <c r="U836" s="262" t="s">
        <v>2301</v>
      </c>
      <c r="V836" s="262" t="s">
        <v>1830</v>
      </c>
      <c r="W836" s="262" t="s">
        <v>2220</v>
      </c>
      <c r="X836" s="262" t="s">
        <v>1832</v>
      </c>
      <c r="Y836" s="262" t="s">
        <v>2221</v>
      </c>
      <c r="Z836" s="262" t="s">
        <v>1834</v>
      </c>
    </row>
    <row r="837" spans="19:26" x14ac:dyDescent="0.25">
      <c r="S837" s="262" t="s">
        <v>1139</v>
      </c>
      <c r="T837" s="262" t="s">
        <v>2302</v>
      </c>
      <c r="U837" s="262" t="s">
        <v>2303</v>
      </c>
      <c r="V837" s="262" t="s">
        <v>1835</v>
      </c>
      <c r="W837" s="262" t="s">
        <v>2224</v>
      </c>
      <c r="X837" s="262" t="s">
        <v>1837</v>
      </c>
      <c r="Y837" s="262" t="s">
        <v>1774</v>
      </c>
      <c r="Z837" s="262" t="s">
        <v>1839</v>
      </c>
    </row>
    <row r="838" spans="19:26" x14ac:dyDescent="0.25">
      <c r="S838" s="262" t="s">
        <v>1140</v>
      </c>
      <c r="T838" s="262" t="s">
        <v>2278</v>
      </c>
      <c r="U838" s="262" t="s">
        <v>2279</v>
      </c>
      <c r="V838" s="262" t="s">
        <v>1750</v>
      </c>
      <c r="W838" s="262" t="s">
        <v>2225</v>
      </c>
      <c r="X838" s="262" t="s">
        <v>1841</v>
      </c>
      <c r="Y838" s="262" t="s">
        <v>2221</v>
      </c>
      <c r="Z838" s="262" t="s">
        <v>1834</v>
      </c>
    </row>
    <row r="839" spans="19:26" x14ac:dyDescent="0.25">
      <c r="S839" s="262" t="s">
        <v>1141</v>
      </c>
      <c r="T839" s="262" t="s">
        <v>2280</v>
      </c>
      <c r="U839" s="262" t="s">
        <v>2281</v>
      </c>
      <c r="V839" s="262" t="s">
        <v>1757</v>
      </c>
      <c r="W839" s="262" t="s">
        <v>2226</v>
      </c>
      <c r="X839" s="262" t="s">
        <v>1843</v>
      </c>
      <c r="Y839" s="262" t="s">
        <v>1774</v>
      </c>
      <c r="Z839" s="262" t="s">
        <v>1839</v>
      </c>
    </row>
    <row r="840" spans="19:26" x14ac:dyDescent="0.25">
      <c r="S840" s="262" t="s">
        <v>1142</v>
      </c>
      <c r="T840" s="262" t="s">
        <v>2282</v>
      </c>
      <c r="U840" s="262" t="s">
        <v>2283</v>
      </c>
      <c r="V840" s="262" t="s">
        <v>1764</v>
      </c>
      <c r="W840" s="262" t="s">
        <v>2227</v>
      </c>
      <c r="X840" s="262" t="s">
        <v>1845</v>
      </c>
      <c r="Y840" s="262" t="s">
        <v>2180</v>
      </c>
      <c r="Z840" s="262" t="s">
        <v>1754</v>
      </c>
    </row>
    <row r="841" spans="19:26" x14ac:dyDescent="0.25">
      <c r="S841" s="262" t="s">
        <v>1143</v>
      </c>
      <c r="T841" s="262" t="s">
        <v>2284</v>
      </c>
      <c r="U841" s="262" t="s">
        <v>2285</v>
      </c>
      <c r="V841" s="262" t="s">
        <v>1771</v>
      </c>
      <c r="W841" s="262" t="s">
        <v>2228</v>
      </c>
      <c r="X841" s="262" t="s">
        <v>1847</v>
      </c>
      <c r="Y841" s="262" t="s">
        <v>2180</v>
      </c>
      <c r="Z841" s="262" t="s">
        <v>1761</v>
      </c>
    </row>
    <row r="842" spans="19:26" x14ac:dyDescent="0.25">
      <c r="S842" s="262" t="s">
        <v>1144</v>
      </c>
      <c r="T842" s="262" t="s">
        <v>1922</v>
      </c>
      <c r="U842" s="262" t="s">
        <v>2286</v>
      </c>
      <c r="V842" s="262" t="s">
        <v>1778</v>
      </c>
      <c r="W842" s="262" t="s">
        <v>2229</v>
      </c>
      <c r="X842" s="262" t="s">
        <v>1849</v>
      </c>
      <c r="Y842" s="262" t="s">
        <v>2180</v>
      </c>
      <c r="Z842" s="262" t="s">
        <v>1768</v>
      </c>
    </row>
    <row r="843" spans="19:26" x14ac:dyDescent="0.25">
      <c r="S843" s="262" t="s">
        <v>1145</v>
      </c>
      <c r="T843" s="262" t="s">
        <v>2287</v>
      </c>
      <c r="U843" s="262" t="s">
        <v>2288</v>
      </c>
      <c r="V843" s="262" t="s">
        <v>1785</v>
      </c>
      <c r="W843" s="262" t="s">
        <v>2230</v>
      </c>
      <c r="X843" s="262" t="s">
        <v>1851</v>
      </c>
      <c r="Y843" s="262" t="s">
        <v>2190</v>
      </c>
      <c r="Z843" s="262" t="s">
        <v>1775</v>
      </c>
    </row>
    <row r="844" spans="19:26" x14ac:dyDescent="0.25">
      <c r="S844" s="262" t="s">
        <v>1146</v>
      </c>
      <c r="T844" s="262" t="s">
        <v>2289</v>
      </c>
      <c r="U844" s="262" t="s">
        <v>2290</v>
      </c>
      <c r="V844" s="262" t="s">
        <v>1792</v>
      </c>
      <c r="W844" s="262" t="s">
        <v>2231</v>
      </c>
      <c r="X844" s="262" t="s">
        <v>1853</v>
      </c>
      <c r="Y844" s="262" t="s">
        <v>2194</v>
      </c>
      <c r="Z844" s="262" t="s">
        <v>1782</v>
      </c>
    </row>
    <row r="845" spans="19:26" x14ac:dyDescent="0.25">
      <c r="S845" s="262" t="s">
        <v>1147</v>
      </c>
      <c r="T845" s="262" t="s">
        <v>2289</v>
      </c>
      <c r="U845" s="262" t="s">
        <v>2290</v>
      </c>
      <c r="V845" s="262" t="s">
        <v>1797</v>
      </c>
      <c r="W845" s="262" t="s">
        <v>2232</v>
      </c>
      <c r="X845" s="262" t="s">
        <v>1855</v>
      </c>
      <c r="Y845" s="262" t="s">
        <v>2197</v>
      </c>
      <c r="Z845" s="262" t="s">
        <v>1789</v>
      </c>
    </row>
    <row r="846" spans="19:26" x14ac:dyDescent="0.25">
      <c r="S846" s="262" t="s">
        <v>1148</v>
      </c>
      <c r="T846" s="262" t="s">
        <v>2289</v>
      </c>
      <c r="U846" s="262" t="s">
        <v>2290</v>
      </c>
      <c r="V846" s="262" t="s">
        <v>1801</v>
      </c>
      <c r="W846" s="262" t="s">
        <v>2200</v>
      </c>
      <c r="X846" s="262" t="s">
        <v>1857</v>
      </c>
      <c r="Y846" s="262" t="s">
        <v>2201</v>
      </c>
      <c r="Z846" s="262" t="s">
        <v>1796</v>
      </c>
    </row>
    <row r="847" spans="19:26" x14ac:dyDescent="0.25">
      <c r="S847" s="262" t="s">
        <v>1149</v>
      </c>
      <c r="T847" s="262" t="s">
        <v>2291</v>
      </c>
      <c r="U847" s="262" t="s">
        <v>2292</v>
      </c>
      <c r="V847" s="262" t="s">
        <v>1805</v>
      </c>
      <c r="W847" s="262" t="s">
        <v>2200</v>
      </c>
      <c r="X847" s="262" t="s">
        <v>1859</v>
      </c>
      <c r="Y847" s="262" t="s">
        <v>2201</v>
      </c>
      <c r="Z847" s="262" t="s">
        <v>1800</v>
      </c>
    </row>
    <row r="848" spans="19:26" x14ac:dyDescent="0.25">
      <c r="S848" s="262" t="s">
        <v>1150</v>
      </c>
      <c r="T848" s="262" t="s">
        <v>2293</v>
      </c>
      <c r="U848" s="262" t="s">
        <v>2294</v>
      </c>
      <c r="V848" s="262" t="s">
        <v>1810</v>
      </c>
      <c r="W848" s="262" t="s">
        <v>2233</v>
      </c>
      <c r="X848" s="262" t="s">
        <v>1861</v>
      </c>
      <c r="Y848" s="262" t="s">
        <v>2201</v>
      </c>
      <c r="Z848" s="262" t="s">
        <v>1804</v>
      </c>
    </row>
    <row r="849" spans="19:26" x14ac:dyDescent="0.25">
      <c r="S849" s="262" t="s">
        <v>1151</v>
      </c>
      <c r="T849" s="262" t="s">
        <v>2295</v>
      </c>
      <c r="U849" s="262" t="s">
        <v>2264</v>
      </c>
      <c r="V849" s="262" t="s">
        <v>1815</v>
      </c>
      <c r="W849" s="262" t="s">
        <v>2234</v>
      </c>
      <c r="X849" s="262" t="s">
        <v>1863</v>
      </c>
      <c r="Y849" s="262" t="s">
        <v>2203</v>
      </c>
      <c r="Z849" s="262" t="s">
        <v>1809</v>
      </c>
    </row>
    <row r="850" spans="19:26" x14ac:dyDescent="0.25">
      <c r="S850" s="262" t="s">
        <v>1152</v>
      </c>
      <c r="T850" s="262" t="s">
        <v>2296</v>
      </c>
      <c r="U850" s="262" t="s">
        <v>2297</v>
      </c>
      <c r="V850" s="262" t="s">
        <v>1820</v>
      </c>
      <c r="W850" s="262" t="s">
        <v>2235</v>
      </c>
      <c r="X850" s="262" t="s">
        <v>1865</v>
      </c>
      <c r="Y850" s="262" t="s">
        <v>2206</v>
      </c>
      <c r="Z850" s="262" t="s">
        <v>1814</v>
      </c>
    </row>
    <row r="851" spans="19:26" x14ac:dyDescent="0.25">
      <c r="S851" s="262" t="s">
        <v>1153</v>
      </c>
      <c r="T851" s="262" t="s">
        <v>2298</v>
      </c>
      <c r="U851" s="262" t="s">
        <v>2299</v>
      </c>
      <c r="V851" s="262" t="s">
        <v>1825</v>
      </c>
      <c r="W851" s="262" t="s">
        <v>2236</v>
      </c>
      <c r="X851" s="262" t="s">
        <v>1867</v>
      </c>
      <c r="Y851" s="262" t="s">
        <v>2209</v>
      </c>
      <c r="Z851" s="262" t="s">
        <v>1819</v>
      </c>
    </row>
    <row r="852" spans="19:26" x14ac:dyDescent="0.25">
      <c r="S852" s="262" t="s">
        <v>1154</v>
      </c>
      <c r="T852" s="262" t="s">
        <v>2300</v>
      </c>
      <c r="U852" s="262" t="s">
        <v>2301</v>
      </c>
      <c r="V852" s="262" t="s">
        <v>1830</v>
      </c>
      <c r="W852" s="262" t="s">
        <v>2237</v>
      </c>
      <c r="X852" s="262" t="s">
        <v>1869</v>
      </c>
      <c r="Y852" s="262" t="s">
        <v>2213</v>
      </c>
      <c r="Z852" s="262" t="s">
        <v>1824</v>
      </c>
    </row>
    <row r="853" spans="19:26" x14ac:dyDescent="0.25">
      <c r="S853" s="262" t="s">
        <v>1155</v>
      </c>
      <c r="T853" s="262" t="s">
        <v>2302</v>
      </c>
      <c r="U853" s="262" t="s">
        <v>2303</v>
      </c>
      <c r="V853" s="262" t="s">
        <v>1835</v>
      </c>
      <c r="W853" s="262" t="s">
        <v>2238</v>
      </c>
      <c r="X853" s="262" t="s">
        <v>1871</v>
      </c>
      <c r="Y853" s="262" t="s">
        <v>2217</v>
      </c>
      <c r="Z853" s="262" t="s">
        <v>1829</v>
      </c>
    </row>
    <row r="854" spans="19:26" x14ac:dyDescent="0.25">
      <c r="S854" s="262" t="s">
        <v>1156</v>
      </c>
      <c r="T854" s="262" t="s">
        <v>2278</v>
      </c>
      <c r="U854" s="262" t="s">
        <v>2279</v>
      </c>
      <c r="V854" s="262" t="s">
        <v>1750</v>
      </c>
      <c r="W854" s="262" t="s">
        <v>2239</v>
      </c>
      <c r="X854" s="262" t="s">
        <v>1873</v>
      </c>
      <c r="Y854" s="262" t="s">
        <v>2180</v>
      </c>
      <c r="Z854" s="262" t="s">
        <v>1768</v>
      </c>
    </row>
    <row r="855" spans="19:26" x14ac:dyDescent="0.25">
      <c r="S855" s="262" t="s">
        <v>1157</v>
      </c>
      <c r="T855" s="262" t="s">
        <v>2280</v>
      </c>
      <c r="U855" s="262" t="s">
        <v>2281</v>
      </c>
      <c r="V855" s="262" t="s">
        <v>1757</v>
      </c>
      <c r="W855" s="262" t="s">
        <v>2240</v>
      </c>
      <c r="X855" s="262" t="s">
        <v>1875</v>
      </c>
      <c r="Y855" s="262" t="s">
        <v>2190</v>
      </c>
      <c r="Z855" s="262" t="s">
        <v>1775</v>
      </c>
    </row>
    <row r="856" spans="19:26" x14ac:dyDescent="0.25">
      <c r="S856" s="262" t="s">
        <v>1158</v>
      </c>
      <c r="T856" s="262" t="s">
        <v>2282</v>
      </c>
      <c r="U856" s="262" t="s">
        <v>2283</v>
      </c>
      <c r="V856" s="262" t="s">
        <v>1764</v>
      </c>
      <c r="W856" s="262" t="s">
        <v>2241</v>
      </c>
      <c r="X856" s="262" t="s">
        <v>1877</v>
      </c>
      <c r="Y856" s="262" t="s">
        <v>2194</v>
      </c>
      <c r="Z856" s="262" t="s">
        <v>1782</v>
      </c>
    </row>
    <row r="857" spans="19:26" x14ac:dyDescent="0.25">
      <c r="S857" s="262" t="s">
        <v>1159</v>
      </c>
      <c r="T857" s="262" t="s">
        <v>2284</v>
      </c>
      <c r="U857" s="262" t="s">
        <v>2285</v>
      </c>
      <c r="V857" s="262" t="s">
        <v>1771</v>
      </c>
      <c r="W857" s="262" t="s">
        <v>2242</v>
      </c>
      <c r="X857" s="262" t="s">
        <v>1879</v>
      </c>
      <c r="Y857" s="262" t="s">
        <v>2197</v>
      </c>
      <c r="Z857" s="262" t="s">
        <v>1789</v>
      </c>
    </row>
    <row r="858" spans="19:26" x14ac:dyDescent="0.25">
      <c r="S858" s="262" t="s">
        <v>1160</v>
      </c>
      <c r="T858" s="262" t="s">
        <v>1922</v>
      </c>
      <c r="U858" s="262" t="s">
        <v>2286</v>
      </c>
      <c r="V858" s="262" t="s">
        <v>1778</v>
      </c>
      <c r="W858" s="262" t="s">
        <v>2243</v>
      </c>
      <c r="X858" s="262" t="s">
        <v>1881</v>
      </c>
      <c r="Y858" s="262" t="s">
        <v>2201</v>
      </c>
      <c r="Z858" s="262" t="s">
        <v>1796</v>
      </c>
    </row>
    <row r="859" spans="19:26" x14ac:dyDescent="0.25">
      <c r="S859" s="262" t="s">
        <v>1161</v>
      </c>
      <c r="T859" s="262" t="s">
        <v>2287</v>
      </c>
      <c r="U859" s="262" t="s">
        <v>2288</v>
      </c>
      <c r="V859" s="262" t="s">
        <v>1785</v>
      </c>
      <c r="W859" s="262" t="s">
        <v>2200</v>
      </c>
      <c r="X859" s="262" t="s">
        <v>1883</v>
      </c>
      <c r="Y859" s="262" t="s">
        <v>2201</v>
      </c>
      <c r="Z859" s="262" t="s">
        <v>1800</v>
      </c>
    </row>
    <row r="860" spans="19:26" x14ac:dyDescent="0.25">
      <c r="S860" s="262" t="s">
        <v>1162</v>
      </c>
      <c r="T860" s="262" t="s">
        <v>2289</v>
      </c>
      <c r="U860" s="262" t="s">
        <v>2290</v>
      </c>
      <c r="V860" s="262" t="s">
        <v>1792</v>
      </c>
      <c r="W860" s="262" t="s">
        <v>2200</v>
      </c>
      <c r="X860" s="262" t="s">
        <v>1885</v>
      </c>
      <c r="Y860" s="262" t="s">
        <v>2201</v>
      </c>
      <c r="Z860" s="262" t="s">
        <v>1804</v>
      </c>
    </row>
    <row r="861" spans="19:26" x14ac:dyDescent="0.25">
      <c r="S861" s="262" t="s">
        <v>1163</v>
      </c>
      <c r="T861" s="262" t="s">
        <v>2289</v>
      </c>
      <c r="U861" s="262" t="s">
        <v>2290</v>
      </c>
      <c r="V861" s="262" t="s">
        <v>1797</v>
      </c>
      <c r="W861" s="262" t="s">
        <v>2244</v>
      </c>
      <c r="X861" s="262" t="s">
        <v>1887</v>
      </c>
      <c r="Y861" s="262" t="s">
        <v>2203</v>
      </c>
      <c r="Z861" s="262" t="s">
        <v>1809</v>
      </c>
    </row>
    <row r="862" spans="19:26" x14ac:dyDescent="0.25">
      <c r="S862" s="262" t="s">
        <v>1164</v>
      </c>
      <c r="T862" s="262" t="s">
        <v>2289</v>
      </c>
      <c r="U862" s="262" t="s">
        <v>2290</v>
      </c>
      <c r="V862" s="262" t="s">
        <v>1801</v>
      </c>
      <c r="W862" s="262" t="s">
        <v>2245</v>
      </c>
      <c r="X862" s="262" t="s">
        <v>1889</v>
      </c>
      <c r="Y862" s="262" t="s">
        <v>2206</v>
      </c>
      <c r="Z862" s="262" t="s">
        <v>1814</v>
      </c>
    </row>
    <row r="863" spans="19:26" x14ac:dyDescent="0.25">
      <c r="S863" s="262" t="s">
        <v>1165</v>
      </c>
      <c r="T863" s="262" t="s">
        <v>2291</v>
      </c>
      <c r="U863" s="262" t="s">
        <v>2292</v>
      </c>
      <c r="V863" s="262" t="s">
        <v>1805</v>
      </c>
      <c r="W863" s="262" t="s">
        <v>2246</v>
      </c>
      <c r="X863" s="262" t="s">
        <v>1891</v>
      </c>
      <c r="Y863" s="262" t="s">
        <v>2209</v>
      </c>
      <c r="Z863" s="262" t="s">
        <v>1819</v>
      </c>
    </row>
    <row r="864" spans="19:26" x14ac:dyDescent="0.25">
      <c r="S864" s="262" t="s">
        <v>1166</v>
      </c>
      <c r="T864" s="262" t="s">
        <v>2293</v>
      </c>
      <c r="U864" s="262" t="s">
        <v>2294</v>
      </c>
      <c r="V864" s="262" t="s">
        <v>1810</v>
      </c>
      <c r="W864" s="262" t="s">
        <v>2247</v>
      </c>
      <c r="X864" s="262" t="s">
        <v>1893</v>
      </c>
      <c r="Y864" s="262" t="s">
        <v>2213</v>
      </c>
      <c r="Z864" s="262" t="s">
        <v>1824</v>
      </c>
    </row>
    <row r="865" spans="19:26" x14ac:dyDescent="0.25">
      <c r="S865" s="262" t="s">
        <v>1167</v>
      </c>
      <c r="T865" s="262" t="s">
        <v>2295</v>
      </c>
      <c r="U865" s="262" t="s">
        <v>2264</v>
      </c>
      <c r="V865" s="262" t="s">
        <v>1815</v>
      </c>
      <c r="W865" s="262" t="s">
        <v>2248</v>
      </c>
      <c r="X865" s="262" t="s">
        <v>1895</v>
      </c>
      <c r="Y865" s="262" t="s">
        <v>2217</v>
      </c>
      <c r="Z865" s="262" t="s">
        <v>1829</v>
      </c>
    </row>
    <row r="866" spans="19:26" x14ac:dyDescent="0.25">
      <c r="S866" s="262" t="s">
        <v>1168</v>
      </c>
      <c r="T866" s="262" t="s">
        <v>2296</v>
      </c>
      <c r="U866" s="262" t="s">
        <v>2297</v>
      </c>
      <c r="V866" s="262" t="s">
        <v>1820</v>
      </c>
      <c r="W866" s="262" t="s">
        <v>2249</v>
      </c>
      <c r="X866" s="262" t="s">
        <v>1897</v>
      </c>
      <c r="Y866" s="262" t="s">
        <v>2221</v>
      </c>
      <c r="Z866" s="262" t="s">
        <v>1834</v>
      </c>
    </row>
    <row r="867" spans="19:26" x14ac:dyDescent="0.25">
      <c r="S867" s="262" t="s">
        <v>1169</v>
      </c>
      <c r="T867" s="262" t="s">
        <v>2298</v>
      </c>
      <c r="U867" s="262" t="s">
        <v>2299</v>
      </c>
      <c r="V867" s="262" t="s">
        <v>1825</v>
      </c>
      <c r="W867" s="262" t="s">
        <v>2250</v>
      </c>
      <c r="X867" s="262" t="s">
        <v>1899</v>
      </c>
      <c r="Y867" s="262" t="s">
        <v>1774</v>
      </c>
      <c r="Z867" s="262" t="s">
        <v>1839</v>
      </c>
    </row>
    <row r="868" spans="19:26" x14ac:dyDescent="0.25">
      <c r="S868" s="262" t="s">
        <v>1170</v>
      </c>
      <c r="T868" s="262" t="s">
        <v>2300</v>
      </c>
      <c r="U868" s="262" t="s">
        <v>2301</v>
      </c>
      <c r="V868" s="262" t="s">
        <v>1830</v>
      </c>
      <c r="W868" s="262" t="s">
        <v>2251</v>
      </c>
      <c r="X868" s="262" t="s">
        <v>1901</v>
      </c>
      <c r="Y868" s="262" t="s">
        <v>2180</v>
      </c>
      <c r="Z868" s="262" t="s">
        <v>1754</v>
      </c>
    </row>
    <row r="869" spans="19:26" x14ac:dyDescent="0.25">
      <c r="S869" s="262" t="s">
        <v>1171</v>
      </c>
      <c r="T869" s="262" t="s">
        <v>2302</v>
      </c>
      <c r="U869" s="262" t="s">
        <v>2303</v>
      </c>
      <c r="V869" s="262" t="s">
        <v>1835</v>
      </c>
      <c r="W869" s="262" t="s">
        <v>2252</v>
      </c>
      <c r="X869" s="262" t="s">
        <v>1903</v>
      </c>
      <c r="Y869" s="262" t="s">
        <v>2180</v>
      </c>
      <c r="Z869" s="262" t="s">
        <v>1761</v>
      </c>
    </row>
    <row r="870" spans="19:26" x14ac:dyDescent="0.25">
      <c r="S870" s="262" t="s">
        <v>1172</v>
      </c>
      <c r="T870" s="262" t="s">
        <v>1762</v>
      </c>
      <c r="U870" s="262" t="s">
        <v>2304</v>
      </c>
      <c r="V870" s="262" t="s">
        <v>1750</v>
      </c>
      <c r="W870" s="262" t="s">
        <v>2179</v>
      </c>
      <c r="X870" s="262" t="s">
        <v>1752</v>
      </c>
      <c r="Y870" s="262" t="s">
        <v>2180</v>
      </c>
      <c r="Z870" s="262" t="s">
        <v>1754</v>
      </c>
    </row>
    <row r="871" spans="19:26" x14ac:dyDescent="0.25">
      <c r="S871" s="262" t="s">
        <v>1173</v>
      </c>
      <c r="T871" s="262" t="s">
        <v>2253</v>
      </c>
      <c r="U871" s="262" t="s">
        <v>2305</v>
      </c>
      <c r="V871" s="262" t="s">
        <v>1757</v>
      </c>
      <c r="W871" s="262" t="s">
        <v>2183</v>
      </c>
      <c r="X871" s="262" t="s">
        <v>1759</v>
      </c>
      <c r="Y871" s="262" t="s">
        <v>2180</v>
      </c>
      <c r="Z871" s="262" t="s">
        <v>1761</v>
      </c>
    </row>
    <row r="872" spans="19:26" x14ac:dyDescent="0.25">
      <c r="S872" s="262" t="s">
        <v>1174</v>
      </c>
      <c r="T872" s="262" t="s">
        <v>2306</v>
      </c>
      <c r="U872" s="262" t="s">
        <v>2307</v>
      </c>
      <c r="V872" s="262" t="s">
        <v>1764</v>
      </c>
      <c r="W872" s="262" t="s">
        <v>2186</v>
      </c>
      <c r="X872" s="262" t="s">
        <v>1766</v>
      </c>
      <c r="Y872" s="262" t="s">
        <v>2180</v>
      </c>
      <c r="Z872" s="262" t="s">
        <v>1768</v>
      </c>
    </row>
    <row r="873" spans="19:26" x14ac:dyDescent="0.25">
      <c r="S873" s="262" t="s">
        <v>1175</v>
      </c>
      <c r="T873" s="262" t="s">
        <v>2308</v>
      </c>
      <c r="U873" s="262" t="s">
        <v>2309</v>
      </c>
      <c r="V873" s="262" t="s">
        <v>1771</v>
      </c>
      <c r="W873" s="262" t="s">
        <v>2189</v>
      </c>
      <c r="X873" s="262" t="s">
        <v>1773</v>
      </c>
      <c r="Y873" s="262" t="s">
        <v>2190</v>
      </c>
      <c r="Z873" s="262" t="s">
        <v>1775</v>
      </c>
    </row>
    <row r="874" spans="19:26" x14ac:dyDescent="0.25">
      <c r="S874" s="262" t="s">
        <v>1176</v>
      </c>
      <c r="T874" s="262" t="s">
        <v>2310</v>
      </c>
      <c r="U874" s="262" t="s">
        <v>2294</v>
      </c>
      <c r="V874" s="262" t="s">
        <v>1778</v>
      </c>
      <c r="W874" s="262" t="s">
        <v>2193</v>
      </c>
      <c r="X874" s="262" t="s">
        <v>1780</v>
      </c>
      <c r="Y874" s="262" t="s">
        <v>2194</v>
      </c>
      <c r="Z874" s="262" t="s">
        <v>1782</v>
      </c>
    </row>
    <row r="875" spans="19:26" x14ac:dyDescent="0.25">
      <c r="S875" s="262" t="s">
        <v>1177</v>
      </c>
      <c r="T875" s="262" t="s">
        <v>2276</v>
      </c>
      <c r="U875" s="262" t="s">
        <v>2311</v>
      </c>
      <c r="V875" s="262" t="s">
        <v>1785</v>
      </c>
      <c r="W875" s="262" t="s">
        <v>1864</v>
      </c>
      <c r="X875" s="262" t="s">
        <v>1787</v>
      </c>
      <c r="Y875" s="262" t="s">
        <v>2197</v>
      </c>
      <c r="Z875" s="262" t="s">
        <v>1789</v>
      </c>
    </row>
    <row r="876" spans="19:26" x14ac:dyDescent="0.25">
      <c r="S876" s="262" t="s">
        <v>1178</v>
      </c>
      <c r="T876" s="262" t="s">
        <v>2312</v>
      </c>
      <c r="U876" s="262" t="s">
        <v>2313</v>
      </c>
      <c r="V876" s="262" t="s">
        <v>1792</v>
      </c>
      <c r="W876" s="262" t="s">
        <v>2200</v>
      </c>
      <c r="X876" s="262" t="s">
        <v>1794</v>
      </c>
      <c r="Y876" s="262" t="s">
        <v>2201</v>
      </c>
      <c r="Z876" s="262" t="s">
        <v>1796</v>
      </c>
    </row>
    <row r="877" spans="19:26" x14ac:dyDescent="0.25">
      <c r="S877" s="262" t="s">
        <v>1179</v>
      </c>
      <c r="T877" s="262" t="s">
        <v>2312</v>
      </c>
      <c r="U877" s="262" t="s">
        <v>2313</v>
      </c>
      <c r="V877" s="262" t="s">
        <v>1797</v>
      </c>
      <c r="W877" s="262" t="s">
        <v>2200</v>
      </c>
      <c r="X877" s="262" t="s">
        <v>1799</v>
      </c>
      <c r="Y877" s="262" t="s">
        <v>2201</v>
      </c>
      <c r="Z877" s="262" t="s">
        <v>1800</v>
      </c>
    </row>
    <row r="878" spans="19:26" x14ac:dyDescent="0.25">
      <c r="S878" s="262" t="s">
        <v>1180</v>
      </c>
      <c r="T878" s="262" t="s">
        <v>2312</v>
      </c>
      <c r="U878" s="262" t="s">
        <v>2313</v>
      </c>
      <c r="V878" s="262" t="s">
        <v>1801</v>
      </c>
      <c r="W878" s="262" t="s">
        <v>2200</v>
      </c>
      <c r="X878" s="262" t="s">
        <v>1803</v>
      </c>
      <c r="Y878" s="262" t="s">
        <v>2201</v>
      </c>
      <c r="Z878" s="262" t="s">
        <v>1804</v>
      </c>
    </row>
    <row r="879" spans="19:26" x14ac:dyDescent="0.25">
      <c r="S879" s="262" t="s">
        <v>1181</v>
      </c>
      <c r="T879" s="262" t="s">
        <v>2314</v>
      </c>
      <c r="U879" s="262" t="s">
        <v>2315</v>
      </c>
      <c r="V879" s="262" t="s">
        <v>1805</v>
      </c>
      <c r="W879" s="262" t="s">
        <v>2202</v>
      </c>
      <c r="X879" s="262" t="s">
        <v>1807</v>
      </c>
      <c r="Y879" s="262" t="s">
        <v>2203</v>
      </c>
      <c r="Z879" s="262" t="s">
        <v>1809</v>
      </c>
    </row>
    <row r="880" spans="19:26" x14ac:dyDescent="0.25">
      <c r="S880" s="262" t="s">
        <v>1182</v>
      </c>
      <c r="T880" s="262" t="s">
        <v>2316</v>
      </c>
      <c r="U880" s="262" t="s">
        <v>2317</v>
      </c>
      <c r="V880" s="262" t="s">
        <v>1810</v>
      </c>
      <c r="W880" s="262" t="s">
        <v>2205</v>
      </c>
      <c r="X880" s="262" t="s">
        <v>1812</v>
      </c>
      <c r="Y880" s="262" t="s">
        <v>2206</v>
      </c>
      <c r="Z880" s="262" t="s">
        <v>1814</v>
      </c>
    </row>
    <row r="881" spans="19:26" x14ac:dyDescent="0.25">
      <c r="S881" s="262" t="s">
        <v>1183</v>
      </c>
      <c r="T881" s="262" t="s">
        <v>2318</v>
      </c>
      <c r="U881" s="262" t="s">
        <v>2319</v>
      </c>
      <c r="V881" s="262" t="s">
        <v>1815</v>
      </c>
      <c r="W881" s="262" t="s">
        <v>2208</v>
      </c>
      <c r="X881" s="262" t="s">
        <v>1817</v>
      </c>
      <c r="Y881" s="262" t="s">
        <v>2209</v>
      </c>
      <c r="Z881" s="262" t="s">
        <v>1819</v>
      </c>
    </row>
    <row r="882" spans="19:26" x14ac:dyDescent="0.25">
      <c r="S882" s="262" t="s">
        <v>1184</v>
      </c>
      <c r="T882" s="262" t="s">
        <v>2320</v>
      </c>
      <c r="U882" s="262" t="s">
        <v>2321</v>
      </c>
      <c r="V882" s="262" t="s">
        <v>1820</v>
      </c>
      <c r="W882" s="262" t="s">
        <v>2212</v>
      </c>
      <c r="X882" s="262" t="s">
        <v>1822</v>
      </c>
      <c r="Y882" s="262" t="s">
        <v>2213</v>
      </c>
      <c r="Z882" s="262" t="s">
        <v>1824</v>
      </c>
    </row>
    <row r="883" spans="19:26" x14ac:dyDescent="0.25">
      <c r="S883" s="262" t="s">
        <v>1185</v>
      </c>
      <c r="T883" s="262" t="s">
        <v>2322</v>
      </c>
      <c r="U883" s="262" t="s">
        <v>2323</v>
      </c>
      <c r="V883" s="262" t="s">
        <v>1825</v>
      </c>
      <c r="W883" s="262" t="s">
        <v>2216</v>
      </c>
      <c r="X883" s="262" t="s">
        <v>1827</v>
      </c>
      <c r="Y883" s="262" t="s">
        <v>2217</v>
      </c>
      <c r="Z883" s="262" t="s">
        <v>1829</v>
      </c>
    </row>
    <row r="884" spans="19:26" x14ac:dyDescent="0.25">
      <c r="S884" s="262" t="s">
        <v>1186</v>
      </c>
      <c r="T884" s="262" t="s">
        <v>2324</v>
      </c>
      <c r="U884" s="262" t="s">
        <v>2325</v>
      </c>
      <c r="V884" s="262" t="s">
        <v>1830</v>
      </c>
      <c r="W884" s="262" t="s">
        <v>2220</v>
      </c>
      <c r="X884" s="262" t="s">
        <v>1832</v>
      </c>
      <c r="Y884" s="262" t="s">
        <v>2221</v>
      </c>
      <c r="Z884" s="262" t="s">
        <v>1834</v>
      </c>
    </row>
    <row r="885" spans="19:26" x14ac:dyDescent="0.25">
      <c r="S885" s="262" t="s">
        <v>1187</v>
      </c>
      <c r="T885" s="262" t="s">
        <v>2326</v>
      </c>
      <c r="U885" s="262" t="s">
        <v>2327</v>
      </c>
      <c r="V885" s="262" t="s">
        <v>1835</v>
      </c>
      <c r="W885" s="262" t="s">
        <v>2224</v>
      </c>
      <c r="X885" s="262" t="s">
        <v>1837</v>
      </c>
      <c r="Y885" s="262" t="s">
        <v>1774</v>
      </c>
      <c r="Z885" s="262" t="s">
        <v>1839</v>
      </c>
    </row>
    <row r="886" spans="19:26" x14ac:dyDescent="0.25">
      <c r="S886" s="262" t="s">
        <v>1188</v>
      </c>
      <c r="T886" s="262" t="s">
        <v>1762</v>
      </c>
      <c r="U886" s="262" t="s">
        <v>2304</v>
      </c>
      <c r="V886" s="262" t="s">
        <v>1750</v>
      </c>
      <c r="W886" s="262" t="s">
        <v>2225</v>
      </c>
      <c r="X886" s="262" t="s">
        <v>1841</v>
      </c>
      <c r="Y886" s="262" t="s">
        <v>2221</v>
      </c>
      <c r="Z886" s="262" t="s">
        <v>1834</v>
      </c>
    </row>
    <row r="887" spans="19:26" x14ac:dyDescent="0.25">
      <c r="S887" s="262" t="s">
        <v>1189</v>
      </c>
      <c r="T887" s="262" t="s">
        <v>2253</v>
      </c>
      <c r="U887" s="262" t="s">
        <v>2305</v>
      </c>
      <c r="V887" s="262" t="s">
        <v>1757</v>
      </c>
      <c r="W887" s="262" t="s">
        <v>2226</v>
      </c>
      <c r="X887" s="262" t="s">
        <v>1843</v>
      </c>
      <c r="Y887" s="262" t="s">
        <v>1774</v>
      </c>
      <c r="Z887" s="262" t="s">
        <v>1839</v>
      </c>
    </row>
    <row r="888" spans="19:26" x14ac:dyDescent="0.25">
      <c r="S888" s="262" t="s">
        <v>1190</v>
      </c>
      <c r="T888" s="262" t="s">
        <v>2306</v>
      </c>
      <c r="U888" s="262" t="s">
        <v>2307</v>
      </c>
      <c r="V888" s="262" t="s">
        <v>1764</v>
      </c>
      <c r="W888" s="262" t="s">
        <v>2227</v>
      </c>
      <c r="X888" s="262" t="s">
        <v>1845</v>
      </c>
      <c r="Y888" s="262" t="s">
        <v>2180</v>
      </c>
      <c r="Z888" s="262" t="s">
        <v>1754</v>
      </c>
    </row>
    <row r="889" spans="19:26" x14ac:dyDescent="0.25">
      <c r="S889" s="262" t="s">
        <v>1191</v>
      </c>
      <c r="T889" s="262" t="s">
        <v>2308</v>
      </c>
      <c r="U889" s="262" t="s">
        <v>2309</v>
      </c>
      <c r="V889" s="262" t="s">
        <v>1771</v>
      </c>
      <c r="W889" s="262" t="s">
        <v>2228</v>
      </c>
      <c r="X889" s="262" t="s">
        <v>1847</v>
      </c>
      <c r="Y889" s="262" t="s">
        <v>2180</v>
      </c>
      <c r="Z889" s="262" t="s">
        <v>1761</v>
      </c>
    </row>
    <row r="890" spans="19:26" x14ac:dyDescent="0.25">
      <c r="S890" s="262" t="s">
        <v>1192</v>
      </c>
      <c r="T890" s="262" t="s">
        <v>2310</v>
      </c>
      <c r="U890" s="262" t="s">
        <v>2294</v>
      </c>
      <c r="V890" s="262" t="s">
        <v>1778</v>
      </c>
      <c r="W890" s="262" t="s">
        <v>2229</v>
      </c>
      <c r="X890" s="262" t="s">
        <v>1849</v>
      </c>
      <c r="Y890" s="262" t="s">
        <v>2180</v>
      </c>
      <c r="Z890" s="262" t="s">
        <v>1768</v>
      </c>
    </row>
    <row r="891" spans="19:26" x14ac:dyDescent="0.25">
      <c r="S891" s="262" t="s">
        <v>1193</v>
      </c>
      <c r="T891" s="262" t="s">
        <v>2276</v>
      </c>
      <c r="U891" s="262" t="s">
        <v>2311</v>
      </c>
      <c r="V891" s="262" t="s">
        <v>1785</v>
      </c>
      <c r="W891" s="262" t="s">
        <v>2230</v>
      </c>
      <c r="X891" s="262" t="s">
        <v>1851</v>
      </c>
      <c r="Y891" s="262" t="s">
        <v>2190</v>
      </c>
      <c r="Z891" s="262" t="s">
        <v>1775</v>
      </c>
    </row>
    <row r="892" spans="19:26" x14ac:dyDescent="0.25">
      <c r="S892" s="262" t="s">
        <v>1194</v>
      </c>
      <c r="T892" s="262" t="s">
        <v>2312</v>
      </c>
      <c r="U892" s="262" t="s">
        <v>2313</v>
      </c>
      <c r="V892" s="262" t="s">
        <v>1792</v>
      </c>
      <c r="W892" s="262" t="s">
        <v>2231</v>
      </c>
      <c r="X892" s="262" t="s">
        <v>1853</v>
      </c>
      <c r="Y892" s="262" t="s">
        <v>2194</v>
      </c>
      <c r="Z892" s="262" t="s">
        <v>1782</v>
      </c>
    </row>
    <row r="893" spans="19:26" x14ac:dyDescent="0.25">
      <c r="S893" s="262" t="s">
        <v>1195</v>
      </c>
      <c r="T893" s="262" t="s">
        <v>2312</v>
      </c>
      <c r="U893" s="262" t="s">
        <v>2313</v>
      </c>
      <c r="V893" s="262" t="s">
        <v>1797</v>
      </c>
      <c r="W893" s="262" t="s">
        <v>2232</v>
      </c>
      <c r="X893" s="262" t="s">
        <v>1855</v>
      </c>
      <c r="Y893" s="262" t="s">
        <v>2197</v>
      </c>
      <c r="Z893" s="262" t="s">
        <v>1789</v>
      </c>
    </row>
    <row r="894" spans="19:26" x14ac:dyDescent="0.25">
      <c r="S894" s="262" t="s">
        <v>1196</v>
      </c>
      <c r="T894" s="262" t="s">
        <v>2312</v>
      </c>
      <c r="U894" s="262" t="s">
        <v>2313</v>
      </c>
      <c r="V894" s="262" t="s">
        <v>1801</v>
      </c>
      <c r="W894" s="262" t="s">
        <v>2200</v>
      </c>
      <c r="X894" s="262" t="s">
        <v>1857</v>
      </c>
      <c r="Y894" s="262" t="s">
        <v>2201</v>
      </c>
      <c r="Z894" s="262" t="s">
        <v>1796</v>
      </c>
    </row>
    <row r="895" spans="19:26" x14ac:dyDescent="0.25">
      <c r="S895" s="262" t="s">
        <v>1197</v>
      </c>
      <c r="T895" s="262" t="s">
        <v>2314</v>
      </c>
      <c r="U895" s="262" t="s">
        <v>2315</v>
      </c>
      <c r="V895" s="262" t="s">
        <v>1805</v>
      </c>
      <c r="W895" s="262" t="s">
        <v>2200</v>
      </c>
      <c r="X895" s="262" t="s">
        <v>1859</v>
      </c>
      <c r="Y895" s="262" t="s">
        <v>2201</v>
      </c>
      <c r="Z895" s="262" t="s">
        <v>1800</v>
      </c>
    </row>
    <row r="896" spans="19:26" x14ac:dyDescent="0.25">
      <c r="S896" s="262" t="s">
        <v>1198</v>
      </c>
      <c r="T896" s="262" t="s">
        <v>2316</v>
      </c>
      <c r="U896" s="262" t="s">
        <v>2317</v>
      </c>
      <c r="V896" s="262" t="s">
        <v>1810</v>
      </c>
      <c r="W896" s="262" t="s">
        <v>2233</v>
      </c>
      <c r="X896" s="262" t="s">
        <v>1861</v>
      </c>
      <c r="Y896" s="262" t="s">
        <v>2201</v>
      </c>
      <c r="Z896" s="262" t="s">
        <v>1804</v>
      </c>
    </row>
    <row r="897" spans="19:26" x14ac:dyDescent="0.25">
      <c r="S897" s="262" t="s">
        <v>1199</v>
      </c>
      <c r="T897" s="262" t="s">
        <v>2318</v>
      </c>
      <c r="U897" s="262" t="s">
        <v>2319</v>
      </c>
      <c r="V897" s="262" t="s">
        <v>1815</v>
      </c>
      <c r="W897" s="262" t="s">
        <v>2234</v>
      </c>
      <c r="X897" s="262" t="s">
        <v>1863</v>
      </c>
      <c r="Y897" s="262" t="s">
        <v>2203</v>
      </c>
      <c r="Z897" s="262" t="s">
        <v>1809</v>
      </c>
    </row>
    <row r="898" spans="19:26" x14ac:dyDescent="0.25">
      <c r="S898" s="262" t="s">
        <v>1200</v>
      </c>
      <c r="T898" s="262" t="s">
        <v>2320</v>
      </c>
      <c r="U898" s="262" t="s">
        <v>2321</v>
      </c>
      <c r="V898" s="262" t="s">
        <v>1820</v>
      </c>
      <c r="W898" s="262" t="s">
        <v>2235</v>
      </c>
      <c r="X898" s="262" t="s">
        <v>1865</v>
      </c>
      <c r="Y898" s="262" t="s">
        <v>2206</v>
      </c>
      <c r="Z898" s="262" t="s">
        <v>1814</v>
      </c>
    </row>
    <row r="899" spans="19:26" x14ac:dyDescent="0.25">
      <c r="S899" s="262" t="s">
        <v>1201</v>
      </c>
      <c r="T899" s="262" t="s">
        <v>2322</v>
      </c>
      <c r="U899" s="262" t="s">
        <v>2323</v>
      </c>
      <c r="V899" s="262" t="s">
        <v>1825</v>
      </c>
      <c r="W899" s="262" t="s">
        <v>2236</v>
      </c>
      <c r="X899" s="262" t="s">
        <v>1867</v>
      </c>
      <c r="Y899" s="262" t="s">
        <v>2209</v>
      </c>
      <c r="Z899" s="262" t="s">
        <v>1819</v>
      </c>
    </row>
    <row r="900" spans="19:26" x14ac:dyDescent="0.25">
      <c r="S900" s="262" t="s">
        <v>1202</v>
      </c>
      <c r="T900" s="262" t="s">
        <v>2324</v>
      </c>
      <c r="U900" s="262" t="s">
        <v>2325</v>
      </c>
      <c r="V900" s="262" t="s">
        <v>1830</v>
      </c>
      <c r="W900" s="262" t="s">
        <v>2237</v>
      </c>
      <c r="X900" s="262" t="s">
        <v>1869</v>
      </c>
      <c r="Y900" s="262" t="s">
        <v>2213</v>
      </c>
      <c r="Z900" s="262" t="s">
        <v>1824</v>
      </c>
    </row>
    <row r="901" spans="19:26" x14ac:dyDescent="0.25">
      <c r="S901" s="262" t="s">
        <v>1203</v>
      </c>
      <c r="T901" s="262" t="s">
        <v>2326</v>
      </c>
      <c r="U901" s="262" t="s">
        <v>2327</v>
      </c>
      <c r="V901" s="262" t="s">
        <v>1835</v>
      </c>
      <c r="W901" s="262" t="s">
        <v>2238</v>
      </c>
      <c r="X901" s="262" t="s">
        <v>1871</v>
      </c>
      <c r="Y901" s="262" t="s">
        <v>2217</v>
      </c>
      <c r="Z901" s="262" t="s">
        <v>1829</v>
      </c>
    </row>
    <row r="902" spans="19:26" x14ac:dyDescent="0.25">
      <c r="S902" s="262" t="s">
        <v>1204</v>
      </c>
      <c r="T902" s="262" t="s">
        <v>1762</v>
      </c>
      <c r="U902" s="262" t="s">
        <v>2304</v>
      </c>
      <c r="V902" s="262" t="s">
        <v>1750</v>
      </c>
      <c r="W902" s="262" t="s">
        <v>2239</v>
      </c>
      <c r="X902" s="262" t="s">
        <v>1873</v>
      </c>
      <c r="Y902" s="262" t="s">
        <v>2180</v>
      </c>
      <c r="Z902" s="262" t="s">
        <v>1768</v>
      </c>
    </row>
    <row r="903" spans="19:26" x14ac:dyDescent="0.25">
      <c r="S903" s="262" t="s">
        <v>1205</v>
      </c>
      <c r="T903" s="262" t="s">
        <v>2253</v>
      </c>
      <c r="U903" s="262" t="s">
        <v>2305</v>
      </c>
      <c r="V903" s="262" t="s">
        <v>1757</v>
      </c>
      <c r="W903" s="262" t="s">
        <v>2240</v>
      </c>
      <c r="X903" s="262" t="s">
        <v>1875</v>
      </c>
      <c r="Y903" s="262" t="s">
        <v>2190</v>
      </c>
      <c r="Z903" s="262" t="s">
        <v>1775</v>
      </c>
    </row>
    <row r="904" spans="19:26" x14ac:dyDescent="0.25">
      <c r="S904" s="262" t="s">
        <v>1206</v>
      </c>
      <c r="T904" s="262" t="s">
        <v>2306</v>
      </c>
      <c r="U904" s="262" t="s">
        <v>2307</v>
      </c>
      <c r="V904" s="262" t="s">
        <v>1764</v>
      </c>
      <c r="W904" s="262" t="s">
        <v>2241</v>
      </c>
      <c r="X904" s="262" t="s">
        <v>1877</v>
      </c>
      <c r="Y904" s="262" t="s">
        <v>2194</v>
      </c>
      <c r="Z904" s="262" t="s">
        <v>1782</v>
      </c>
    </row>
    <row r="905" spans="19:26" x14ac:dyDescent="0.25">
      <c r="S905" s="262" t="s">
        <v>1207</v>
      </c>
      <c r="T905" s="262" t="s">
        <v>2308</v>
      </c>
      <c r="U905" s="262" t="s">
        <v>2309</v>
      </c>
      <c r="V905" s="262" t="s">
        <v>1771</v>
      </c>
      <c r="W905" s="262" t="s">
        <v>2242</v>
      </c>
      <c r="X905" s="262" t="s">
        <v>1879</v>
      </c>
      <c r="Y905" s="262" t="s">
        <v>2197</v>
      </c>
      <c r="Z905" s="262" t="s">
        <v>1789</v>
      </c>
    </row>
    <row r="906" spans="19:26" x14ac:dyDescent="0.25">
      <c r="S906" s="262" t="s">
        <v>1208</v>
      </c>
      <c r="T906" s="262" t="s">
        <v>2310</v>
      </c>
      <c r="U906" s="262" t="s">
        <v>2294</v>
      </c>
      <c r="V906" s="262" t="s">
        <v>1778</v>
      </c>
      <c r="W906" s="262" t="s">
        <v>2243</v>
      </c>
      <c r="X906" s="262" t="s">
        <v>1881</v>
      </c>
      <c r="Y906" s="262" t="s">
        <v>2201</v>
      </c>
      <c r="Z906" s="262" t="s">
        <v>1796</v>
      </c>
    </row>
    <row r="907" spans="19:26" x14ac:dyDescent="0.25">
      <c r="S907" s="262" t="s">
        <v>1209</v>
      </c>
      <c r="T907" s="262" t="s">
        <v>2276</v>
      </c>
      <c r="U907" s="262" t="s">
        <v>2311</v>
      </c>
      <c r="V907" s="262" t="s">
        <v>1785</v>
      </c>
      <c r="W907" s="262" t="s">
        <v>2200</v>
      </c>
      <c r="X907" s="262" t="s">
        <v>1883</v>
      </c>
      <c r="Y907" s="262" t="s">
        <v>2201</v>
      </c>
      <c r="Z907" s="262" t="s">
        <v>1800</v>
      </c>
    </row>
    <row r="908" spans="19:26" x14ac:dyDescent="0.25">
      <c r="S908" s="262" t="s">
        <v>1210</v>
      </c>
      <c r="T908" s="262" t="s">
        <v>2312</v>
      </c>
      <c r="U908" s="262" t="s">
        <v>2313</v>
      </c>
      <c r="V908" s="262" t="s">
        <v>1792</v>
      </c>
      <c r="W908" s="262" t="s">
        <v>2200</v>
      </c>
      <c r="X908" s="262" t="s">
        <v>1885</v>
      </c>
      <c r="Y908" s="262" t="s">
        <v>2201</v>
      </c>
      <c r="Z908" s="262" t="s">
        <v>1804</v>
      </c>
    </row>
    <row r="909" spans="19:26" x14ac:dyDescent="0.25">
      <c r="S909" s="262" t="s">
        <v>1211</v>
      </c>
      <c r="T909" s="262" t="s">
        <v>2312</v>
      </c>
      <c r="U909" s="262" t="s">
        <v>2313</v>
      </c>
      <c r="V909" s="262" t="s">
        <v>1797</v>
      </c>
      <c r="W909" s="262" t="s">
        <v>2244</v>
      </c>
      <c r="X909" s="262" t="s">
        <v>1887</v>
      </c>
      <c r="Y909" s="262" t="s">
        <v>2203</v>
      </c>
      <c r="Z909" s="262" t="s">
        <v>1809</v>
      </c>
    </row>
    <row r="910" spans="19:26" x14ac:dyDescent="0.25">
      <c r="S910" s="262" t="s">
        <v>1212</v>
      </c>
      <c r="T910" s="262" t="s">
        <v>2312</v>
      </c>
      <c r="U910" s="262" t="s">
        <v>2313</v>
      </c>
      <c r="V910" s="262" t="s">
        <v>1801</v>
      </c>
      <c r="W910" s="262" t="s">
        <v>2245</v>
      </c>
      <c r="X910" s="262" t="s">
        <v>1889</v>
      </c>
      <c r="Y910" s="262" t="s">
        <v>2206</v>
      </c>
      <c r="Z910" s="262" t="s">
        <v>1814</v>
      </c>
    </row>
    <row r="911" spans="19:26" x14ac:dyDescent="0.25">
      <c r="S911" s="262" t="s">
        <v>1213</v>
      </c>
      <c r="T911" s="262" t="s">
        <v>2314</v>
      </c>
      <c r="U911" s="262" t="s">
        <v>2315</v>
      </c>
      <c r="V911" s="262" t="s">
        <v>1805</v>
      </c>
      <c r="W911" s="262" t="s">
        <v>2246</v>
      </c>
      <c r="X911" s="262" t="s">
        <v>1891</v>
      </c>
      <c r="Y911" s="262" t="s">
        <v>2209</v>
      </c>
      <c r="Z911" s="262" t="s">
        <v>1819</v>
      </c>
    </row>
    <row r="912" spans="19:26" x14ac:dyDescent="0.25">
      <c r="S912" s="262" t="s">
        <v>1214</v>
      </c>
      <c r="T912" s="262" t="s">
        <v>2316</v>
      </c>
      <c r="U912" s="262" t="s">
        <v>2317</v>
      </c>
      <c r="V912" s="262" t="s">
        <v>1810</v>
      </c>
      <c r="W912" s="262" t="s">
        <v>2247</v>
      </c>
      <c r="X912" s="262" t="s">
        <v>1893</v>
      </c>
      <c r="Y912" s="262" t="s">
        <v>2213</v>
      </c>
      <c r="Z912" s="262" t="s">
        <v>1824</v>
      </c>
    </row>
    <row r="913" spans="19:26" x14ac:dyDescent="0.25">
      <c r="S913" s="262" t="s">
        <v>1215</v>
      </c>
      <c r="T913" s="262" t="s">
        <v>2318</v>
      </c>
      <c r="U913" s="262" t="s">
        <v>2319</v>
      </c>
      <c r="V913" s="262" t="s">
        <v>1815</v>
      </c>
      <c r="W913" s="262" t="s">
        <v>2248</v>
      </c>
      <c r="X913" s="262" t="s">
        <v>1895</v>
      </c>
      <c r="Y913" s="262" t="s">
        <v>2217</v>
      </c>
      <c r="Z913" s="262" t="s">
        <v>1829</v>
      </c>
    </row>
    <row r="914" spans="19:26" x14ac:dyDescent="0.25">
      <c r="S914" s="262" t="s">
        <v>1216</v>
      </c>
      <c r="T914" s="262" t="s">
        <v>2320</v>
      </c>
      <c r="U914" s="262" t="s">
        <v>2321</v>
      </c>
      <c r="V914" s="262" t="s">
        <v>1820</v>
      </c>
      <c r="W914" s="262" t="s">
        <v>2249</v>
      </c>
      <c r="X914" s="262" t="s">
        <v>1897</v>
      </c>
      <c r="Y914" s="262" t="s">
        <v>2221</v>
      </c>
      <c r="Z914" s="262" t="s">
        <v>1834</v>
      </c>
    </row>
    <row r="915" spans="19:26" x14ac:dyDescent="0.25">
      <c r="S915" s="262" t="s">
        <v>1217</v>
      </c>
      <c r="T915" s="262" t="s">
        <v>2322</v>
      </c>
      <c r="U915" s="262" t="s">
        <v>2323</v>
      </c>
      <c r="V915" s="262" t="s">
        <v>1825</v>
      </c>
      <c r="W915" s="262" t="s">
        <v>2250</v>
      </c>
      <c r="X915" s="262" t="s">
        <v>1899</v>
      </c>
      <c r="Y915" s="262" t="s">
        <v>1774</v>
      </c>
      <c r="Z915" s="262" t="s">
        <v>1839</v>
      </c>
    </row>
    <row r="916" spans="19:26" x14ac:dyDescent="0.25">
      <c r="S916" s="262" t="s">
        <v>1218</v>
      </c>
      <c r="T916" s="262" t="s">
        <v>2324</v>
      </c>
      <c r="U916" s="262" t="s">
        <v>2325</v>
      </c>
      <c r="V916" s="262" t="s">
        <v>1830</v>
      </c>
      <c r="W916" s="262" t="s">
        <v>2251</v>
      </c>
      <c r="X916" s="262" t="s">
        <v>1901</v>
      </c>
      <c r="Y916" s="262" t="s">
        <v>2180</v>
      </c>
      <c r="Z916" s="262" t="s">
        <v>1754</v>
      </c>
    </row>
    <row r="917" spans="19:26" x14ac:dyDescent="0.25">
      <c r="S917" s="262" t="s">
        <v>1219</v>
      </c>
      <c r="T917" s="262" t="s">
        <v>2326</v>
      </c>
      <c r="U917" s="262" t="s">
        <v>2327</v>
      </c>
      <c r="V917" s="262" t="s">
        <v>1835</v>
      </c>
      <c r="W917" s="262" t="s">
        <v>2252</v>
      </c>
      <c r="X917" s="262" t="s">
        <v>1903</v>
      </c>
      <c r="Y917" s="262" t="s">
        <v>2180</v>
      </c>
      <c r="Z917" s="262" t="s">
        <v>1761</v>
      </c>
    </row>
    <row r="918" spans="19:26" x14ac:dyDescent="0.25">
      <c r="S918" s="262" t="s">
        <v>1220</v>
      </c>
      <c r="T918" s="262" t="s">
        <v>1762</v>
      </c>
      <c r="U918" s="262" t="s">
        <v>2328</v>
      </c>
      <c r="V918" s="262" t="s">
        <v>1750</v>
      </c>
      <c r="W918" s="262" t="s">
        <v>2179</v>
      </c>
      <c r="X918" s="262" t="s">
        <v>1752</v>
      </c>
      <c r="Y918" s="262" t="s">
        <v>2180</v>
      </c>
      <c r="Z918" s="262" t="s">
        <v>1754</v>
      </c>
    </row>
    <row r="919" spans="19:26" x14ac:dyDescent="0.25">
      <c r="S919" s="262" t="s">
        <v>1221</v>
      </c>
      <c r="T919" s="262" t="s">
        <v>2253</v>
      </c>
      <c r="U919" s="262" t="s">
        <v>2329</v>
      </c>
      <c r="V919" s="262" t="s">
        <v>1757</v>
      </c>
      <c r="W919" s="262" t="s">
        <v>2183</v>
      </c>
      <c r="X919" s="262" t="s">
        <v>1759</v>
      </c>
      <c r="Y919" s="262" t="s">
        <v>2180</v>
      </c>
      <c r="Z919" s="262" t="s">
        <v>1761</v>
      </c>
    </row>
    <row r="920" spans="19:26" x14ac:dyDescent="0.25">
      <c r="S920" s="262" t="s">
        <v>1222</v>
      </c>
      <c r="T920" s="262" t="s">
        <v>2306</v>
      </c>
      <c r="U920" s="262" t="s">
        <v>2330</v>
      </c>
      <c r="V920" s="262" t="s">
        <v>1764</v>
      </c>
      <c r="W920" s="262" t="s">
        <v>2186</v>
      </c>
      <c r="X920" s="262" t="s">
        <v>1766</v>
      </c>
      <c r="Y920" s="262" t="s">
        <v>2180</v>
      </c>
      <c r="Z920" s="262" t="s">
        <v>1768</v>
      </c>
    </row>
    <row r="921" spans="19:26" x14ac:dyDescent="0.25">
      <c r="S921" s="262" t="s">
        <v>1223</v>
      </c>
      <c r="T921" s="262" t="s">
        <v>2308</v>
      </c>
      <c r="U921" s="262" t="s">
        <v>2150</v>
      </c>
      <c r="V921" s="262" t="s">
        <v>1771</v>
      </c>
      <c r="W921" s="262" t="s">
        <v>2189</v>
      </c>
      <c r="X921" s="262" t="s">
        <v>1773</v>
      </c>
      <c r="Y921" s="262" t="s">
        <v>2190</v>
      </c>
      <c r="Z921" s="262" t="s">
        <v>1775</v>
      </c>
    </row>
    <row r="922" spans="19:26" x14ac:dyDescent="0.25">
      <c r="S922" s="262" t="s">
        <v>1224</v>
      </c>
      <c r="T922" s="262" t="s">
        <v>2310</v>
      </c>
      <c r="U922" s="262" t="s">
        <v>2331</v>
      </c>
      <c r="V922" s="262" t="s">
        <v>1778</v>
      </c>
      <c r="W922" s="262" t="s">
        <v>2193</v>
      </c>
      <c r="X922" s="262" t="s">
        <v>1780</v>
      </c>
      <c r="Y922" s="262" t="s">
        <v>2194</v>
      </c>
      <c r="Z922" s="262" t="s">
        <v>1782</v>
      </c>
    </row>
    <row r="923" spans="19:26" x14ac:dyDescent="0.25">
      <c r="S923" s="262" t="s">
        <v>1225</v>
      </c>
      <c r="T923" s="262" t="s">
        <v>2276</v>
      </c>
      <c r="U923" s="262" t="s">
        <v>2299</v>
      </c>
      <c r="V923" s="262" t="s">
        <v>1785</v>
      </c>
      <c r="W923" s="262" t="s">
        <v>1864</v>
      </c>
      <c r="X923" s="262" t="s">
        <v>1787</v>
      </c>
      <c r="Y923" s="262" t="s">
        <v>2197</v>
      </c>
      <c r="Z923" s="262" t="s">
        <v>1789</v>
      </c>
    </row>
    <row r="924" spans="19:26" x14ac:dyDescent="0.25">
      <c r="S924" s="262" t="s">
        <v>1226</v>
      </c>
      <c r="T924" s="262" t="s">
        <v>2312</v>
      </c>
      <c r="U924" s="262" t="s">
        <v>2332</v>
      </c>
      <c r="V924" s="262" t="s">
        <v>1792</v>
      </c>
      <c r="W924" s="262" t="s">
        <v>2200</v>
      </c>
      <c r="X924" s="262" t="s">
        <v>1794</v>
      </c>
      <c r="Y924" s="262" t="s">
        <v>2201</v>
      </c>
      <c r="Z924" s="262" t="s">
        <v>1796</v>
      </c>
    </row>
    <row r="925" spans="19:26" x14ac:dyDescent="0.25">
      <c r="S925" s="262" t="s">
        <v>1227</v>
      </c>
      <c r="T925" s="262" t="s">
        <v>2312</v>
      </c>
      <c r="U925" s="262" t="s">
        <v>2332</v>
      </c>
      <c r="V925" s="262" t="s">
        <v>1797</v>
      </c>
      <c r="W925" s="262" t="s">
        <v>2200</v>
      </c>
      <c r="X925" s="262" t="s">
        <v>1799</v>
      </c>
      <c r="Y925" s="262" t="s">
        <v>2201</v>
      </c>
      <c r="Z925" s="262" t="s">
        <v>1800</v>
      </c>
    </row>
    <row r="926" spans="19:26" x14ac:dyDescent="0.25">
      <c r="S926" s="262" t="s">
        <v>1228</v>
      </c>
      <c r="T926" s="262" t="s">
        <v>2312</v>
      </c>
      <c r="U926" s="262" t="s">
        <v>2332</v>
      </c>
      <c r="V926" s="262" t="s">
        <v>1801</v>
      </c>
      <c r="W926" s="262" t="s">
        <v>2200</v>
      </c>
      <c r="X926" s="262" t="s">
        <v>1803</v>
      </c>
      <c r="Y926" s="262" t="s">
        <v>2201</v>
      </c>
      <c r="Z926" s="262" t="s">
        <v>1804</v>
      </c>
    </row>
    <row r="927" spans="19:26" x14ac:dyDescent="0.25">
      <c r="S927" s="262" t="s">
        <v>1229</v>
      </c>
      <c r="T927" s="262" t="s">
        <v>2314</v>
      </c>
      <c r="U927" s="262" t="s">
        <v>2333</v>
      </c>
      <c r="V927" s="262" t="s">
        <v>1805</v>
      </c>
      <c r="W927" s="262" t="s">
        <v>2202</v>
      </c>
      <c r="X927" s="262" t="s">
        <v>1807</v>
      </c>
      <c r="Y927" s="262" t="s">
        <v>2203</v>
      </c>
      <c r="Z927" s="262" t="s">
        <v>1809</v>
      </c>
    </row>
    <row r="928" spans="19:26" x14ac:dyDescent="0.25">
      <c r="S928" s="262" t="s">
        <v>1230</v>
      </c>
      <c r="T928" s="262" t="s">
        <v>2316</v>
      </c>
      <c r="U928" s="262" t="s">
        <v>2334</v>
      </c>
      <c r="V928" s="262" t="s">
        <v>1810</v>
      </c>
      <c r="W928" s="262" t="s">
        <v>2205</v>
      </c>
      <c r="X928" s="262" t="s">
        <v>1812</v>
      </c>
      <c r="Y928" s="262" t="s">
        <v>2206</v>
      </c>
      <c r="Z928" s="262" t="s">
        <v>1814</v>
      </c>
    </row>
    <row r="929" spans="19:26" x14ac:dyDescent="0.25">
      <c r="S929" s="262" t="s">
        <v>1231</v>
      </c>
      <c r="T929" s="262" t="s">
        <v>2318</v>
      </c>
      <c r="U929" s="262" t="s">
        <v>2335</v>
      </c>
      <c r="V929" s="262" t="s">
        <v>1815</v>
      </c>
      <c r="W929" s="262" t="s">
        <v>2208</v>
      </c>
      <c r="X929" s="262" t="s">
        <v>1817</v>
      </c>
      <c r="Y929" s="262" t="s">
        <v>2209</v>
      </c>
      <c r="Z929" s="262" t="s">
        <v>1819</v>
      </c>
    </row>
    <row r="930" spans="19:26" x14ac:dyDescent="0.25">
      <c r="S930" s="262" t="s">
        <v>1232</v>
      </c>
      <c r="T930" s="262" t="s">
        <v>2320</v>
      </c>
      <c r="U930" s="262" t="s">
        <v>2336</v>
      </c>
      <c r="V930" s="262" t="s">
        <v>1820</v>
      </c>
      <c r="W930" s="262" t="s">
        <v>2212</v>
      </c>
      <c r="X930" s="262" t="s">
        <v>1822</v>
      </c>
      <c r="Y930" s="262" t="s">
        <v>2213</v>
      </c>
      <c r="Z930" s="262" t="s">
        <v>1824</v>
      </c>
    </row>
    <row r="931" spans="19:26" x14ac:dyDescent="0.25">
      <c r="S931" s="262" t="s">
        <v>1233</v>
      </c>
      <c r="T931" s="262" t="s">
        <v>2322</v>
      </c>
      <c r="U931" s="262" t="s">
        <v>2337</v>
      </c>
      <c r="V931" s="262" t="s">
        <v>1825</v>
      </c>
      <c r="W931" s="262" t="s">
        <v>2216</v>
      </c>
      <c r="X931" s="262" t="s">
        <v>1827</v>
      </c>
      <c r="Y931" s="262" t="s">
        <v>2217</v>
      </c>
      <c r="Z931" s="262" t="s">
        <v>1829</v>
      </c>
    </row>
    <row r="932" spans="19:26" x14ac:dyDescent="0.25">
      <c r="S932" s="262" t="s">
        <v>1234</v>
      </c>
      <c r="T932" s="262" t="s">
        <v>2324</v>
      </c>
      <c r="U932" s="262" t="s">
        <v>2338</v>
      </c>
      <c r="V932" s="262" t="s">
        <v>1830</v>
      </c>
      <c r="W932" s="262" t="s">
        <v>2220</v>
      </c>
      <c r="X932" s="262" t="s">
        <v>1832</v>
      </c>
      <c r="Y932" s="262" t="s">
        <v>2221</v>
      </c>
      <c r="Z932" s="262" t="s">
        <v>1834</v>
      </c>
    </row>
    <row r="933" spans="19:26" x14ac:dyDescent="0.25">
      <c r="S933" s="262" t="s">
        <v>1235</v>
      </c>
      <c r="T933" s="262" t="s">
        <v>2326</v>
      </c>
      <c r="U933" s="262" t="s">
        <v>2339</v>
      </c>
      <c r="V933" s="262" t="s">
        <v>1835</v>
      </c>
      <c r="W933" s="262" t="s">
        <v>2224</v>
      </c>
      <c r="X933" s="262" t="s">
        <v>1837</v>
      </c>
      <c r="Y933" s="262" t="s">
        <v>1774</v>
      </c>
      <c r="Z933" s="262" t="s">
        <v>1839</v>
      </c>
    </row>
    <row r="934" spans="19:26" x14ac:dyDescent="0.25">
      <c r="S934" s="262" t="s">
        <v>1236</v>
      </c>
      <c r="T934" s="262" t="s">
        <v>1762</v>
      </c>
      <c r="U934" s="262" t="s">
        <v>2328</v>
      </c>
      <c r="V934" s="262" t="s">
        <v>1750</v>
      </c>
      <c r="W934" s="262" t="s">
        <v>2225</v>
      </c>
      <c r="X934" s="262" t="s">
        <v>1841</v>
      </c>
      <c r="Y934" s="262" t="s">
        <v>2221</v>
      </c>
      <c r="Z934" s="262" t="s">
        <v>1834</v>
      </c>
    </row>
    <row r="935" spans="19:26" x14ac:dyDescent="0.25">
      <c r="S935" s="262" t="s">
        <v>1237</v>
      </c>
      <c r="T935" s="262" t="s">
        <v>2253</v>
      </c>
      <c r="U935" s="262" t="s">
        <v>2329</v>
      </c>
      <c r="V935" s="262" t="s">
        <v>1757</v>
      </c>
      <c r="W935" s="262" t="s">
        <v>2226</v>
      </c>
      <c r="X935" s="262" t="s">
        <v>1843</v>
      </c>
      <c r="Y935" s="262" t="s">
        <v>1774</v>
      </c>
      <c r="Z935" s="262" t="s">
        <v>1839</v>
      </c>
    </row>
    <row r="936" spans="19:26" x14ac:dyDescent="0.25">
      <c r="S936" s="262" t="s">
        <v>1238</v>
      </c>
      <c r="T936" s="262" t="s">
        <v>2306</v>
      </c>
      <c r="U936" s="262" t="s">
        <v>2330</v>
      </c>
      <c r="V936" s="262" t="s">
        <v>1764</v>
      </c>
      <c r="W936" s="262" t="s">
        <v>2227</v>
      </c>
      <c r="X936" s="262" t="s">
        <v>1845</v>
      </c>
      <c r="Y936" s="262" t="s">
        <v>2180</v>
      </c>
      <c r="Z936" s="262" t="s">
        <v>1754</v>
      </c>
    </row>
    <row r="937" spans="19:26" x14ac:dyDescent="0.25">
      <c r="S937" s="262" t="s">
        <v>1239</v>
      </c>
      <c r="T937" s="262" t="s">
        <v>2308</v>
      </c>
      <c r="U937" s="262" t="s">
        <v>2150</v>
      </c>
      <c r="V937" s="262" t="s">
        <v>1771</v>
      </c>
      <c r="W937" s="262" t="s">
        <v>2228</v>
      </c>
      <c r="X937" s="262" t="s">
        <v>1847</v>
      </c>
      <c r="Y937" s="262" t="s">
        <v>2180</v>
      </c>
      <c r="Z937" s="262" t="s">
        <v>1761</v>
      </c>
    </row>
    <row r="938" spans="19:26" x14ac:dyDescent="0.25">
      <c r="S938" s="262" t="s">
        <v>1240</v>
      </c>
      <c r="T938" s="262" t="s">
        <v>2310</v>
      </c>
      <c r="U938" s="262" t="s">
        <v>2331</v>
      </c>
      <c r="V938" s="262" t="s">
        <v>1778</v>
      </c>
      <c r="W938" s="262" t="s">
        <v>2229</v>
      </c>
      <c r="X938" s="262" t="s">
        <v>1849</v>
      </c>
      <c r="Y938" s="262" t="s">
        <v>2180</v>
      </c>
      <c r="Z938" s="262" t="s">
        <v>1768</v>
      </c>
    </row>
    <row r="939" spans="19:26" x14ac:dyDescent="0.25">
      <c r="S939" s="262" t="s">
        <v>1241</v>
      </c>
      <c r="T939" s="262" t="s">
        <v>2276</v>
      </c>
      <c r="U939" s="262" t="s">
        <v>2299</v>
      </c>
      <c r="V939" s="262" t="s">
        <v>1785</v>
      </c>
      <c r="W939" s="262" t="s">
        <v>2230</v>
      </c>
      <c r="X939" s="262" t="s">
        <v>1851</v>
      </c>
      <c r="Y939" s="262" t="s">
        <v>2190</v>
      </c>
      <c r="Z939" s="262" t="s">
        <v>1775</v>
      </c>
    </row>
    <row r="940" spans="19:26" x14ac:dyDescent="0.25">
      <c r="S940" s="262" t="s">
        <v>1242</v>
      </c>
      <c r="T940" s="262" t="s">
        <v>2312</v>
      </c>
      <c r="U940" s="262" t="s">
        <v>2332</v>
      </c>
      <c r="V940" s="262" t="s">
        <v>1792</v>
      </c>
      <c r="W940" s="262" t="s">
        <v>2231</v>
      </c>
      <c r="X940" s="262" t="s">
        <v>1853</v>
      </c>
      <c r="Y940" s="262" t="s">
        <v>2194</v>
      </c>
      <c r="Z940" s="262" t="s">
        <v>1782</v>
      </c>
    </row>
    <row r="941" spans="19:26" x14ac:dyDescent="0.25">
      <c r="S941" s="262" t="s">
        <v>1243</v>
      </c>
      <c r="T941" s="262" t="s">
        <v>2312</v>
      </c>
      <c r="U941" s="262" t="s">
        <v>2332</v>
      </c>
      <c r="V941" s="262" t="s">
        <v>1797</v>
      </c>
      <c r="W941" s="262" t="s">
        <v>2232</v>
      </c>
      <c r="X941" s="262" t="s">
        <v>1855</v>
      </c>
      <c r="Y941" s="262" t="s">
        <v>2197</v>
      </c>
      <c r="Z941" s="262" t="s">
        <v>1789</v>
      </c>
    </row>
    <row r="942" spans="19:26" x14ac:dyDescent="0.25">
      <c r="S942" s="262" t="s">
        <v>1244</v>
      </c>
      <c r="T942" s="262" t="s">
        <v>2312</v>
      </c>
      <c r="U942" s="262" t="s">
        <v>2332</v>
      </c>
      <c r="V942" s="262" t="s">
        <v>1801</v>
      </c>
      <c r="W942" s="262" t="s">
        <v>2200</v>
      </c>
      <c r="X942" s="262" t="s">
        <v>1857</v>
      </c>
      <c r="Y942" s="262" t="s">
        <v>2201</v>
      </c>
      <c r="Z942" s="262" t="s">
        <v>1796</v>
      </c>
    </row>
    <row r="943" spans="19:26" x14ac:dyDescent="0.25">
      <c r="S943" s="262" t="s">
        <v>1245</v>
      </c>
      <c r="T943" s="262" t="s">
        <v>2314</v>
      </c>
      <c r="U943" s="262" t="s">
        <v>2333</v>
      </c>
      <c r="V943" s="262" t="s">
        <v>1805</v>
      </c>
      <c r="W943" s="262" t="s">
        <v>2200</v>
      </c>
      <c r="X943" s="262" t="s">
        <v>1859</v>
      </c>
      <c r="Y943" s="262" t="s">
        <v>2201</v>
      </c>
      <c r="Z943" s="262" t="s">
        <v>1800</v>
      </c>
    </row>
    <row r="944" spans="19:26" x14ac:dyDescent="0.25">
      <c r="S944" s="262" t="s">
        <v>1246</v>
      </c>
      <c r="T944" s="262" t="s">
        <v>2316</v>
      </c>
      <c r="U944" s="262" t="s">
        <v>2334</v>
      </c>
      <c r="V944" s="262" t="s">
        <v>1810</v>
      </c>
      <c r="W944" s="262" t="s">
        <v>2233</v>
      </c>
      <c r="X944" s="262" t="s">
        <v>1861</v>
      </c>
      <c r="Y944" s="262" t="s">
        <v>2201</v>
      </c>
      <c r="Z944" s="262" t="s">
        <v>1804</v>
      </c>
    </row>
    <row r="945" spans="19:26" x14ac:dyDescent="0.25">
      <c r="S945" s="262" t="s">
        <v>1247</v>
      </c>
      <c r="T945" s="262" t="s">
        <v>2318</v>
      </c>
      <c r="U945" s="262" t="s">
        <v>2335</v>
      </c>
      <c r="V945" s="262" t="s">
        <v>1815</v>
      </c>
      <c r="W945" s="262" t="s">
        <v>2234</v>
      </c>
      <c r="X945" s="262" t="s">
        <v>1863</v>
      </c>
      <c r="Y945" s="262" t="s">
        <v>2203</v>
      </c>
      <c r="Z945" s="262" t="s">
        <v>1809</v>
      </c>
    </row>
    <row r="946" spans="19:26" x14ac:dyDescent="0.25">
      <c r="S946" s="262" t="s">
        <v>1248</v>
      </c>
      <c r="T946" s="262" t="s">
        <v>2320</v>
      </c>
      <c r="U946" s="262" t="s">
        <v>2336</v>
      </c>
      <c r="V946" s="262" t="s">
        <v>1820</v>
      </c>
      <c r="W946" s="262" t="s">
        <v>2235</v>
      </c>
      <c r="X946" s="262" t="s">
        <v>1865</v>
      </c>
      <c r="Y946" s="262" t="s">
        <v>2206</v>
      </c>
      <c r="Z946" s="262" t="s">
        <v>1814</v>
      </c>
    </row>
    <row r="947" spans="19:26" x14ac:dyDescent="0.25">
      <c r="S947" s="262" t="s">
        <v>1249</v>
      </c>
      <c r="T947" s="262" t="s">
        <v>2322</v>
      </c>
      <c r="U947" s="262" t="s">
        <v>2337</v>
      </c>
      <c r="V947" s="262" t="s">
        <v>1825</v>
      </c>
      <c r="W947" s="262" t="s">
        <v>2236</v>
      </c>
      <c r="X947" s="262" t="s">
        <v>1867</v>
      </c>
      <c r="Y947" s="262" t="s">
        <v>2209</v>
      </c>
      <c r="Z947" s="262" t="s">
        <v>1819</v>
      </c>
    </row>
    <row r="948" spans="19:26" x14ac:dyDescent="0.25">
      <c r="S948" s="262" t="s">
        <v>1250</v>
      </c>
      <c r="T948" s="262" t="s">
        <v>2324</v>
      </c>
      <c r="U948" s="262" t="s">
        <v>2338</v>
      </c>
      <c r="V948" s="262" t="s">
        <v>1830</v>
      </c>
      <c r="W948" s="262" t="s">
        <v>2237</v>
      </c>
      <c r="X948" s="262" t="s">
        <v>1869</v>
      </c>
      <c r="Y948" s="262" t="s">
        <v>2213</v>
      </c>
      <c r="Z948" s="262" t="s">
        <v>1824</v>
      </c>
    </row>
    <row r="949" spans="19:26" x14ac:dyDescent="0.25">
      <c r="S949" s="262" t="s">
        <v>1251</v>
      </c>
      <c r="T949" s="262" t="s">
        <v>2326</v>
      </c>
      <c r="U949" s="262" t="s">
        <v>2339</v>
      </c>
      <c r="V949" s="262" t="s">
        <v>1835</v>
      </c>
      <c r="W949" s="262" t="s">
        <v>2238</v>
      </c>
      <c r="X949" s="262" t="s">
        <v>1871</v>
      </c>
      <c r="Y949" s="262" t="s">
        <v>2217</v>
      </c>
      <c r="Z949" s="262" t="s">
        <v>1829</v>
      </c>
    </row>
    <row r="950" spans="19:26" x14ac:dyDescent="0.25">
      <c r="S950" s="262" t="s">
        <v>1252</v>
      </c>
      <c r="T950" s="262" t="s">
        <v>1762</v>
      </c>
      <c r="U950" s="262" t="s">
        <v>2328</v>
      </c>
      <c r="V950" s="262" t="s">
        <v>1750</v>
      </c>
      <c r="W950" s="262" t="s">
        <v>2239</v>
      </c>
      <c r="X950" s="262" t="s">
        <v>1873</v>
      </c>
      <c r="Y950" s="262" t="s">
        <v>2180</v>
      </c>
      <c r="Z950" s="262" t="s">
        <v>1768</v>
      </c>
    </row>
    <row r="951" spans="19:26" x14ac:dyDescent="0.25">
      <c r="S951" s="262" t="s">
        <v>1253</v>
      </c>
      <c r="T951" s="262" t="s">
        <v>2253</v>
      </c>
      <c r="U951" s="262" t="s">
        <v>2329</v>
      </c>
      <c r="V951" s="262" t="s">
        <v>1757</v>
      </c>
      <c r="W951" s="262" t="s">
        <v>2240</v>
      </c>
      <c r="X951" s="262" t="s">
        <v>1875</v>
      </c>
      <c r="Y951" s="262" t="s">
        <v>2190</v>
      </c>
      <c r="Z951" s="262" t="s">
        <v>1775</v>
      </c>
    </row>
    <row r="952" spans="19:26" x14ac:dyDescent="0.25">
      <c r="S952" s="262" t="s">
        <v>1254</v>
      </c>
      <c r="T952" s="262" t="s">
        <v>2306</v>
      </c>
      <c r="U952" s="262" t="s">
        <v>2330</v>
      </c>
      <c r="V952" s="262" t="s">
        <v>1764</v>
      </c>
      <c r="W952" s="262" t="s">
        <v>2241</v>
      </c>
      <c r="X952" s="262" t="s">
        <v>1877</v>
      </c>
      <c r="Y952" s="262" t="s">
        <v>2194</v>
      </c>
      <c r="Z952" s="262" t="s">
        <v>1782</v>
      </c>
    </row>
    <row r="953" spans="19:26" x14ac:dyDescent="0.25">
      <c r="S953" s="262" t="s">
        <v>1255</v>
      </c>
      <c r="T953" s="262" t="s">
        <v>2308</v>
      </c>
      <c r="U953" s="262" t="s">
        <v>2150</v>
      </c>
      <c r="V953" s="262" t="s">
        <v>1771</v>
      </c>
      <c r="W953" s="262" t="s">
        <v>2242</v>
      </c>
      <c r="X953" s="262" t="s">
        <v>1879</v>
      </c>
      <c r="Y953" s="262" t="s">
        <v>2197</v>
      </c>
      <c r="Z953" s="262" t="s">
        <v>1789</v>
      </c>
    </row>
    <row r="954" spans="19:26" x14ac:dyDescent="0.25">
      <c r="S954" s="262" t="s">
        <v>1256</v>
      </c>
      <c r="T954" s="262" t="s">
        <v>2310</v>
      </c>
      <c r="U954" s="262" t="s">
        <v>2331</v>
      </c>
      <c r="V954" s="262" t="s">
        <v>1778</v>
      </c>
      <c r="W954" s="262" t="s">
        <v>2243</v>
      </c>
      <c r="X954" s="262" t="s">
        <v>1881</v>
      </c>
      <c r="Y954" s="262" t="s">
        <v>2201</v>
      </c>
      <c r="Z954" s="262" t="s">
        <v>1796</v>
      </c>
    </row>
    <row r="955" spans="19:26" x14ac:dyDescent="0.25">
      <c r="S955" s="262" t="s">
        <v>1257</v>
      </c>
      <c r="T955" s="262" t="s">
        <v>2276</v>
      </c>
      <c r="U955" s="262" t="s">
        <v>2299</v>
      </c>
      <c r="V955" s="262" t="s">
        <v>1785</v>
      </c>
      <c r="W955" s="262" t="s">
        <v>2200</v>
      </c>
      <c r="X955" s="262" t="s">
        <v>1883</v>
      </c>
      <c r="Y955" s="262" t="s">
        <v>2201</v>
      </c>
      <c r="Z955" s="262" t="s">
        <v>1800</v>
      </c>
    </row>
    <row r="956" spans="19:26" x14ac:dyDescent="0.25">
      <c r="S956" s="262" t="s">
        <v>1258</v>
      </c>
      <c r="T956" s="262" t="s">
        <v>2312</v>
      </c>
      <c r="U956" s="262" t="s">
        <v>2332</v>
      </c>
      <c r="V956" s="262" t="s">
        <v>1792</v>
      </c>
      <c r="W956" s="262" t="s">
        <v>2200</v>
      </c>
      <c r="X956" s="262" t="s">
        <v>1885</v>
      </c>
      <c r="Y956" s="262" t="s">
        <v>2201</v>
      </c>
      <c r="Z956" s="262" t="s">
        <v>1804</v>
      </c>
    </row>
    <row r="957" spans="19:26" x14ac:dyDescent="0.25">
      <c r="S957" s="262" t="s">
        <v>1259</v>
      </c>
      <c r="T957" s="262" t="s">
        <v>2312</v>
      </c>
      <c r="U957" s="262" t="s">
        <v>2332</v>
      </c>
      <c r="V957" s="262" t="s">
        <v>1797</v>
      </c>
      <c r="W957" s="262" t="s">
        <v>2244</v>
      </c>
      <c r="X957" s="262" t="s">
        <v>1887</v>
      </c>
      <c r="Y957" s="262" t="s">
        <v>2203</v>
      </c>
      <c r="Z957" s="262" t="s">
        <v>1809</v>
      </c>
    </row>
    <row r="958" spans="19:26" x14ac:dyDescent="0.25">
      <c r="S958" s="262" t="s">
        <v>1260</v>
      </c>
      <c r="T958" s="262" t="s">
        <v>2312</v>
      </c>
      <c r="U958" s="262" t="s">
        <v>2332</v>
      </c>
      <c r="V958" s="262" t="s">
        <v>1801</v>
      </c>
      <c r="W958" s="262" t="s">
        <v>2245</v>
      </c>
      <c r="X958" s="262" t="s">
        <v>1889</v>
      </c>
      <c r="Y958" s="262" t="s">
        <v>2206</v>
      </c>
      <c r="Z958" s="262" t="s">
        <v>1814</v>
      </c>
    </row>
    <row r="959" spans="19:26" x14ac:dyDescent="0.25">
      <c r="S959" s="262" t="s">
        <v>1261</v>
      </c>
      <c r="T959" s="262" t="s">
        <v>2314</v>
      </c>
      <c r="U959" s="262" t="s">
        <v>2333</v>
      </c>
      <c r="V959" s="262" t="s">
        <v>1805</v>
      </c>
      <c r="W959" s="262" t="s">
        <v>2246</v>
      </c>
      <c r="X959" s="262" t="s">
        <v>1891</v>
      </c>
      <c r="Y959" s="262" t="s">
        <v>2209</v>
      </c>
      <c r="Z959" s="262" t="s">
        <v>1819</v>
      </c>
    </row>
    <row r="960" spans="19:26" x14ac:dyDescent="0.25">
      <c r="S960" s="262" t="s">
        <v>1262</v>
      </c>
      <c r="T960" s="262" t="s">
        <v>2316</v>
      </c>
      <c r="U960" s="262" t="s">
        <v>2334</v>
      </c>
      <c r="V960" s="262" t="s">
        <v>1810</v>
      </c>
      <c r="W960" s="262" t="s">
        <v>2247</v>
      </c>
      <c r="X960" s="262" t="s">
        <v>1893</v>
      </c>
      <c r="Y960" s="262" t="s">
        <v>2213</v>
      </c>
      <c r="Z960" s="262" t="s">
        <v>1824</v>
      </c>
    </row>
    <row r="961" spans="19:26" x14ac:dyDescent="0.25">
      <c r="S961" s="262" t="s">
        <v>1263</v>
      </c>
      <c r="T961" s="262" t="s">
        <v>2318</v>
      </c>
      <c r="U961" s="262" t="s">
        <v>2335</v>
      </c>
      <c r="V961" s="262" t="s">
        <v>1815</v>
      </c>
      <c r="W961" s="262" t="s">
        <v>2248</v>
      </c>
      <c r="X961" s="262" t="s">
        <v>1895</v>
      </c>
      <c r="Y961" s="262" t="s">
        <v>2217</v>
      </c>
      <c r="Z961" s="262" t="s">
        <v>1829</v>
      </c>
    </row>
    <row r="962" spans="19:26" x14ac:dyDescent="0.25">
      <c r="S962" s="262" t="s">
        <v>1264</v>
      </c>
      <c r="T962" s="262" t="s">
        <v>2320</v>
      </c>
      <c r="U962" s="262" t="s">
        <v>2336</v>
      </c>
      <c r="V962" s="262" t="s">
        <v>1820</v>
      </c>
      <c r="W962" s="262" t="s">
        <v>2249</v>
      </c>
      <c r="X962" s="262" t="s">
        <v>1897</v>
      </c>
      <c r="Y962" s="262" t="s">
        <v>2221</v>
      </c>
      <c r="Z962" s="262" t="s">
        <v>1834</v>
      </c>
    </row>
    <row r="963" spans="19:26" x14ac:dyDescent="0.25">
      <c r="S963" s="262" t="s">
        <v>1265</v>
      </c>
      <c r="T963" s="262" t="s">
        <v>2322</v>
      </c>
      <c r="U963" s="262" t="s">
        <v>2337</v>
      </c>
      <c r="V963" s="262" t="s">
        <v>1825</v>
      </c>
      <c r="W963" s="262" t="s">
        <v>2250</v>
      </c>
      <c r="X963" s="262" t="s">
        <v>1899</v>
      </c>
      <c r="Y963" s="262" t="s">
        <v>1774</v>
      </c>
      <c r="Z963" s="262" t="s">
        <v>1839</v>
      </c>
    </row>
    <row r="964" spans="19:26" x14ac:dyDescent="0.25">
      <c r="S964" s="262" t="s">
        <v>1266</v>
      </c>
      <c r="T964" s="262" t="s">
        <v>2324</v>
      </c>
      <c r="U964" s="262" t="s">
        <v>2338</v>
      </c>
      <c r="V964" s="262" t="s">
        <v>1830</v>
      </c>
      <c r="W964" s="262" t="s">
        <v>2251</v>
      </c>
      <c r="X964" s="262" t="s">
        <v>1901</v>
      </c>
      <c r="Y964" s="262" t="s">
        <v>2180</v>
      </c>
      <c r="Z964" s="262" t="s">
        <v>1754</v>
      </c>
    </row>
    <row r="965" spans="19:26" x14ac:dyDescent="0.25">
      <c r="S965" s="262" t="s">
        <v>1267</v>
      </c>
      <c r="T965" s="262" t="s">
        <v>2326</v>
      </c>
      <c r="U965" s="262" t="s">
        <v>2339</v>
      </c>
      <c r="V965" s="262" t="s">
        <v>1835</v>
      </c>
      <c r="W965" s="262" t="s">
        <v>2252</v>
      </c>
      <c r="X965" s="262" t="s">
        <v>1903</v>
      </c>
      <c r="Y965" s="262" t="s">
        <v>2180</v>
      </c>
      <c r="Z965" s="262" t="s">
        <v>1761</v>
      </c>
    </row>
    <row r="966" spans="19:26" x14ac:dyDescent="0.25">
      <c r="S966" s="262" t="s">
        <v>1268</v>
      </c>
      <c r="T966" s="262" t="s">
        <v>2073</v>
      </c>
      <c r="U966" s="262" t="s">
        <v>2340</v>
      </c>
      <c r="V966" s="262" t="s">
        <v>1750</v>
      </c>
      <c r="W966" s="262" t="s">
        <v>2341</v>
      </c>
      <c r="X966" s="262" t="s">
        <v>1752</v>
      </c>
      <c r="Y966" s="262" t="s">
        <v>2342</v>
      </c>
      <c r="Z966" s="262" t="s">
        <v>1754</v>
      </c>
    </row>
    <row r="967" spans="19:26" x14ac:dyDescent="0.25">
      <c r="S967" s="262" t="s">
        <v>1269</v>
      </c>
      <c r="T967" s="262" t="s">
        <v>2343</v>
      </c>
      <c r="U967" s="262" t="s">
        <v>2344</v>
      </c>
      <c r="V967" s="262" t="s">
        <v>1757</v>
      </c>
      <c r="W967" s="262" t="s">
        <v>2345</v>
      </c>
      <c r="X967" s="262" t="s">
        <v>1759</v>
      </c>
      <c r="Y967" s="262" t="s">
        <v>2346</v>
      </c>
      <c r="Z967" s="262" t="s">
        <v>1761</v>
      </c>
    </row>
    <row r="968" spans="19:26" x14ac:dyDescent="0.25">
      <c r="S968" s="262" t="s">
        <v>1270</v>
      </c>
      <c r="T968" s="262" t="s">
        <v>2347</v>
      </c>
      <c r="U968" s="262" t="s">
        <v>2348</v>
      </c>
      <c r="V968" s="262" t="s">
        <v>1764</v>
      </c>
      <c r="W968" s="262" t="s">
        <v>2349</v>
      </c>
      <c r="X968" s="262" t="s">
        <v>1766</v>
      </c>
      <c r="Y968" s="262" t="s">
        <v>2350</v>
      </c>
      <c r="Z968" s="262" t="s">
        <v>1768</v>
      </c>
    </row>
    <row r="969" spans="19:26" x14ac:dyDescent="0.25">
      <c r="S969" s="262" t="s">
        <v>1271</v>
      </c>
      <c r="T969" s="262" t="s">
        <v>2351</v>
      </c>
      <c r="U969" s="262" t="s">
        <v>2352</v>
      </c>
      <c r="V969" s="262" t="s">
        <v>1771</v>
      </c>
      <c r="W969" s="262" t="s">
        <v>2353</v>
      </c>
      <c r="X969" s="262" t="s">
        <v>1773</v>
      </c>
      <c r="Y969" s="262" t="s">
        <v>2354</v>
      </c>
      <c r="Z969" s="262" t="s">
        <v>1775</v>
      </c>
    </row>
    <row r="970" spans="19:26" x14ac:dyDescent="0.25">
      <c r="S970" s="262" t="s">
        <v>1272</v>
      </c>
      <c r="T970" s="262" t="s">
        <v>2355</v>
      </c>
      <c r="U970" s="262" t="s">
        <v>2356</v>
      </c>
      <c r="V970" s="262" t="s">
        <v>1778</v>
      </c>
      <c r="W970" s="262" t="s">
        <v>2357</v>
      </c>
      <c r="X970" s="262" t="s">
        <v>1780</v>
      </c>
      <c r="Y970" s="262" t="s">
        <v>2358</v>
      </c>
      <c r="Z970" s="262" t="s">
        <v>1782</v>
      </c>
    </row>
    <row r="971" spans="19:26" x14ac:dyDescent="0.25">
      <c r="S971" s="262" t="s">
        <v>1273</v>
      </c>
      <c r="T971" s="262" t="s">
        <v>2359</v>
      </c>
      <c r="U971" s="262" t="s">
        <v>1926</v>
      </c>
      <c r="V971" s="262" t="s">
        <v>1785</v>
      </c>
      <c r="W971" s="262" t="s">
        <v>2232</v>
      </c>
      <c r="X971" s="262" t="s">
        <v>1787</v>
      </c>
      <c r="Y971" s="262" t="s">
        <v>2360</v>
      </c>
      <c r="Z971" s="262" t="s">
        <v>1789</v>
      </c>
    </row>
    <row r="972" spans="19:26" x14ac:dyDescent="0.25">
      <c r="S972" s="262" t="s">
        <v>1274</v>
      </c>
      <c r="T972" s="262" t="s">
        <v>2361</v>
      </c>
      <c r="U972" s="262" t="s">
        <v>2362</v>
      </c>
      <c r="V972" s="262" t="s">
        <v>1792</v>
      </c>
      <c r="W972" s="262" t="s">
        <v>2363</v>
      </c>
      <c r="X972" s="262" t="s">
        <v>1794</v>
      </c>
      <c r="Y972" s="262" t="s">
        <v>2364</v>
      </c>
      <c r="Z972" s="262" t="s">
        <v>1796</v>
      </c>
    </row>
    <row r="973" spans="19:26" x14ac:dyDescent="0.25">
      <c r="S973" s="262" t="s">
        <v>1275</v>
      </c>
      <c r="T973" s="262" t="s">
        <v>2361</v>
      </c>
      <c r="U973" s="262" t="s">
        <v>2362</v>
      </c>
      <c r="V973" s="262" t="s">
        <v>1797</v>
      </c>
      <c r="W973" s="262" t="s">
        <v>2363</v>
      </c>
      <c r="X973" s="262" t="s">
        <v>1799</v>
      </c>
      <c r="Y973" s="262" t="s">
        <v>2364</v>
      </c>
      <c r="Z973" s="262" t="s">
        <v>1800</v>
      </c>
    </row>
    <row r="974" spans="19:26" x14ac:dyDescent="0.25">
      <c r="S974" s="262" t="s">
        <v>1276</v>
      </c>
      <c r="T974" s="262" t="s">
        <v>2361</v>
      </c>
      <c r="U974" s="262" t="s">
        <v>2362</v>
      </c>
      <c r="V974" s="262" t="s">
        <v>1801</v>
      </c>
      <c r="W974" s="262" t="s">
        <v>2363</v>
      </c>
      <c r="X974" s="262" t="s">
        <v>1803</v>
      </c>
      <c r="Y974" s="262" t="s">
        <v>2364</v>
      </c>
      <c r="Z974" s="262" t="s">
        <v>1804</v>
      </c>
    </row>
    <row r="975" spans="19:26" x14ac:dyDescent="0.25">
      <c r="S975" s="262" t="s">
        <v>1277</v>
      </c>
      <c r="T975" s="262" t="s">
        <v>1783</v>
      </c>
      <c r="U975" s="262" t="s">
        <v>2365</v>
      </c>
      <c r="V975" s="262" t="s">
        <v>1805</v>
      </c>
      <c r="W975" s="262" t="s">
        <v>2366</v>
      </c>
      <c r="X975" s="262" t="s">
        <v>1807</v>
      </c>
      <c r="Y975" s="262" t="s">
        <v>2367</v>
      </c>
      <c r="Z975" s="262" t="s">
        <v>1809</v>
      </c>
    </row>
    <row r="976" spans="19:26" x14ac:dyDescent="0.25">
      <c r="S976" s="262" t="s">
        <v>1278</v>
      </c>
      <c r="T976" s="262" t="s">
        <v>2368</v>
      </c>
      <c r="U976" s="262" t="s">
        <v>2134</v>
      </c>
      <c r="V976" s="262" t="s">
        <v>1810</v>
      </c>
      <c r="W976" s="262" t="s">
        <v>2369</v>
      </c>
      <c r="X976" s="262" t="s">
        <v>1812</v>
      </c>
      <c r="Y976" s="262" t="s">
        <v>2370</v>
      </c>
      <c r="Z976" s="262" t="s">
        <v>1814</v>
      </c>
    </row>
    <row r="977" spans="19:26" x14ac:dyDescent="0.25">
      <c r="S977" s="262" t="s">
        <v>1279</v>
      </c>
      <c r="T977" s="262" t="s">
        <v>2371</v>
      </c>
      <c r="U977" s="262" t="s">
        <v>2032</v>
      </c>
      <c r="V977" s="262" t="s">
        <v>1815</v>
      </c>
      <c r="W977" s="262" t="s">
        <v>2372</v>
      </c>
      <c r="X977" s="262" t="s">
        <v>1817</v>
      </c>
      <c r="Y977" s="262" t="s">
        <v>2373</v>
      </c>
      <c r="Z977" s="262" t="s">
        <v>1819</v>
      </c>
    </row>
    <row r="978" spans="19:26" x14ac:dyDescent="0.25">
      <c r="S978" s="262" t="s">
        <v>1280</v>
      </c>
      <c r="T978" s="262" t="s">
        <v>2374</v>
      </c>
      <c r="U978" s="262" t="s">
        <v>2375</v>
      </c>
      <c r="V978" s="262" t="s">
        <v>1820</v>
      </c>
      <c r="W978" s="262" t="s">
        <v>2200</v>
      </c>
      <c r="X978" s="262" t="s">
        <v>1822</v>
      </c>
      <c r="Y978" s="262" t="s">
        <v>2376</v>
      </c>
      <c r="Z978" s="262" t="s">
        <v>1824</v>
      </c>
    </row>
    <row r="979" spans="19:26" x14ac:dyDescent="0.25">
      <c r="S979" s="262" t="s">
        <v>1281</v>
      </c>
      <c r="T979" s="262" t="s">
        <v>2222</v>
      </c>
      <c r="U979" s="262" t="s">
        <v>2377</v>
      </c>
      <c r="V979" s="262" t="s">
        <v>1825</v>
      </c>
      <c r="W979" s="262" t="s">
        <v>2378</v>
      </c>
      <c r="X979" s="262" t="s">
        <v>1827</v>
      </c>
      <c r="Y979" s="262" t="s">
        <v>2379</v>
      </c>
      <c r="Z979" s="262" t="s">
        <v>1829</v>
      </c>
    </row>
    <row r="980" spans="19:26" x14ac:dyDescent="0.25">
      <c r="S980" s="262" t="s">
        <v>1282</v>
      </c>
      <c r="T980" s="262" t="s">
        <v>1962</v>
      </c>
      <c r="U980" s="262" t="s">
        <v>1943</v>
      </c>
      <c r="V980" s="262" t="s">
        <v>1830</v>
      </c>
      <c r="W980" s="262" t="s">
        <v>1821</v>
      </c>
      <c r="X980" s="262" t="s">
        <v>1832</v>
      </c>
      <c r="Y980" s="262" t="s">
        <v>2380</v>
      </c>
      <c r="Z980" s="262" t="s">
        <v>1834</v>
      </c>
    </row>
    <row r="981" spans="19:26" x14ac:dyDescent="0.25">
      <c r="S981" s="262" t="s">
        <v>1283</v>
      </c>
      <c r="T981" s="262" t="s">
        <v>2381</v>
      </c>
      <c r="U981" s="262" t="s">
        <v>2382</v>
      </c>
      <c r="V981" s="262" t="s">
        <v>1835</v>
      </c>
      <c r="W981" s="262" t="s">
        <v>2383</v>
      </c>
      <c r="X981" s="262" t="s">
        <v>1837</v>
      </c>
      <c r="Y981" s="262" t="s">
        <v>2384</v>
      </c>
      <c r="Z981" s="262" t="s">
        <v>1839</v>
      </c>
    </row>
    <row r="982" spans="19:26" x14ac:dyDescent="0.25">
      <c r="S982" s="262" t="s">
        <v>1284</v>
      </c>
      <c r="T982" s="262" t="s">
        <v>2073</v>
      </c>
      <c r="U982" s="262" t="s">
        <v>2340</v>
      </c>
      <c r="V982" s="262" t="s">
        <v>1750</v>
      </c>
      <c r="W982" s="262" t="s">
        <v>2385</v>
      </c>
      <c r="X982" s="262" t="s">
        <v>1841</v>
      </c>
      <c r="Y982" s="262" t="s">
        <v>2380</v>
      </c>
      <c r="Z982" s="262" t="s">
        <v>1834</v>
      </c>
    </row>
    <row r="983" spans="19:26" x14ac:dyDescent="0.25">
      <c r="S983" s="262" t="s">
        <v>1285</v>
      </c>
      <c r="T983" s="262" t="s">
        <v>2343</v>
      </c>
      <c r="U983" s="262" t="s">
        <v>2344</v>
      </c>
      <c r="V983" s="262" t="s">
        <v>1757</v>
      </c>
      <c r="W983" s="262" t="s">
        <v>2386</v>
      </c>
      <c r="X983" s="262" t="s">
        <v>1843</v>
      </c>
      <c r="Y983" s="262" t="s">
        <v>2384</v>
      </c>
      <c r="Z983" s="262" t="s">
        <v>1839</v>
      </c>
    </row>
    <row r="984" spans="19:26" x14ac:dyDescent="0.25">
      <c r="S984" s="262" t="s">
        <v>1286</v>
      </c>
      <c r="T984" s="262" t="s">
        <v>2347</v>
      </c>
      <c r="U984" s="262" t="s">
        <v>2348</v>
      </c>
      <c r="V984" s="262" t="s">
        <v>1764</v>
      </c>
      <c r="W984" s="262" t="s">
        <v>2387</v>
      </c>
      <c r="X984" s="262" t="s">
        <v>1845</v>
      </c>
      <c r="Y984" s="262" t="s">
        <v>2342</v>
      </c>
      <c r="Z984" s="262" t="s">
        <v>1754</v>
      </c>
    </row>
    <row r="985" spans="19:26" x14ac:dyDescent="0.25">
      <c r="S985" s="262" t="s">
        <v>1287</v>
      </c>
      <c r="T985" s="262" t="s">
        <v>2351</v>
      </c>
      <c r="U985" s="262" t="s">
        <v>2352</v>
      </c>
      <c r="V985" s="262" t="s">
        <v>1771</v>
      </c>
      <c r="W985" s="262" t="s">
        <v>2388</v>
      </c>
      <c r="X985" s="262" t="s">
        <v>1847</v>
      </c>
      <c r="Y985" s="262" t="s">
        <v>2346</v>
      </c>
      <c r="Z985" s="262" t="s">
        <v>1761</v>
      </c>
    </row>
    <row r="986" spans="19:26" x14ac:dyDescent="0.25">
      <c r="S986" s="262" t="s">
        <v>1288</v>
      </c>
      <c r="T986" s="262" t="s">
        <v>2355</v>
      </c>
      <c r="U986" s="262" t="s">
        <v>2356</v>
      </c>
      <c r="V986" s="262" t="s">
        <v>1778</v>
      </c>
      <c r="W986" s="262" t="s">
        <v>2389</v>
      </c>
      <c r="X986" s="262" t="s">
        <v>1849</v>
      </c>
      <c r="Y986" s="262" t="s">
        <v>2350</v>
      </c>
      <c r="Z986" s="262" t="s">
        <v>1768</v>
      </c>
    </row>
    <row r="987" spans="19:26" x14ac:dyDescent="0.25">
      <c r="S987" s="262" t="s">
        <v>1289</v>
      </c>
      <c r="T987" s="262" t="s">
        <v>2359</v>
      </c>
      <c r="U987" s="262" t="s">
        <v>1926</v>
      </c>
      <c r="V987" s="262" t="s">
        <v>1785</v>
      </c>
      <c r="W987" s="262" t="s">
        <v>2390</v>
      </c>
      <c r="X987" s="262" t="s">
        <v>1851</v>
      </c>
      <c r="Y987" s="262" t="s">
        <v>2354</v>
      </c>
      <c r="Z987" s="262" t="s">
        <v>1775</v>
      </c>
    </row>
    <row r="988" spans="19:26" x14ac:dyDescent="0.25">
      <c r="S988" s="262" t="s">
        <v>1290</v>
      </c>
      <c r="T988" s="262" t="s">
        <v>2361</v>
      </c>
      <c r="U988" s="262" t="s">
        <v>2362</v>
      </c>
      <c r="V988" s="262" t="s">
        <v>1792</v>
      </c>
      <c r="W988" s="262" t="s">
        <v>2212</v>
      </c>
      <c r="X988" s="262" t="s">
        <v>1853</v>
      </c>
      <c r="Y988" s="262" t="s">
        <v>2358</v>
      </c>
      <c r="Z988" s="262" t="s">
        <v>1782</v>
      </c>
    </row>
    <row r="989" spans="19:26" x14ac:dyDescent="0.25">
      <c r="S989" s="262" t="s">
        <v>1291</v>
      </c>
      <c r="T989" s="262" t="s">
        <v>2361</v>
      </c>
      <c r="U989" s="262" t="s">
        <v>2362</v>
      </c>
      <c r="V989" s="262" t="s">
        <v>1797</v>
      </c>
      <c r="W989" s="262" t="s">
        <v>2391</v>
      </c>
      <c r="X989" s="262" t="s">
        <v>1855</v>
      </c>
      <c r="Y989" s="262" t="s">
        <v>2360</v>
      </c>
      <c r="Z989" s="262" t="s">
        <v>1789</v>
      </c>
    </row>
    <row r="990" spans="19:26" x14ac:dyDescent="0.25">
      <c r="S990" s="262" t="s">
        <v>1292</v>
      </c>
      <c r="T990" s="262" t="s">
        <v>2361</v>
      </c>
      <c r="U990" s="262" t="s">
        <v>2362</v>
      </c>
      <c r="V990" s="262" t="s">
        <v>1801</v>
      </c>
      <c r="W990" s="262" t="s">
        <v>2363</v>
      </c>
      <c r="X990" s="262" t="s">
        <v>1857</v>
      </c>
      <c r="Y990" s="262" t="s">
        <v>2364</v>
      </c>
      <c r="Z990" s="262" t="s">
        <v>1796</v>
      </c>
    </row>
    <row r="991" spans="19:26" x14ac:dyDescent="0.25">
      <c r="S991" s="262" t="s">
        <v>1293</v>
      </c>
      <c r="T991" s="262" t="s">
        <v>1783</v>
      </c>
      <c r="U991" s="262" t="s">
        <v>2365</v>
      </c>
      <c r="V991" s="262" t="s">
        <v>1805</v>
      </c>
      <c r="W991" s="262" t="s">
        <v>2363</v>
      </c>
      <c r="X991" s="262" t="s">
        <v>1859</v>
      </c>
      <c r="Y991" s="262" t="s">
        <v>2364</v>
      </c>
      <c r="Z991" s="262" t="s">
        <v>1800</v>
      </c>
    </row>
    <row r="992" spans="19:26" x14ac:dyDescent="0.25">
      <c r="S992" s="262" t="s">
        <v>1294</v>
      </c>
      <c r="T992" s="262" t="s">
        <v>2368</v>
      </c>
      <c r="U992" s="262" t="s">
        <v>2134</v>
      </c>
      <c r="V992" s="262" t="s">
        <v>1810</v>
      </c>
      <c r="W992" s="262" t="s">
        <v>2392</v>
      </c>
      <c r="X992" s="262" t="s">
        <v>1861</v>
      </c>
      <c r="Y992" s="262" t="s">
        <v>2364</v>
      </c>
      <c r="Z992" s="262" t="s">
        <v>1804</v>
      </c>
    </row>
    <row r="993" spans="19:26" x14ac:dyDescent="0.25">
      <c r="S993" s="262" t="s">
        <v>1295</v>
      </c>
      <c r="T993" s="262" t="s">
        <v>2371</v>
      </c>
      <c r="U993" s="262" t="s">
        <v>2032</v>
      </c>
      <c r="V993" s="262" t="s">
        <v>1815</v>
      </c>
      <c r="W993" s="262" t="s">
        <v>2393</v>
      </c>
      <c r="X993" s="262" t="s">
        <v>1863</v>
      </c>
      <c r="Y993" s="262" t="s">
        <v>2367</v>
      </c>
      <c r="Z993" s="262" t="s">
        <v>1809</v>
      </c>
    </row>
    <row r="994" spans="19:26" x14ac:dyDescent="0.25">
      <c r="S994" s="262" t="s">
        <v>1296</v>
      </c>
      <c r="T994" s="262" t="s">
        <v>2374</v>
      </c>
      <c r="U994" s="262" t="s">
        <v>2375</v>
      </c>
      <c r="V994" s="262" t="s">
        <v>1820</v>
      </c>
      <c r="W994" s="262" t="s">
        <v>2394</v>
      </c>
      <c r="X994" s="262" t="s">
        <v>1865</v>
      </c>
      <c r="Y994" s="262" t="s">
        <v>2370</v>
      </c>
      <c r="Z994" s="262" t="s">
        <v>1814</v>
      </c>
    </row>
    <row r="995" spans="19:26" x14ac:dyDescent="0.25">
      <c r="S995" s="262" t="s">
        <v>1297</v>
      </c>
      <c r="T995" s="262" t="s">
        <v>2222</v>
      </c>
      <c r="U995" s="262" t="s">
        <v>2377</v>
      </c>
      <c r="V995" s="262" t="s">
        <v>1825</v>
      </c>
      <c r="W995" s="262" t="s">
        <v>2395</v>
      </c>
      <c r="X995" s="262" t="s">
        <v>1867</v>
      </c>
      <c r="Y995" s="262" t="s">
        <v>2373</v>
      </c>
      <c r="Z995" s="262" t="s">
        <v>1819</v>
      </c>
    </row>
    <row r="996" spans="19:26" x14ac:dyDescent="0.25">
      <c r="S996" s="262" t="s">
        <v>1298</v>
      </c>
      <c r="T996" s="262" t="s">
        <v>1962</v>
      </c>
      <c r="U996" s="262" t="s">
        <v>1943</v>
      </c>
      <c r="V996" s="262" t="s">
        <v>1830</v>
      </c>
      <c r="W996" s="262" t="s">
        <v>2396</v>
      </c>
      <c r="X996" s="262" t="s">
        <v>1869</v>
      </c>
      <c r="Y996" s="262" t="s">
        <v>2376</v>
      </c>
      <c r="Z996" s="262" t="s">
        <v>1824</v>
      </c>
    </row>
    <row r="997" spans="19:26" x14ac:dyDescent="0.25">
      <c r="S997" s="262" t="s">
        <v>1299</v>
      </c>
      <c r="T997" s="262" t="s">
        <v>2381</v>
      </c>
      <c r="U997" s="262" t="s">
        <v>2382</v>
      </c>
      <c r="V997" s="262" t="s">
        <v>1835</v>
      </c>
      <c r="W997" s="262" t="s">
        <v>2366</v>
      </c>
      <c r="X997" s="262" t="s">
        <v>1871</v>
      </c>
      <c r="Y997" s="262" t="s">
        <v>2379</v>
      </c>
      <c r="Z997" s="262" t="s">
        <v>1829</v>
      </c>
    </row>
    <row r="998" spans="19:26" x14ac:dyDescent="0.25">
      <c r="S998" s="262" t="s">
        <v>1300</v>
      </c>
      <c r="T998" s="262" t="s">
        <v>2073</v>
      </c>
      <c r="U998" s="262" t="s">
        <v>2340</v>
      </c>
      <c r="V998" s="262" t="s">
        <v>1750</v>
      </c>
      <c r="W998" s="262" t="s">
        <v>2397</v>
      </c>
      <c r="X998" s="262" t="s">
        <v>1873</v>
      </c>
      <c r="Y998" s="262" t="s">
        <v>2350</v>
      </c>
      <c r="Z998" s="262" t="s">
        <v>1768</v>
      </c>
    </row>
    <row r="999" spans="19:26" x14ac:dyDescent="0.25">
      <c r="S999" s="262" t="s">
        <v>1301</v>
      </c>
      <c r="T999" s="262" t="s">
        <v>2343</v>
      </c>
      <c r="U999" s="262" t="s">
        <v>2344</v>
      </c>
      <c r="V999" s="262" t="s">
        <v>1757</v>
      </c>
      <c r="W999" s="262" t="s">
        <v>2398</v>
      </c>
      <c r="X999" s="262" t="s">
        <v>1875</v>
      </c>
      <c r="Y999" s="262" t="s">
        <v>2354</v>
      </c>
      <c r="Z999" s="262" t="s">
        <v>1775</v>
      </c>
    </row>
    <row r="1000" spans="19:26" x14ac:dyDescent="0.25">
      <c r="S1000" s="262" t="s">
        <v>1302</v>
      </c>
      <c r="T1000" s="262" t="s">
        <v>2347</v>
      </c>
      <c r="U1000" s="262" t="s">
        <v>2348</v>
      </c>
      <c r="V1000" s="262" t="s">
        <v>1764</v>
      </c>
      <c r="W1000" s="262" t="s">
        <v>2399</v>
      </c>
      <c r="X1000" s="262" t="s">
        <v>1877</v>
      </c>
      <c r="Y1000" s="262" t="s">
        <v>2358</v>
      </c>
      <c r="Z1000" s="262" t="s">
        <v>1782</v>
      </c>
    </row>
    <row r="1001" spans="19:26" x14ac:dyDescent="0.25">
      <c r="S1001" s="262" t="s">
        <v>1303</v>
      </c>
      <c r="T1001" s="262" t="s">
        <v>2351</v>
      </c>
      <c r="U1001" s="262" t="s">
        <v>2352</v>
      </c>
      <c r="V1001" s="262" t="s">
        <v>1771</v>
      </c>
      <c r="W1001" s="262" t="s">
        <v>2400</v>
      </c>
      <c r="X1001" s="262" t="s">
        <v>1879</v>
      </c>
      <c r="Y1001" s="262" t="s">
        <v>2360</v>
      </c>
      <c r="Z1001" s="262" t="s">
        <v>1789</v>
      </c>
    </row>
    <row r="1002" spans="19:26" x14ac:dyDescent="0.25">
      <c r="S1002" s="262" t="s">
        <v>1304</v>
      </c>
      <c r="T1002" s="262" t="s">
        <v>2355</v>
      </c>
      <c r="U1002" s="262" t="s">
        <v>2356</v>
      </c>
      <c r="V1002" s="262" t="s">
        <v>1778</v>
      </c>
      <c r="W1002" s="262" t="s">
        <v>2401</v>
      </c>
      <c r="X1002" s="262" t="s">
        <v>1881</v>
      </c>
      <c r="Y1002" s="262" t="s">
        <v>2364</v>
      </c>
      <c r="Z1002" s="262" t="s">
        <v>1796</v>
      </c>
    </row>
    <row r="1003" spans="19:26" x14ac:dyDescent="0.25">
      <c r="S1003" s="262" t="s">
        <v>1305</v>
      </c>
      <c r="T1003" s="262" t="s">
        <v>2359</v>
      </c>
      <c r="U1003" s="262" t="s">
        <v>1926</v>
      </c>
      <c r="V1003" s="262" t="s">
        <v>1785</v>
      </c>
      <c r="W1003" s="262" t="s">
        <v>2363</v>
      </c>
      <c r="X1003" s="262" t="s">
        <v>1883</v>
      </c>
      <c r="Y1003" s="262" t="s">
        <v>2364</v>
      </c>
      <c r="Z1003" s="262" t="s">
        <v>1800</v>
      </c>
    </row>
    <row r="1004" spans="19:26" x14ac:dyDescent="0.25">
      <c r="S1004" s="262" t="s">
        <v>1306</v>
      </c>
      <c r="T1004" s="262" t="s">
        <v>2361</v>
      </c>
      <c r="U1004" s="262" t="s">
        <v>2362</v>
      </c>
      <c r="V1004" s="262" t="s">
        <v>1792</v>
      </c>
      <c r="W1004" s="262" t="s">
        <v>2363</v>
      </c>
      <c r="X1004" s="262" t="s">
        <v>1885</v>
      </c>
      <c r="Y1004" s="262" t="s">
        <v>2364</v>
      </c>
      <c r="Z1004" s="262" t="s">
        <v>1804</v>
      </c>
    </row>
    <row r="1005" spans="19:26" x14ac:dyDescent="0.25">
      <c r="S1005" s="262" t="s">
        <v>1307</v>
      </c>
      <c r="T1005" s="262" t="s">
        <v>2361</v>
      </c>
      <c r="U1005" s="262" t="s">
        <v>2362</v>
      </c>
      <c r="V1005" s="262" t="s">
        <v>1797</v>
      </c>
      <c r="W1005" s="262" t="s">
        <v>2402</v>
      </c>
      <c r="X1005" s="262" t="s">
        <v>1887</v>
      </c>
      <c r="Y1005" s="262" t="s">
        <v>2367</v>
      </c>
      <c r="Z1005" s="262" t="s">
        <v>1809</v>
      </c>
    </row>
    <row r="1006" spans="19:26" x14ac:dyDescent="0.25">
      <c r="S1006" s="262" t="s">
        <v>1308</v>
      </c>
      <c r="T1006" s="262" t="s">
        <v>2361</v>
      </c>
      <c r="U1006" s="262" t="s">
        <v>2362</v>
      </c>
      <c r="V1006" s="262" t="s">
        <v>1801</v>
      </c>
      <c r="W1006" s="262" t="s">
        <v>2403</v>
      </c>
      <c r="X1006" s="262" t="s">
        <v>1889</v>
      </c>
      <c r="Y1006" s="262" t="s">
        <v>2370</v>
      </c>
      <c r="Z1006" s="262" t="s">
        <v>1814</v>
      </c>
    </row>
    <row r="1007" spans="19:26" x14ac:dyDescent="0.25">
      <c r="S1007" s="262" t="s">
        <v>1309</v>
      </c>
      <c r="T1007" s="262" t="s">
        <v>1783</v>
      </c>
      <c r="U1007" s="262" t="s">
        <v>2365</v>
      </c>
      <c r="V1007" s="262" t="s">
        <v>1805</v>
      </c>
      <c r="W1007" s="262" t="s">
        <v>2404</v>
      </c>
      <c r="X1007" s="262" t="s">
        <v>1891</v>
      </c>
      <c r="Y1007" s="262" t="s">
        <v>2373</v>
      </c>
      <c r="Z1007" s="262" t="s">
        <v>1819</v>
      </c>
    </row>
    <row r="1008" spans="19:26" x14ac:dyDescent="0.25">
      <c r="S1008" s="262" t="s">
        <v>1310</v>
      </c>
      <c r="T1008" s="262" t="s">
        <v>2368</v>
      </c>
      <c r="U1008" s="262" t="s">
        <v>2134</v>
      </c>
      <c r="V1008" s="262" t="s">
        <v>1810</v>
      </c>
      <c r="W1008" s="262" t="s">
        <v>2405</v>
      </c>
      <c r="X1008" s="262" t="s">
        <v>1893</v>
      </c>
      <c r="Y1008" s="262" t="s">
        <v>2376</v>
      </c>
      <c r="Z1008" s="262" t="s">
        <v>1824</v>
      </c>
    </row>
    <row r="1009" spans="19:26" x14ac:dyDescent="0.25">
      <c r="S1009" s="262" t="s">
        <v>1311</v>
      </c>
      <c r="T1009" s="262" t="s">
        <v>2371</v>
      </c>
      <c r="U1009" s="262" t="s">
        <v>2032</v>
      </c>
      <c r="V1009" s="262" t="s">
        <v>1815</v>
      </c>
      <c r="W1009" s="262" t="s">
        <v>2406</v>
      </c>
      <c r="X1009" s="262" t="s">
        <v>1895</v>
      </c>
      <c r="Y1009" s="262" t="s">
        <v>2379</v>
      </c>
      <c r="Z1009" s="262" t="s">
        <v>1829</v>
      </c>
    </row>
    <row r="1010" spans="19:26" x14ac:dyDescent="0.25">
      <c r="S1010" s="262" t="s">
        <v>1312</v>
      </c>
      <c r="T1010" s="262" t="s">
        <v>2374</v>
      </c>
      <c r="U1010" s="262" t="s">
        <v>2375</v>
      </c>
      <c r="V1010" s="262" t="s">
        <v>1820</v>
      </c>
      <c r="W1010" s="262" t="s">
        <v>2407</v>
      </c>
      <c r="X1010" s="262" t="s">
        <v>1897</v>
      </c>
      <c r="Y1010" s="262" t="s">
        <v>2380</v>
      </c>
      <c r="Z1010" s="262" t="s">
        <v>1834</v>
      </c>
    </row>
    <row r="1011" spans="19:26" x14ac:dyDescent="0.25">
      <c r="S1011" s="262" t="s">
        <v>1313</v>
      </c>
      <c r="T1011" s="262" t="s">
        <v>2222</v>
      </c>
      <c r="U1011" s="262" t="s">
        <v>2377</v>
      </c>
      <c r="V1011" s="262" t="s">
        <v>1825</v>
      </c>
      <c r="W1011" s="262" t="s">
        <v>2408</v>
      </c>
      <c r="X1011" s="262" t="s">
        <v>1899</v>
      </c>
      <c r="Y1011" s="262" t="s">
        <v>2384</v>
      </c>
      <c r="Z1011" s="262" t="s">
        <v>1839</v>
      </c>
    </row>
    <row r="1012" spans="19:26" x14ac:dyDescent="0.25">
      <c r="S1012" s="262" t="s">
        <v>1314</v>
      </c>
      <c r="T1012" s="262" t="s">
        <v>1962</v>
      </c>
      <c r="U1012" s="262" t="s">
        <v>1943</v>
      </c>
      <c r="V1012" s="262" t="s">
        <v>1830</v>
      </c>
      <c r="W1012" s="262" t="s">
        <v>2205</v>
      </c>
      <c r="X1012" s="262" t="s">
        <v>1901</v>
      </c>
      <c r="Y1012" s="262" t="s">
        <v>2342</v>
      </c>
      <c r="Z1012" s="262" t="s">
        <v>1754</v>
      </c>
    </row>
    <row r="1013" spans="19:26" x14ac:dyDescent="0.25">
      <c r="S1013" s="262" t="s">
        <v>1315</v>
      </c>
      <c r="T1013" s="262" t="s">
        <v>2381</v>
      </c>
      <c r="U1013" s="262" t="s">
        <v>2382</v>
      </c>
      <c r="V1013" s="262" t="s">
        <v>1835</v>
      </c>
      <c r="W1013" s="262" t="s">
        <v>2409</v>
      </c>
      <c r="X1013" s="262" t="s">
        <v>1903</v>
      </c>
      <c r="Y1013" s="262" t="s">
        <v>2346</v>
      </c>
      <c r="Z1013" s="262" t="s">
        <v>1761</v>
      </c>
    </row>
    <row r="1014" spans="19:26" x14ac:dyDescent="0.25">
      <c r="S1014" s="262" t="s">
        <v>1316</v>
      </c>
      <c r="T1014" s="262" t="s">
        <v>2410</v>
      </c>
      <c r="U1014" s="262" t="s">
        <v>2307</v>
      </c>
      <c r="V1014" s="262" t="s">
        <v>1750</v>
      </c>
      <c r="W1014" s="262" t="s">
        <v>2341</v>
      </c>
      <c r="X1014" s="262" t="s">
        <v>1752</v>
      </c>
      <c r="Y1014" s="262" t="s">
        <v>2342</v>
      </c>
      <c r="Z1014" s="262" t="s">
        <v>1754</v>
      </c>
    </row>
    <row r="1015" spans="19:26" x14ac:dyDescent="0.25">
      <c r="S1015" s="262" t="s">
        <v>1317</v>
      </c>
      <c r="T1015" s="262" t="s">
        <v>2411</v>
      </c>
      <c r="U1015" s="262" t="s">
        <v>2283</v>
      </c>
      <c r="V1015" s="262" t="s">
        <v>1757</v>
      </c>
      <c r="W1015" s="262" t="s">
        <v>2345</v>
      </c>
      <c r="X1015" s="262" t="s">
        <v>1759</v>
      </c>
      <c r="Y1015" s="262" t="s">
        <v>2346</v>
      </c>
      <c r="Z1015" s="262" t="s">
        <v>1761</v>
      </c>
    </row>
    <row r="1016" spans="19:26" x14ac:dyDescent="0.25">
      <c r="S1016" s="262" t="s">
        <v>1318</v>
      </c>
      <c r="T1016" s="262" t="s">
        <v>2412</v>
      </c>
      <c r="U1016" s="262" t="s">
        <v>2413</v>
      </c>
      <c r="V1016" s="262" t="s">
        <v>1764</v>
      </c>
      <c r="W1016" s="262" t="s">
        <v>2349</v>
      </c>
      <c r="X1016" s="262" t="s">
        <v>1766</v>
      </c>
      <c r="Y1016" s="262" t="s">
        <v>2350</v>
      </c>
      <c r="Z1016" s="262" t="s">
        <v>1768</v>
      </c>
    </row>
    <row r="1017" spans="19:26" x14ac:dyDescent="0.25">
      <c r="S1017" s="262" t="s">
        <v>1319</v>
      </c>
      <c r="T1017" s="262" t="s">
        <v>2414</v>
      </c>
      <c r="U1017" s="262" t="s">
        <v>2415</v>
      </c>
      <c r="V1017" s="262" t="s">
        <v>1771</v>
      </c>
      <c r="W1017" s="262" t="s">
        <v>2353</v>
      </c>
      <c r="X1017" s="262" t="s">
        <v>1773</v>
      </c>
      <c r="Y1017" s="262" t="s">
        <v>2354</v>
      </c>
      <c r="Z1017" s="262" t="s">
        <v>1775</v>
      </c>
    </row>
    <row r="1018" spans="19:26" x14ac:dyDescent="0.25">
      <c r="S1018" s="262" t="s">
        <v>1320</v>
      </c>
      <c r="T1018" s="262" t="s">
        <v>2416</v>
      </c>
      <c r="U1018" s="262" t="s">
        <v>2417</v>
      </c>
      <c r="V1018" s="262" t="s">
        <v>1778</v>
      </c>
      <c r="W1018" s="262" t="s">
        <v>2357</v>
      </c>
      <c r="X1018" s="262" t="s">
        <v>1780</v>
      </c>
      <c r="Y1018" s="262" t="s">
        <v>2358</v>
      </c>
      <c r="Z1018" s="262" t="s">
        <v>1782</v>
      </c>
    </row>
    <row r="1019" spans="19:26" x14ac:dyDescent="0.25">
      <c r="S1019" s="262" t="s">
        <v>1321</v>
      </c>
      <c r="T1019" s="262" t="s">
        <v>2418</v>
      </c>
      <c r="U1019" s="262" t="s">
        <v>2419</v>
      </c>
      <c r="V1019" s="262" t="s">
        <v>1785</v>
      </c>
      <c r="W1019" s="262" t="s">
        <v>2232</v>
      </c>
      <c r="X1019" s="262" t="s">
        <v>1787</v>
      </c>
      <c r="Y1019" s="262" t="s">
        <v>2360</v>
      </c>
      <c r="Z1019" s="262" t="s">
        <v>1789</v>
      </c>
    </row>
    <row r="1020" spans="19:26" x14ac:dyDescent="0.25">
      <c r="S1020" s="262" t="s">
        <v>1322</v>
      </c>
      <c r="T1020" s="262" t="s">
        <v>2420</v>
      </c>
      <c r="U1020" s="262" t="s">
        <v>2421</v>
      </c>
      <c r="V1020" s="262" t="s">
        <v>1792</v>
      </c>
      <c r="W1020" s="262" t="s">
        <v>2363</v>
      </c>
      <c r="X1020" s="262" t="s">
        <v>1794</v>
      </c>
      <c r="Y1020" s="262" t="s">
        <v>2364</v>
      </c>
      <c r="Z1020" s="262" t="s">
        <v>1796</v>
      </c>
    </row>
    <row r="1021" spans="19:26" x14ac:dyDescent="0.25">
      <c r="S1021" s="262" t="s">
        <v>1323</v>
      </c>
      <c r="T1021" s="262" t="s">
        <v>2420</v>
      </c>
      <c r="U1021" s="262" t="s">
        <v>2421</v>
      </c>
      <c r="V1021" s="262" t="s">
        <v>1797</v>
      </c>
      <c r="W1021" s="262" t="s">
        <v>2363</v>
      </c>
      <c r="X1021" s="262" t="s">
        <v>1799</v>
      </c>
      <c r="Y1021" s="262" t="s">
        <v>2364</v>
      </c>
      <c r="Z1021" s="262" t="s">
        <v>1800</v>
      </c>
    </row>
    <row r="1022" spans="19:26" x14ac:dyDescent="0.25">
      <c r="S1022" s="262" t="s">
        <v>1324</v>
      </c>
      <c r="T1022" s="262" t="s">
        <v>2420</v>
      </c>
      <c r="U1022" s="262" t="s">
        <v>2421</v>
      </c>
      <c r="V1022" s="262" t="s">
        <v>1801</v>
      </c>
      <c r="W1022" s="262" t="s">
        <v>2363</v>
      </c>
      <c r="X1022" s="262" t="s">
        <v>1803</v>
      </c>
      <c r="Y1022" s="262" t="s">
        <v>2364</v>
      </c>
      <c r="Z1022" s="262" t="s">
        <v>1804</v>
      </c>
    </row>
    <row r="1023" spans="19:26" x14ac:dyDescent="0.25">
      <c r="S1023" s="262" t="s">
        <v>1325</v>
      </c>
      <c r="T1023" s="262" t="s">
        <v>2422</v>
      </c>
      <c r="U1023" s="262" t="s">
        <v>2423</v>
      </c>
      <c r="V1023" s="262" t="s">
        <v>1805</v>
      </c>
      <c r="W1023" s="262" t="s">
        <v>2366</v>
      </c>
      <c r="X1023" s="262" t="s">
        <v>1807</v>
      </c>
      <c r="Y1023" s="262" t="s">
        <v>2367</v>
      </c>
      <c r="Z1023" s="262" t="s">
        <v>1809</v>
      </c>
    </row>
    <row r="1024" spans="19:26" x14ac:dyDescent="0.25">
      <c r="S1024" s="262" t="s">
        <v>1326</v>
      </c>
      <c r="T1024" s="262" t="s">
        <v>2424</v>
      </c>
      <c r="U1024" s="262" t="s">
        <v>2425</v>
      </c>
      <c r="V1024" s="262" t="s">
        <v>1810</v>
      </c>
      <c r="W1024" s="262" t="s">
        <v>2369</v>
      </c>
      <c r="X1024" s="262" t="s">
        <v>1812</v>
      </c>
      <c r="Y1024" s="262" t="s">
        <v>2370</v>
      </c>
      <c r="Z1024" s="262" t="s">
        <v>1814</v>
      </c>
    </row>
    <row r="1025" spans="19:26" x14ac:dyDescent="0.25">
      <c r="S1025" s="262" t="s">
        <v>1327</v>
      </c>
      <c r="T1025" s="262" t="s">
        <v>2426</v>
      </c>
      <c r="U1025" s="262" t="s">
        <v>2427</v>
      </c>
      <c r="V1025" s="262" t="s">
        <v>1815</v>
      </c>
      <c r="W1025" s="262" t="s">
        <v>2372</v>
      </c>
      <c r="X1025" s="262" t="s">
        <v>1817</v>
      </c>
      <c r="Y1025" s="262" t="s">
        <v>2373</v>
      </c>
      <c r="Z1025" s="262" t="s">
        <v>1819</v>
      </c>
    </row>
    <row r="1026" spans="19:26" x14ac:dyDescent="0.25">
      <c r="S1026" s="262" t="s">
        <v>1328</v>
      </c>
      <c r="T1026" s="262" t="s">
        <v>2428</v>
      </c>
      <c r="U1026" s="262" t="s">
        <v>2429</v>
      </c>
      <c r="V1026" s="262" t="s">
        <v>1820</v>
      </c>
      <c r="W1026" s="262" t="s">
        <v>2200</v>
      </c>
      <c r="X1026" s="262" t="s">
        <v>1822</v>
      </c>
      <c r="Y1026" s="262" t="s">
        <v>2376</v>
      </c>
      <c r="Z1026" s="262" t="s">
        <v>1824</v>
      </c>
    </row>
    <row r="1027" spans="19:26" x14ac:dyDescent="0.25">
      <c r="S1027" s="262" t="s">
        <v>1329</v>
      </c>
      <c r="T1027" s="262" t="s">
        <v>2265</v>
      </c>
      <c r="U1027" s="262" t="s">
        <v>2292</v>
      </c>
      <c r="V1027" s="262" t="s">
        <v>1825</v>
      </c>
      <c r="W1027" s="262" t="s">
        <v>2378</v>
      </c>
      <c r="X1027" s="262" t="s">
        <v>1827</v>
      </c>
      <c r="Y1027" s="262" t="s">
        <v>2379</v>
      </c>
      <c r="Z1027" s="262" t="s">
        <v>1829</v>
      </c>
    </row>
    <row r="1028" spans="19:26" x14ac:dyDescent="0.25">
      <c r="S1028" s="262" t="s">
        <v>1330</v>
      </c>
      <c r="T1028" s="262" t="s">
        <v>2430</v>
      </c>
      <c r="U1028" s="262" t="s">
        <v>2431</v>
      </c>
      <c r="V1028" s="262" t="s">
        <v>1830</v>
      </c>
      <c r="W1028" s="262" t="s">
        <v>1821</v>
      </c>
      <c r="X1028" s="262" t="s">
        <v>1832</v>
      </c>
      <c r="Y1028" s="262" t="s">
        <v>2380</v>
      </c>
      <c r="Z1028" s="262" t="s">
        <v>1834</v>
      </c>
    </row>
    <row r="1029" spans="19:26" x14ac:dyDescent="0.25">
      <c r="S1029" s="262" t="s">
        <v>1331</v>
      </c>
      <c r="T1029" s="262" t="s">
        <v>2432</v>
      </c>
      <c r="U1029" s="262" t="s">
        <v>2433</v>
      </c>
      <c r="V1029" s="262" t="s">
        <v>1835</v>
      </c>
      <c r="W1029" s="262" t="s">
        <v>2383</v>
      </c>
      <c r="X1029" s="262" t="s">
        <v>1837</v>
      </c>
      <c r="Y1029" s="262" t="s">
        <v>2384</v>
      </c>
      <c r="Z1029" s="262" t="s">
        <v>1839</v>
      </c>
    </row>
    <row r="1030" spans="19:26" x14ac:dyDescent="0.25">
      <c r="S1030" s="262" t="s">
        <v>1332</v>
      </c>
      <c r="T1030" s="262" t="s">
        <v>2410</v>
      </c>
      <c r="U1030" s="262" t="s">
        <v>2307</v>
      </c>
      <c r="V1030" s="262" t="s">
        <v>1750</v>
      </c>
      <c r="W1030" s="262" t="s">
        <v>2385</v>
      </c>
      <c r="X1030" s="262" t="s">
        <v>1841</v>
      </c>
      <c r="Y1030" s="262" t="s">
        <v>2380</v>
      </c>
      <c r="Z1030" s="262" t="s">
        <v>1834</v>
      </c>
    </row>
    <row r="1031" spans="19:26" x14ac:dyDescent="0.25">
      <c r="S1031" s="262" t="s">
        <v>1333</v>
      </c>
      <c r="T1031" s="262" t="s">
        <v>2411</v>
      </c>
      <c r="U1031" s="262" t="s">
        <v>2283</v>
      </c>
      <c r="V1031" s="262" t="s">
        <v>1757</v>
      </c>
      <c r="W1031" s="262" t="s">
        <v>2386</v>
      </c>
      <c r="X1031" s="262" t="s">
        <v>1843</v>
      </c>
      <c r="Y1031" s="262" t="s">
        <v>2384</v>
      </c>
      <c r="Z1031" s="262" t="s">
        <v>1839</v>
      </c>
    </row>
    <row r="1032" spans="19:26" x14ac:dyDescent="0.25">
      <c r="S1032" s="262" t="s">
        <v>1334</v>
      </c>
      <c r="T1032" s="262" t="s">
        <v>2412</v>
      </c>
      <c r="U1032" s="262" t="s">
        <v>2413</v>
      </c>
      <c r="V1032" s="262" t="s">
        <v>1764</v>
      </c>
      <c r="W1032" s="262" t="s">
        <v>2387</v>
      </c>
      <c r="X1032" s="262" t="s">
        <v>1845</v>
      </c>
      <c r="Y1032" s="262" t="s">
        <v>2342</v>
      </c>
      <c r="Z1032" s="262" t="s">
        <v>1754</v>
      </c>
    </row>
    <row r="1033" spans="19:26" x14ac:dyDescent="0.25">
      <c r="S1033" s="262" t="s">
        <v>1335</v>
      </c>
      <c r="T1033" s="262" t="s">
        <v>2414</v>
      </c>
      <c r="U1033" s="262" t="s">
        <v>2415</v>
      </c>
      <c r="V1033" s="262" t="s">
        <v>1771</v>
      </c>
      <c r="W1033" s="262" t="s">
        <v>2388</v>
      </c>
      <c r="X1033" s="262" t="s">
        <v>1847</v>
      </c>
      <c r="Y1033" s="262" t="s">
        <v>2346</v>
      </c>
      <c r="Z1033" s="262" t="s">
        <v>1761</v>
      </c>
    </row>
    <row r="1034" spans="19:26" x14ac:dyDescent="0.25">
      <c r="S1034" s="262" t="s">
        <v>1336</v>
      </c>
      <c r="T1034" s="262" t="s">
        <v>2416</v>
      </c>
      <c r="U1034" s="262" t="s">
        <v>2417</v>
      </c>
      <c r="V1034" s="262" t="s">
        <v>1778</v>
      </c>
      <c r="W1034" s="262" t="s">
        <v>2389</v>
      </c>
      <c r="X1034" s="262" t="s">
        <v>1849</v>
      </c>
      <c r="Y1034" s="262" t="s">
        <v>2350</v>
      </c>
      <c r="Z1034" s="262" t="s">
        <v>1768</v>
      </c>
    </row>
    <row r="1035" spans="19:26" x14ac:dyDescent="0.25">
      <c r="S1035" s="262" t="s">
        <v>1337</v>
      </c>
      <c r="T1035" s="262" t="s">
        <v>2418</v>
      </c>
      <c r="U1035" s="262" t="s">
        <v>2419</v>
      </c>
      <c r="V1035" s="262" t="s">
        <v>1785</v>
      </c>
      <c r="W1035" s="262" t="s">
        <v>2390</v>
      </c>
      <c r="X1035" s="262" t="s">
        <v>1851</v>
      </c>
      <c r="Y1035" s="262" t="s">
        <v>2354</v>
      </c>
      <c r="Z1035" s="262" t="s">
        <v>1775</v>
      </c>
    </row>
    <row r="1036" spans="19:26" x14ac:dyDescent="0.25">
      <c r="S1036" s="262" t="s">
        <v>1338</v>
      </c>
      <c r="T1036" s="262" t="s">
        <v>2420</v>
      </c>
      <c r="U1036" s="262" t="s">
        <v>2421</v>
      </c>
      <c r="V1036" s="262" t="s">
        <v>1792</v>
      </c>
      <c r="W1036" s="262" t="s">
        <v>2212</v>
      </c>
      <c r="X1036" s="262" t="s">
        <v>1853</v>
      </c>
      <c r="Y1036" s="262" t="s">
        <v>2358</v>
      </c>
      <c r="Z1036" s="262" t="s">
        <v>1782</v>
      </c>
    </row>
    <row r="1037" spans="19:26" x14ac:dyDescent="0.25">
      <c r="S1037" s="262" t="s">
        <v>1339</v>
      </c>
      <c r="T1037" s="262" t="s">
        <v>2420</v>
      </c>
      <c r="U1037" s="262" t="s">
        <v>2421</v>
      </c>
      <c r="V1037" s="262" t="s">
        <v>1797</v>
      </c>
      <c r="W1037" s="262" t="s">
        <v>2391</v>
      </c>
      <c r="X1037" s="262" t="s">
        <v>1855</v>
      </c>
      <c r="Y1037" s="262" t="s">
        <v>2360</v>
      </c>
      <c r="Z1037" s="262" t="s">
        <v>1789</v>
      </c>
    </row>
    <row r="1038" spans="19:26" x14ac:dyDescent="0.25">
      <c r="S1038" s="262" t="s">
        <v>1340</v>
      </c>
      <c r="T1038" s="262" t="s">
        <v>2420</v>
      </c>
      <c r="U1038" s="262" t="s">
        <v>2421</v>
      </c>
      <c r="V1038" s="262" t="s">
        <v>1801</v>
      </c>
      <c r="W1038" s="262" t="s">
        <v>2363</v>
      </c>
      <c r="X1038" s="262" t="s">
        <v>1857</v>
      </c>
      <c r="Y1038" s="262" t="s">
        <v>2364</v>
      </c>
      <c r="Z1038" s="262" t="s">
        <v>1796</v>
      </c>
    </row>
    <row r="1039" spans="19:26" x14ac:dyDescent="0.25">
      <c r="S1039" s="262" t="s">
        <v>1341</v>
      </c>
      <c r="T1039" s="262" t="s">
        <v>2422</v>
      </c>
      <c r="U1039" s="262" t="s">
        <v>2423</v>
      </c>
      <c r="V1039" s="262" t="s">
        <v>1805</v>
      </c>
      <c r="W1039" s="262" t="s">
        <v>2363</v>
      </c>
      <c r="X1039" s="262" t="s">
        <v>1859</v>
      </c>
      <c r="Y1039" s="262" t="s">
        <v>2364</v>
      </c>
      <c r="Z1039" s="262" t="s">
        <v>1800</v>
      </c>
    </row>
    <row r="1040" spans="19:26" x14ac:dyDescent="0.25">
      <c r="S1040" s="262" t="s">
        <v>1342</v>
      </c>
      <c r="T1040" s="262" t="s">
        <v>2424</v>
      </c>
      <c r="U1040" s="262" t="s">
        <v>2425</v>
      </c>
      <c r="V1040" s="262" t="s">
        <v>1810</v>
      </c>
      <c r="W1040" s="262" t="s">
        <v>2392</v>
      </c>
      <c r="X1040" s="262" t="s">
        <v>1861</v>
      </c>
      <c r="Y1040" s="262" t="s">
        <v>2364</v>
      </c>
      <c r="Z1040" s="262" t="s">
        <v>1804</v>
      </c>
    </row>
    <row r="1041" spans="19:26" x14ac:dyDescent="0.25">
      <c r="S1041" s="262" t="s">
        <v>1343</v>
      </c>
      <c r="T1041" s="262" t="s">
        <v>2426</v>
      </c>
      <c r="U1041" s="262" t="s">
        <v>2427</v>
      </c>
      <c r="V1041" s="262" t="s">
        <v>1815</v>
      </c>
      <c r="W1041" s="262" t="s">
        <v>2393</v>
      </c>
      <c r="X1041" s="262" t="s">
        <v>1863</v>
      </c>
      <c r="Y1041" s="262" t="s">
        <v>2367</v>
      </c>
      <c r="Z1041" s="262" t="s">
        <v>1809</v>
      </c>
    </row>
    <row r="1042" spans="19:26" x14ac:dyDescent="0.25">
      <c r="S1042" s="262" t="s">
        <v>1344</v>
      </c>
      <c r="T1042" s="262" t="s">
        <v>2428</v>
      </c>
      <c r="U1042" s="262" t="s">
        <v>2429</v>
      </c>
      <c r="V1042" s="262" t="s">
        <v>1820</v>
      </c>
      <c r="W1042" s="262" t="s">
        <v>2394</v>
      </c>
      <c r="X1042" s="262" t="s">
        <v>1865</v>
      </c>
      <c r="Y1042" s="262" t="s">
        <v>2370</v>
      </c>
      <c r="Z1042" s="262" t="s">
        <v>1814</v>
      </c>
    </row>
    <row r="1043" spans="19:26" x14ac:dyDescent="0.25">
      <c r="S1043" s="262" t="s">
        <v>1345</v>
      </c>
      <c r="T1043" s="262" t="s">
        <v>2265</v>
      </c>
      <c r="U1043" s="262" t="s">
        <v>2292</v>
      </c>
      <c r="V1043" s="262" t="s">
        <v>1825</v>
      </c>
      <c r="W1043" s="262" t="s">
        <v>2395</v>
      </c>
      <c r="X1043" s="262" t="s">
        <v>1867</v>
      </c>
      <c r="Y1043" s="262" t="s">
        <v>2373</v>
      </c>
      <c r="Z1043" s="262" t="s">
        <v>1819</v>
      </c>
    </row>
    <row r="1044" spans="19:26" x14ac:dyDescent="0.25">
      <c r="S1044" s="262" t="s">
        <v>1346</v>
      </c>
      <c r="T1044" s="262" t="s">
        <v>2430</v>
      </c>
      <c r="U1044" s="262" t="s">
        <v>2431</v>
      </c>
      <c r="V1044" s="262" t="s">
        <v>1830</v>
      </c>
      <c r="W1044" s="262" t="s">
        <v>2396</v>
      </c>
      <c r="X1044" s="262" t="s">
        <v>1869</v>
      </c>
      <c r="Y1044" s="262" t="s">
        <v>2376</v>
      </c>
      <c r="Z1044" s="262" t="s">
        <v>1824</v>
      </c>
    </row>
    <row r="1045" spans="19:26" x14ac:dyDescent="0.25">
      <c r="S1045" s="262" t="s">
        <v>1347</v>
      </c>
      <c r="T1045" s="262" t="s">
        <v>2432</v>
      </c>
      <c r="U1045" s="262" t="s">
        <v>2433</v>
      </c>
      <c r="V1045" s="262" t="s">
        <v>1835</v>
      </c>
      <c r="W1045" s="262" t="s">
        <v>2366</v>
      </c>
      <c r="X1045" s="262" t="s">
        <v>1871</v>
      </c>
      <c r="Y1045" s="262" t="s">
        <v>2379</v>
      </c>
      <c r="Z1045" s="262" t="s">
        <v>1829</v>
      </c>
    </row>
    <row r="1046" spans="19:26" x14ac:dyDescent="0.25">
      <c r="S1046" s="262" t="s">
        <v>1348</v>
      </c>
      <c r="T1046" s="262" t="s">
        <v>2410</v>
      </c>
      <c r="U1046" s="262" t="s">
        <v>2307</v>
      </c>
      <c r="V1046" s="262" t="s">
        <v>1750</v>
      </c>
      <c r="W1046" s="262" t="s">
        <v>2397</v>
      </c>
      <c r="X1046" s="262" t="s">
        <v>1873</v>
      </c>
      <c r="Y1046" s="262" t="s">
        <v>2350</v>
      </c>
      <c r="Z1046" s="262" t="s">
        <v>1768</v>
      </c>
    </row>
    <row r="1047" spans="19:26" x14ac:dyDescent="0.25">
      <c r="S1047" s="262" t="s">
        <v>1349</v>
      </c>
      <c r="T1047" s="262" t="s">
        <v>2411</v>
      </c>
      <c r="U1047" s="262" t="s">
        <v>2283</v>
      </c>
      <c r="V1047" s="262" t="s">
        <v>1757</v>
      </c>
      <c r="W1047" s="262" t="s">
        <v>2398</v>
      </c>
      <c r="X1047" s="262" t="s">
        <v>1875</v>
      </c>
      <c r="Y1047" s="262" t="s">
        <v>2354</v>
      </c>
      <c r="Z1047" s="262" t="s">
        <v>1775</v>
      </c>
    </row>
    <row r="1048" spans="19:26" x14ac:dyDescent="0.25">
      <c r="S1048" s="262" t="s">
        <v>1350</v>
      </c>
      <c r="T1048" s="262" t="s">
        <v>2412</v>
      </c>
      <c r="U1048" s="262" t="s">
        <v>2413</v>
      </c>
      <c r="V1048" s="262" t="s">
        <v>1764</v>
      </c>
      <c r="W1048" s="262" t="s">
        <v>2399</v>
      </c>
      <c r="X1048" s="262" t="s">
        <v>1877</v>
      </c>
      <c r="Y1048" s="262" t="s">
        <v>2358</v>
      </c>
      <c r="Z1048" s="262" t="s">
        <v>1782</v>
      </c>
    </row>
    <row r="1049" spans="19:26" x14ac:dyDescent="0.25">
      <c r="S1049" s="262" t="s">
        <v>1351</v>
      </c>
      <c r="T1049" s="262" t="s">
        <v>2414</v>
      </c>
      <c r="U1049" s="262" t="s">
        <v>2415</v>
      </c>
      <c r="V1049" s="262" t="s">
        <v>1771</v>
      </c>
      <c r="W1049" s="262" t="s">
        <v>2400</v>
      </c>
      <c r="X1049" s="262" t="s">
        <v>1879</v>
      </c>
      <c r="Y1049" s="262" t="s">
        <v>2360</v>
      </c>
      <c r="Z1049" s="262" t="s">
        <v>1789</v>
      </c>
    </row>
    <row r="1050" spans="19:26" x14ac:dyDescent="0.25">
      <c r="S1050" s="262" t="s">
        <v>1352</v>
      </c>
      <c r="T1050" s="262" t="s">
        <v>2416</v>
      </c>
      <c r="U1050" s="262" t="s">
        <v>2417</v>
      </c>
      <c r="V1050" s="262" t="s">
        <v>1778</v>
      </c>
      <c r="W1050" s="262" t="s">
        <v>2401</v>
      </c>
      <c r="X1050" s="262" t="s">
        <v>1881</v>
      </c>
      <c r="Y1050" s="262" t="s">
        <v>2364</v>
      </c>
      <c r="Z1050" s="262" t="s">
        <v>1796</v>
      </c>
    </row>
    <row r="1051" spans="19:26" x14ac:dyDescent="0.25">
      <c r="S1051" s="262" t="s">
        <v>1353</v>
      </c>
      <c r="T1051" s="262" t="s">
        <v>2418</v>
      </c>
      <c r="U1051" s="262" t="s">
        <v>2419</v>
      </c>
      <c r="V1051" s="262" t="s">
        <v>1785</v>
      </c>
      <c r="W1051" s="262" t="s">
        <v>2363</v>
      </c>
      <c r="X1051" s="262" t="s">
        <v>1883</v>
      </c>
      <c r="Y1051" s="262" t="s">
        <v>2364</v>
      </c>
      <c r="Z1051" s="262" t="s">
        <v>1800</v>
      </c>
    </row>
    <row r="1052" spans="19:26" x14ac:dyDescent="0.25">
      <c r="S1052" s="262" t="s">
        <v>1354</v>
      </c>
      <c r="T1052" s="262" t="s">
        <v>2420</v>
      </c>
      <c r="U1052" s="262" t="s">
        <v>2421</v>
      </c>
      <c r="V1052" s="262" t="s">
        <v>1792</v>
      </c>
      <c r="W1052" s="262" t="s">
        <v>2363</v>
      </c>
      <c r="X1052" s="262" t="s">
        <v>1885</v>
      </c>
      <c r="Y1052" s="262" t="s">
        <v>2364</v>
      </c>
      <c r="Z1052" s="262" t="s">
        <v>1804</v>
      </c>
    </row>
    <row r="1053" spans="19:26" x14ac:dyDescent="0.25">
      <c r="S1053" s="262" t="s">
        <v>1355</v>
      </c>
      <c r="T1053" s="262" t="s">
        <v>2420</v>
      </c>
      <c r="U1053" s="262" t="s">
        <v>2421</v>
      </c>
      <c r="V1053" s="262" t="s">
        <v>1797</v>
      </c>
      <c r="W1053" s="262" t="s">
        <v>2402</v>
      </c>
      <c r="X1053" s="262" t="s">
        <v>1887</v>
      </c>
      <c r="Y1053" s="262" t="s">
        <v>2367</v>
      </c>
      <c r="Z1053" s="262" t="s">
        <v>1809</v>
      </c>
    </row>
    <row r="1054" spans="19:26" x14ac:dyDescent="0.25">
      <c r="S1054" s="262" t="s">
        <v>1356</v>
      </c>
      <c r="T1054" s="262" t="s">
        <v>2420</v>
      </c>
      <c r="U1054" s="262" t="s">
        <v>2421</v>
      </c>
      <c r="V1054" s="262" t="s">
        <v>1801</v>
      </c>
      <c r="W1054" s="262" t="s">
        <v>2403</v>
      </c>
      <c r="X1054" s="262" t="s">
        <v>1889</v>
      </c>
      <c r="Y1054" s="262" t="s">
        <v>2370</v>
      </c>
      <c r="Z1054" s="262" t="s">
        <v>1814</v>
      </c>
    </row>
    <row r="1055" spans="19:26" x14ac:dyDescent="0.25">
      <c r="S1055" s="262" t="s">
        <v>1357</v>
      </c>
      <c r="T1055" s="262" t="s">
        <v>2422</v>
      </c>
      <c r="U1055" s="262" t="s">
        <v>2423</v>
      </c>
      <c r="V1055" s="262" t="s">
        <v>1805</v>
      </c>
      <c r="W1055" s="262" t="s">
        <v>2404</v>
      </c>
      <c r="X1055" s="262" t="s">
        <v>1891</v>
      </c>
      <c r="Y1055" s="262" t="s">
        <v>2373</v>
      </c>
      <c r="Z1055" s="262" t="s">
        <v>1819</v>
      </c>
    </row>
    <row r="1056" spans="19:26" x14ac:dyDescent="0.25">
      <c r="S1056" s="262" t="s">
        <v>1358</v>
      </c>
      <c r="T1056" s="262" t="s">
        <v>2424</v>
      </c>
      <c r="U1056" s="262" t="s">
        <v>2425</v>
      </c>
      <c r="V1056" s="262" t="s">
        <v>1810</v>
      </c>
      <c r="W1056" s="262" t="s">
        <v>2405</v>
      </c>
      <c r="X1056" s="262" t="s">
        <v>1893</v>
      </c>
      <c r="Y1056" s="262" t="s">
        <v>2376</v>
      </c>
      <c r="Z1056" s="262" t="s">
        <v>1824</v>
      </c>
    </row>
    <row r="1057" spans="19:26" x14ac:dyDescent="0.25">
      <c r="S1057" s="262" t="s">
        <v>1359</v>
      </c>
      <c r="T1057" s="262" t="s">
        <v>2426</v>
      </c>
      <c r="U1057" s="262" t="s">
        <v>2427</v>
      </c>
      <c r="V1057" s="262" t="s">
        <v>1815</v>
      </c>
      <c r="W1057" s="262" t="s">
        <v>2406</v>
      </c>
      <c r="X1057" s="262" t="s">
        <v>1895</v>
      </c>
      <c r="Y1057" s="262" t="s">
        <v>2379</v>
      </c>
      <c r="Z1057" s="262" t="s">
        <v>1829</v>
      </c>
    </row>
    <row r="1058" spans="19:26" x14ac:dyDescent="0.25">
      <c r="S1058" s="262" t="s">
        <v>1360</v>
      </c>
      <c r="T1058" s="262" t="s">
        <v>2428</v>
      </c>
      <c r="U1058" s="262" t="s">
        <v>2429</v>
      </c>
      <c r="V1058" s="262" t="s">
        <v>1820</v>
      </c>
      <c r="W1058" s="262" t="s">
        <v>2407</v>
      </c>
      <c r="X1058" s="262" t="s">
        <v>1897</v>
      </c>
      <c r="Y1058" s="262" t="s">
        <v>2380</v>
      </c>
      <c r="Z1058" s="262" t="s">
        <v>1834</v>
      </c>
    </row>
    <row r="1059" spans="19:26" x14ac:dyDescent="0.25">
      <c r="S1059" s="262" t="s">
        <v>1361</v>
      </c>
      <c r="T1059" s="262" t="s">
        <v>2265</v>
      </c>
      <c r="U1059" s="262" t="s">
        <v>2292</v>
      </c>
      <c r="V1059" s="262" t="s">
        <v>1825</v>
      </c>
      <c r="W1059" s="262" t="s">
        <v>2408</v>
      </c>
      <c r="X1059" s="262" t="s">
        <v>1899</v>
      </c>
      <c r="Y1059" s="262" t="s">
        <v>2384</v>
      </c>
      <c r="Z1059" s="262" t="s">
        <v>1839</v>
      </c>
    </row>
    <row r="1060" spans="19:26" x14ac:dyDescent="0.25">
      <c r="S1060" s="262" t="s">
        <v>1362</v>
      </c>
      <c r="T1060" s="262" t="s">
        <v>2430</v>
      </c>
      <c r="U1060" s="262" t="s">
        <v>2431</v>
      </c>
      <c r="V1060" s="262" t="s">
        <v>1830</v>
      </c>
      <c r="W1060" s="262" t="s">
        <v>2205</v>
      </c>
      <c r="X1060" s="262" t="s">
        <v>1901</v>
      </c>
      <c r="Y1060" s="262" t="s">
        <v>2342</v>
      </c>
      <c r="Z1060" s="262" t="s">
        <v>1754</v>
      </c>
    </row>
    <row r="1061" spans="19:26" x14ac:dyDescent="0.25">
      <c r="S1061" s="262" t="s">
        <v>1363</v>
      </c>
      <c r="T1061" s="262" t="s">
        <v>2432</v>
      </c>
      <c r="U1061" s="262" t="s">
        <v>2433</v>
      </c>
      <c r="V1061" s="262" t="s">
        <v>1835</v>
      </c>
      <c r="W1061" s="262" t="s">
        <v>2409</v>
      </c>
      <c r="X1061" s="262" t="s">
        <v>1903</v>
      </c>
      <c r="Y1061" s="262" t="s">
        <v>2346</v>
      </c>
      <c r="Z1061" s="262" t="s">
        <v>1761</v>
      </c>
    </row>
    <row r="1062" spans="19:26" x14ac:dyDescent="0.25">
      <c r="S1062" s="262" t="s">
        <v>1364</v>
      </c>
      <c r="T1062" s="262" t="s">
        <v>2434</v>
      </c>
      <c r="U1062" s="262" t="s">
        <v>2435</v>
      </c>
      <c r="V1062" s="262" t="s">
        <v>1750</v>
      </c>
      <c r="W1062" s="262" t="s">
        <v>2341</v>
      </c>
      <c r="X1062" s="262" t="s">
        <v>1752</v>
      </c>
      <c r="Y1062" s="262" t="s">
        <v>2342</v>
      </c>
      <c r="Z1062" s="262" t="s">
        <v>1754</v>
      </c>
    </row>
    <row r="1063" spans="19:26" x14ac:dyDescent="0.25">
      <c r="S1063" s="262" t="s">
        <v>1365</v>
      </c>
      <c r="T1063" s="262" t="s">
        <v>2187</v>
      </c>
      <c r="U1063" s="262" t="s">
        <v>2436</v>
      </c>
      <c r="V1063" s="262" t="s">
        <v>1757</v>
      </c>
      <c r="W1063" s="262" t="s">
        <v>2345</v>
      </c>
      <c r="X1063" s="262" t="s">
        <v>1759</v>
      </c>
      <c r="Y1063" s="262" t="s">
        <v>2346</v>
      </c>
      <c r="Z1063" s="262" t="s">
        <v>1761</v>
      </c>
    </row>
    <row r="1064" spans="19:26" x14ac:dyDescent="0.25">
      <c r="S1064" s="262" t="s">
        <v>1366</v>
      </c>
      <c r="T1064" s="262" t="s">
        <v>2437</v>
      </c>
      <c r="U1064" s="262" t="s">
        <v>2438</v>
      </c>
      <c r="V1064" s="262" t="s">
        <v>1764</v>
      </c>
      <c r="W1064" s="262" t="s">
        <v>2349</v>
      </c>
      <c r="X1064" s="262" t="s">
        <v>1766</v>
      </c>
      <c r="Y1064" s="262" t="s">
        <v>2350</v>
      </c>
      <c r="Z1064" s="262" t="s">
        <v>1768</v>
      </c>
    </row>
    <row r="1065" spans="19:26" x14ac:dyDescent="0.25">
      <c r="S1065" s="262" t="s">
        <v>1367</v>
      </c>
      <c r="T1065" s="262" t="s">
        <v>2439</v>
      </c>
      <c r="U1065" s="262" t="s">
        <v>2440</v>
      </c>
      <c r="V1065" s="262" t="s">
        <v>1771</v>
      </c>
      <c r="W1065" s="262" t="s">
        <v>2353</v>
      </c>
      <c r="X1065" s="262" t="s">
        <v>1773</v>
      </c>
      <c r="Y1065" s="262" t="s">
        <v>2354</v>
      </c>
      <c r="Z1065" s="262" t="s">
        <v>1775</v>
      </c>
    </row>
    <row r="1066" spans="19:26" x14ac:dyDescent="0.25">
      <c r="S1066" s="262" t="s">
        <v>1368</v>
      </c>
      <c r="T1066" s="262" t="s">
        <v>2441</v>
      </c>
      <c r="U1066" s="262" t="s">
        <v>2442</v>
      </c>
      <c r="V1066" s="262" t="s">
        <v>1778</v>
      </c>
      <c r="W1066" s="262" t="s">
        <v>2357</v>
      </c>
      <c r="X1066" s="262" t="s">
        <v>1780</v>
      </c>
      <c r="Y1066" s="262" t="s">
        <v>2358</v>
      </c>
      <c r="Z1066" s="262" t="s">
        <v>1782</v>
      </c>
    </row>
    <row r="1067" spans="19:26" x14ac:dyDescent="0.25">
      <c r="S1067" s="262" t="s">
        <v>1369</v>
      </c>
      <c r="T1067" s="262" t="s">
        <v>2443</v>
      </c>
      <c r="U1067" s="262" t="s">
        <v>2444</v>
      </c>
      <c r="V1067" s="262" t="s">
        <v>1785</v>
      </c>
      <c r="W1067" s="262" t="s">
        <v>2232</v>
      </c>
      <c r="X1067" s="262" t="s">
        <v>1787</v>
      </c>
      <c r="Y1067" s="262" t="s">
        <v>2360</v>
      </c>
      <c r="Z1067" s="262" t="s">
        <v>1789</v>
      </c>
    </row>
    <row r="1068" spans="19:26" x14ac:dyDescent="0.25">
      <c r="S1068" s="262" t="s">
        <v>1370</v>
      </c>
      <c r="T1068" s="262" t="s">
        <v>2445</v>
      </c>
      <c r="U1068" s="262" t="s">
        <v>2446</v>
      </c>
      <c r="V1068" s="262" t="s">
        <v>1792</v>
      </c>
      <c r="W1068" s="262" t="s">
        <v>2363</v>
      </c>
      <c r="X1068" s="262" t="s">
        <v>1794</v>
      </c>
      <c r="Y1068" s="262" t="s">
        <v>2364</v>
      </c>
      <c r="Z1068" s="262" t="s">
        <v>1796</v>
      </c>
    </row>
    <row r="1069" spans="19:26" x14ac:dyDescent="0.25">
      <c r="S1069" s="262" t="s">
        <v>1371</v>
      </c>
      <c r="T1069" s="262" t="s">
        <v>2445</v>
      </c>
      <c r="U1069" s="262" t="s">
        <v>2446</v>
      </c>
      <c r="V1069" s="262" t="s">
        <v>1797</v>
      </c>
      <c r="W1069" s="262" t="s">
        <v>2363</v>
      </c>
      <c r="X1069" s="262" t="s">
        <v>1799</v>
      </c>
      <c r="Y1069" s="262" t="s">
        <v>2364</v>
      </c>
      <c r="Z1069" s="262" t="s">
        <v>1800</v>
      </c>
    </row>
    <row r="1070" spans="19:26" x14ac:dyDescent="0.25">
      <c r="S1070" s="262" t="s">
        <v>1372</v>
      </c>
      <c r="T1070" s="262" t="s">
        <v>2445</v>
      </c>
      <c r="U1070" s="262" t="s">
        <v>2446</v>
      </c>
      <c r="V1070" s="262" t="s">
        <v>1801</v>
      </c>
      <c r="W1070" s="262" t="s">
        <v>2363</v>
      </c>
      <c r="X1070" s="262" t="s">
        <v>1803</v>
      </c>
      <c r="Y1070" s="262" t="s">
        <v>2364</v>
      </c>
      <c r="Z1070" s="262" t="s">
        <v>1804</v>
      </c>
    </row>
    <row r="1071" spans="19:26" x14ac:dyDescent="0.25">
      <c r="S1071" s="262" t="s">
        <v>1373</v>
      </c>
      <c r="T1071" s="262" t="s">
        <v>2430</v>
      </c>
      <c r="U1071" s="262" t="s">
        <v>2447</v>
      </c>
      <c r="V1071" s="262" t="s">
        <v>1805</v>
      </c>
      <c r="W1071" s="262" t="s">
        <v>2366</v>
      </c>
      <c r="X1071" s="262" t="s">
        <v>1807</v>
      </c>
      <c r="Y1071" s="262" t="s">
        <v>2367</v>
      </c>
      <c r="Z1071" s="262" t="s">
        <v>1809</v>
      </c>
    </row>
    <row r="1072" spans="19:26" x14ac:dyDescent="0.25">
      <c r="S1072" s="262" t="s">
        <v>1374</v>
      </c>
      <c r="T1072" s="262" t="s">
        <v>1924</v>
      </c>
      <c r="U1072" s="262" t="s">
        <v>2448</v>
      </c>
      <c r="V1072" s="262" t="s">
        <v>1810</v>
      </c>
      <c r="W1072" s="262" t="s">
        <v>2369</v>
      </c>
      <c r="X1072" s="262" t="s">
        <v>1812</v>
      </c>
      <c r="Y1072" s="262" t="s">
        <v>2370</v>
      </c>
      <c r="Z1072" s="262" t="s">
        <v>1814</v>
      </c>
    </row>
    <row r="1073" spans="19:26" x14ac:dyDescent="0.25">
      <c r="S1073" s="262" t="s">
        <v>1375</v>
      </c>
      <c r="T1073" s="262" t="s">
        <v>2449</v>
      </c>
      <c r="U1073" s="262" t="s">
        <v>2450</v>
      </c>
      <c r="V1073" s="262" t="s">
        <v>1815</v>
      </c>
      <c r="W1073" s="262" t="s">
        <v>2372</v>
      </c>
      <c r="X1073" s="262" t="s">
        <v>1817</v>
      </c>
      <c r="Y1073" s="262" t="s">
        <v>2373</v>
      </c>
      <c r="Z1073" s="262" t="s">
        <v>1819</v>
      </c>
    </row>
    <row r="1074" spans="19:26" x14ac:dyDescent="0.25">
      <c r="S1074" s="262" t="s">
        <v>1376</v>
      </c>
      <c r="T1074" s="262" t="s">
        <v>2451</v>
      </c>
      <c r="U1074" s="262" t="s">
        <v>2452</v>
      </c>
      <c r="V1074" s="262" t="s">
        <v>1820</v>
      </c>
      <c r="W1074" s="262" t="s">
        <v>2200</v>
      </c>
      <c r="X1074" s="262" t="s">
        <v>1822</v>
      </c>
      <c r="Y1074" s="262" t="s">
        <v>2376</v>
      </c>
      <c r="Z1074" s="262" t="s">
        <v>1824</v>
      </c>
    </row>
    <row r="1075" spans="19:26" x14ac:dyDescent="0.25">
      <c r="S1075" s="262" t="s">
        <v>1377</v>
      </c>
      <c r="T1075" s="262" t="s">
        <v>2453</v>
      </c>
      <c r="U1075" s="262" t="s">
        <v>2454</v>
      </c>
      <c r="V1075" s="262" t="s">
        <v>1825</v>
      </c>
      <c r="W1075" s="262" t="s">
        <v>2378</v>
      </c>
      <c r="X1075" s="262" t="s">
        <v>1827</v>
      </c>
      <c r="Y1075" s="262" t="s">
        <v>2379</v>
      </c>
      <c r="Z1075" s="262" t="s">
        <v>1829</v>
      </c>
    </row>
    <row r="1076" spans="19:26" x14ac:dyDescent="0.25">
      <c r="S1076" s="262" t="s">
        <v>1378</v>
      </c>
      <c r="T1076" s="262" t="s">
        <v>2455</v>
      </c>
      <c r="U1076" s="262" t="s">
        <v>2429</v>
      </c>
      <c r="V1076" s="262" t="s">
        <v>1830</v>
      </c>
      <c r="W1076" s="262" t="s">
        <v>1821</v>
      </c>
      <c r="X1076" s="262" t="s">
        <v>1832</v>
      </c>
      <c r="Y1076" s="262" t="s">
        <v>2380</v>
      </c>
      <c r="Z1076" s="262" t="s">
        <v>1834</v>
      </c>
    </row>
    <row r="1077" spans="19:26" x14ac:dyDescent="0.25">
      <c r="S1077" s="262" t="s">
        <v>1379</v>
      </c>
      <c r="T1077" s="262" t="s">
        <v>2456</v>
      </c>
      <c r="U1077" s="262" t="s">
        <v>2457</v>
      </c>
      <c r="V1077" s="262" t="s">
        <v>1835</v>
      </c>
      <c r="W1077" s="262" t="s">
        <v>2383</v>
      </c>
      <c r="X1077" s="262" t="s">
        <v>1837</v>
      </c>
      <c r="Y1077" s="262" t="s">
        <v>2384</v>
      </c>
      <c r="Z1077" s="262" t="s">
        <v>1839</v>
      </c>
    </row>
    <row r="1078" spans="19:26" x14ac:dyDescent="0.25">
      <c r="S1078" s="262" t="s">
        <v>1380</v>
      </c>
      <c r="T1078" s="262" t="s">
        <v>2434</v>
      </c>
      <c r="U1078" s="262" t="s">
        <v>2435</v>
      </c>
      <c r="V1078" s="262" t="s">
        <v>1750</v>
      </c>
      <c r="W1078" s="262" t="s">
        <v>2385</v>
      </c>
      <c r="X1078" s="262" t="s">
        <v>1841</v>
      </c>
      <c r="Y1078" s="262" t="s">
        <v>2380</v>
      </c>
      <c r="Z1078" s="262" t="s">
        <v>1834</v>
      </c>
    </row>
    <row r="1079" spans="19:26" x14ac:dyDescent="0.25">
      <c r="S1079" s="262" t="s">
        <v>1381</v>
      </c>
      <c r="T1079" s="262" t="s">
        <v>2187</v>
      </c>
      <c r="U1079" s="262" t="s">
        <v>2436</v>
      </c>
      <c r="V1079" s="262" t="s">
        <v>1757</v>
      </c>
      <c r="W1079" s="262" t="s">
        <v>2386</v>
      </c>
      <c r="X1079" s="262" t="s">
        <v>1843</v>
      </c>
      <c r="Y1079" s="262" t="s">
        <v>2384</v>
      </c>
      <c r="Z1079" s="262" t="s">
        <v>1839</v>
      </c>
    </row>
    <row r="1080" spans="19:26" x14ac:dyDescent="0.25">
      <c r="S1080" s="262" t="s">
        <v>1382</v>
      </c>
      <c r="T1080" s="262" t="s">
        <v>2437</v>
      </c>
      <c r="U1080" s="262" t="s">
        <v>2438</v>
      </c>
      <c r="V1080" s="262" t="s">
        <v>1764</v>
      </c>
      <c r="W1080" s="262" t="s">
        <v>2387</v>
      </c>
      <c r="X1080" s="262" t="s">
        <v>1845</v>
      </c>
      <c r="Y1080" s="262" t="s">
        <v>2342</v>
      </c>
      <c r="Z1080" s="262" t="s">
        <v>1754</v>
      </c>
    </row>
    <row r="1081" spans="19:26" x14ac:dyDescent="0.25">
      <c r="S1081" s="262" t="s">
        <v>1383</v>
      </c>
      <c r="T1081" s="262" t="s">
        <v>2439</v>
      </c>
      <c r="U1081" s="262" t="s">
        <v>2440</v>
      </c>
      <c r="V1081" s="262" t="s">
        <v>1771</v>
      </c>
      <c r="W1081" s="262" t="s">
        <v>2388</v>
      </c>
      <c r="X1081" s="262" t="s">
        <v>1847</v>
      </c>
      <c r="Y1081" s="262" t="s">
        <v>2346</v>
      </c>
      <c r="Z1081" s="262" t="s">
        <v>1761</v>
      </c>
    </row>
    <row r="1082" spans="19:26" x14ac:dyDescent="0.25">
      <c r="S1082" s="262" t="s">
        <v>1384</v>
      </c>
      <c r="T1082" s="262" t="s">
        <v>2441</v>
      </c>
      <c r="U1082" s="262" t="s">
        <v>2442</v>
      </c>
      <c r="V1082" s="262" t="s">
        <v>1778</v>
      </c>
      <c r="W1082" s="262" t="s">
        <v>2389</v>
      </c>
      <c r="X1082" s="262" t="s">
        <v>1849</v>
      </c>
      <c r="Y1082" s="262" t="s">
        <v>2350</v>
      </c>
      <c r="Z1082" s="262" t="s">
        <v>1768</v>
      </c>
    </row>
    <row r="1083" spans="19:26" x14ac:dyDescent="0.25">
      <c r="S1083" s="262" t="s">
        <v>1385</v>
      </c>
      <c r="T1083" s="262" t="s">
        <v>2443</v>
      </c>
      <c r="U1083" s="262" t="s">
        <v>2444</v>
      </c>
      <c r="V1083" s="262" t="s">
        <v>1785</v>
      </c>
      <c r="W1083" s="262" t="s">
        <v>2390</v>
      </c>
      <c r="X1083" s="262" t="s">
        <v>1851</v>
      </c>
      <c r="Y1083" s="262" t="s">
        <v>2354</v>
      </c>
      <c r="Z1083" s="262" t="s">
        <v>1775</v>
      </c>
    </row>
    <row r="1084" spans="19:26" x14ac:dyDescent="0.25">
      <c r="S1084" s="262" t="s">
        <v>1386</v>
      </c>
      <c r="T1084" s="262" t="s">
        <v>2445</v>
      </c>
      <c r="U1084" s="262" t="s">
        <v>2446</v>
      </c>
      <c r="V1084" s="262" t="s">
        <v>1792</v>
      </c>
      <c r="W1084" s="262" t="s">
        <v>2212</v>
      </c>
      <c r="X1084" s="262" t="s">
        <v>1853</v>
      </c>
      <c r="Y1084" s="262" t="s">
        <v>2358</v>
      </c>
      <c r="Z1084" s="262" t="s">
        <v>1782</v>
      </c>
    </row>
    <row r="1085" spans="19:26" x14ac:dyDescent="0.25">
      <c r="S1085" s="262" t="s">
        <v>1387</v>
      </c>
      <c r="T1085" s="262" t="s">
        <v>2445</v>
      </c>
      <c r="U1085" s="262" t="s">
        <v>2446</v>
      </c>
      <c r="V1085" s="262" t="s">
        <v>1797</v>
      </c>
      <c r="W1085" s="262" t="s">
        <v>2391</v>
      </c>
      <c r="X1085" s="262" t="s">
        <v>1855</v>
      </c>
      <c r="Y1085" s="262" t="s">
        <v>2360</v>
      </c>
      <c r="Z1085" s="262" t="s">
        <v>1789</v>
      </c>
    </row>
    <row r="1086" spans="19:26" x14ac:dyDescent="0.25">
      <c r="S1086" s="262" t="s">
        <v>1388</v>
      </c>
      <c r="T1086" s="262" t="s">
        <v>2445</v>
      </c>
      <c r="U1086" s="262" t="s">
        <v>2446</v>
      </c>
      <c r="V1086" s="262" t="s">
        <v>1801</v>
      </c>
      <c r="W1086" s="262" t="s">
        <v>2363</v>
      </c>
      <c r="X1086" s="262" t="s">
        <v>1857</v>
      </c>
      <c r="Y1086" s="262" t="s">
        <v>2364</v>
      </c>
      <c r="Z1086" s="262" t="s">
        <v>1796</v>
      </c>
    </row>
    <row r="1087" spans="19:26" x14ac:dyDescent="0.25">
      <c r="S1087" s="262" t="s">
        <v>1389</v>
      </c>
      <c r="T1087" s="262" t="s">
        <v>2430</v>
      </c>
      <c r="U1087" s="262" t="s">
        <v>2447</v>
      </c>
      <c r="V1087" s="262" t="s">
        <v>1805</v>
      </c>
      <c r="W1087" s="262" t="s">
        <v>2363</v>
      </c>
      <c r="X1087" s="262" t="s">
        <v>1859</v>
      </c>
      <c r="Y1087" s="262" t="s">
        <v>2364</v>
      </c>
      <c r="Z1087" s="262" t="s">
        <v>1800</v>
      </c>
    </row>
    <row r="1088" spans="19:26" x14ac:dyDescent="0.25">
      <c r="S1088" s="262" t="s">
        <v>1390</v>
      </c>
      <c r="T1088" s="262" t="s">
        <v>1924</v>
      </c>
      <c r="U1088" s="262" t="s">
        <v>2448</v>
      </c>
      <c r="V1088" s="262" t="s">
        <v>1810</v>
      </c>
      <c r="W1088" s="262" t="s">
        <v>2392</v>
      </c>
      <c r="X1088" s="262" t="s">
        <v>1861</v>
      </c>
      <c r="Y1088" s="262" t="s">
        <v>2364</v>
      </c>
      <c r="Z1088" s="262" t="s">
        <v>1804</v>
      </c>
    </row>
    <row r="1089" spans="19:26" x14ac:dyDescent="0.25">
      <c r="S1089" s="262" t="s">
        <v>1391</v>
      </c>
      <c r="T1089" s="262" t="s">
        <v>2449</v>
      </c>
      <c r="U1089" s="262" t="s">
        <v>2450</v>
      </c>
      <c r="V1089" s="262" t="s">
        <v>1815</v>
      </c>
      <c r="W1089" s="262" t="s">
        <v>2393</v>
      </c>
      <c r="X1089" s="262" t="s">
        <v>1863</v>
      </c>
      <c r="Y1089" s="262" t="s">
        <v>2367</v>
      </c>
      <c r="Z1089" s="262" t="s">
        <v>1809</v>
      </c>
    </row>
    <row r="1090" spans="19:26" x14ac:dyDescent="0.25">
      <c r="S1090" s="262" t="s">
        <v>1392</v>
      </c>
      <c r="T1090" s="262" t="s">
        <v>2451</v>
      </c>
      <c r="U1090" s="262" t="s">
        <v>2452</v>
      </c>
      <c r="V1090" s="262" t="s">
        <v>1820</v>
      </c>
      <c r="W1090" s="262" t="s">
        <v>2394</v>
      </c>
      <c r="X1090" s="262" t="s">
        <v>1865</v>
      </c>
      <c r="Y1090" s="262" t="s">
        <v>2370</v>
      </c>
      <c r="Z1090" s="262" t="s">
        <v>1814</v>
      </c>
    </row>
    <row r="1091" spans="19:26" x14ac:dyDescent="0.25">
      <c r="S1091" s="262" t="s">
        <v>1393</v>
      </c>
      <c r="T1091" s="262" t="s">
        <v>2453</v>
      </c>
      <c r="U1091" s="262" t="s">
        <v>2454</v>
      </c>
      <c r="V1091" s="262" t="s">
        <v>1825</v>
      </c>
      <c r="W1091" s="262" t="s">
        <v>2395</v>
      </c>
      <c r="X1091" s="262" t="s">
        <v>1867</v>
      </c>
      <c r="Y1091" s="262" t="s">
        <v>2373</v>
      </c>
      <c r="Z1091" s="262" t="s">
        <v>1819</v>
      </c>
    </row>
    <row r="1092" spans="19:26" x14ac:dyDescent="0.25">
      <c r="S1092" s="262" t="s">
        <v>1394</v>
      </c>
      <c r="T1092" s="262" t="s">
        <v>2455</v>
      </c>
      <c r="U1092" s="262" t="s">
        <v>2429</v>
      </c>
      <c r="V1092" s="262" t="s">
        <v>1830</v>
      </c>
      <c r="W1092" s="262" t="s">
        <v>2396</v>
      </c>
      <c r="X1092" s="262" t="s">
        <v>1869</v>
      </c>
      <c r="Y1092" s="262" t="s">
        <v>2376</v>
      </c>
      <c r="Z1092" s="262" t="s">
        <v>1824</v>
      </c>
    </row>
    <row r="1093" spans="19:26" x14ac:dyDescent="0.25">
      <c r="S1093" s="262" t="s">
        <v>1395</v>
      </c>
      <c r="T1093" s="262" t="s">
        <v>2456</v>
      </c>
      <c r="U1093" s="262" t="s">
        <v>2457</v>
      </c>
      <c r="V1093" s="262" t="s">
        <v>1835</v>
      </c>
      <c r="W1093" s="262" t="s">
        <v>2366</v>
      </c>
      <c r="X1093" s="262" t="s">
        <v>1871</v>
      </c>
      <c r="Y1093" s="262" t="s">
        <v>2379</v>
      </c>
      <c r="Z1093" s="262" t="s">
        <v>1829</v>
      </c>
    </row>
    <row r="1094" spans="19:26" x14ac:dyDescent="0.25">
      <c r="S1094" s="262" t="s">
        <v>1396</v>
      </c>
      <c r="T1094" s="262" t="s">
        <v>2434</v>
      </c>
      <c r="U1094" s="262" t="s">
        <v>2435</v>
      </c>
      <c r="V1094" s="262" t="s">
        <v>1750</v>
      </c>
      <c r="W1094" s="262" t="s">
        <v>2397</v>
      </c>
      <c r="X1094" s="262" t="s">
        <v>1873</v>
      </c>
      <c r="Y1094" s="262" t="s">
        <v>2350</v>
      </c>
      <c r="Z1094" s="262" t="s">
        <v>1768</v>
      </c>
    </row>
    <row r="1095" spans="19:26" x14ac:dyDescent="0.25">
      <c r="S1095" s="262" t="s">
        <v>1397</v>
      </c>
      <c r="T1095" s="262" t="s">
        <v>2187</v>
      </c>
      <c r="U1095" s="262" t="s">
        <v>2436</v>
      </c>
      <c r="V1095" s="262" t="s">
        <v>1757</v>
      </c>
      <c r="W1095" s="262" t="s">
        <v>2398</v>
      </c>
      <c r="X1095" s="262" t="s">
        <v>1875</v>
      </c>
      <c r="Y1095" s="262" t="s">
        <v>2354</v>
      </c>
      <c r="Z1095" s="262" t="s">
        <v>1775</v>
      </c>
    </row>
    <row r="1096" spans="19:26" x14ac:dyDescent="0.25">
      <c r="S1096" s="262" t="s">
        <v>1398</v>
      </c>
      <c r="T1096" s="262" t="s">
        <v>2437</v>
      </c>
      <c r="U1096" s="262" t="s">
        <v>2438</v>
      </c>
      <c r="V1096" s="262" t="s">
        <v>1764</v>
      </c>
      <c r="W1096" s="262" t="s">
        <v>2399</v>
      </c>
      <c r="X1096" s="262" t="s">
        <v>1877</v>
      </c>
      <c r="Y1096" s="262" t="s">
        <v>2358</v>
      </c>
      <c r="Z1096" s="262" t="s">
        <v>1782</v>
      </c>
    </row>
    <row r="1097" spans="19:26" x14ac:dyDescent="0.25">
      <c r="S1097" s="262" t="s">
        <v>1399</v>
      </c>
      <c r="T1097" s="262" t="s">
        <v>2439</v>
      </c>
      <c r="U1097" s="262" t="s">
        <v>2440</v>
      </c>
      <c r="V1097" s="262" t="s">
        <v>1771</v>
      </c>
      <c r="W1097" s="262" t="s">
        <v>2400</v>
      </c>
      <c r="X1097" s="262" t="s">
        <v>1879</v>
      </c>
      <c r="Y1097" s="262" t="s">
        <v>2360</v>
      </c>
      <c r="Z1097" s="262" t="s">
        <v>1789</v>
      </c>
    </row>
    <row r="1098" spans="19:26" x14ac:dyDescent="0.25">
      <c r="S1098" s="262" t="s">
        <v>1400</v>
      </c>
      <c r="T1098" s="262" t="s">
        <v>2441</v>
      </c>
      <c r="U1098" s="262" t="s">
        <v>2442</v>
      </c>
      <c r="V1098" s="262" t="s">
        <v>1778</v>
      </c>
      <c r="W1098" s="262" t="s">
        <v>2401</v>
      </c>
      <c r="X1098" s="262" t="s">
        <v>1881</v>
      </c>
      <c r="Y1098" s="262" t="s">
        <v>2364</v>
      </c>
      <c r="Z1098" s="262" t="s">
        <v>1796</v>
      </c>
    </row>
    <row r="1099" spans="19:26" x14ac:dyDescent="0.25">
      <c r="S1099" s="262" t="s">
        <v>1401</v>
      </c>
      <c r="T1099" s="262" t="s">
        <v>2443</v>
      </c>
      <c r="U1099" s="262" t="s">
        <v>2444</v>
      </c>
      <c r="V1099" s="262" t="s">
        <v>1785</v>
      </c>
      <c r="W1099" s="262" t="s">
        <v>2363</v>
      </c>
      <c r="X1099" s="262" t="s">
        <v>1883</v>
      </c>
      <c r="Y1099" s="262" t="s">
        <v>2364</v>
      </c>
      <c r="Z1099" s="262" t="s">
        <v>1800</v>
      </c>
    </row>
    <row r="1100" spans="19:26" x14ac:dyDescent="0.25">
      <c r="S1100" s="262" t="s">
        <v>1402</v>
      </c>
      <c r="T1100" s="262" t="s">
        <v>2445</v>
      </c>
      <c r="U1100" s="262" t="s">
        <v>2446</v>
      </c>
      <c r="V1100" s="262" t="s">
        <v>1792</v>
      </c>
      <c r="W1100" s="262" t="s">
        <v>2363</v>
      </c>
      <c r="X1100" s="262" t="s">
        <v>1885</v>
      </c>
      <c r="Y1100" s="262" t="s">
        <v>2364</v>
      </c>
      <c r="Z1100" s="262" t="s">
        <v>1804</v>
      </c>
    </row>
    <row r="1101" spans="19:26" x14ac:dyDescent="0.25">
      <c r="S1101" s="262" t="s">
        <v>1403</v>
      </c>
      <c r="T1101" s="262" t="s">
        <v>2445</v>
      </c>
      <c r="U1101" s="262" t="s">
        <v>2446</v>
      </c>
      <c r="V1101" s="262" t="s">
        <v>1797</v>
      </c>
      <c r="W1101" s="262" t="s">
        <v>2402</v>
      </c>
      <c r="X1101" s="262" t="s">
        <v>1887</v>
      </c>
      <c r="Y1101" s="262" t="s">
        <v>2367</v>
      </c>
      <c r="Z1101" s="262" t="s">
        <v>1809</v>
      </c>
    </row>
    <row r="1102" spans="19:26" x14ac:dyDescent="0.25">
      <c r="S1102" s="262" t="s">
        <v>1404</v>
      </c>
      <c r="T1102" s="262" t="s">
        <v>2445</v>
      </c>
      <c r="U1102" s="262" t="s">
        <v>2446</v>
      </c>
      <c r="V1102" s="262" t="s">
        <v>1801</v>
      </c>
      <c r="W1102" s="262" t="s">
        <v>2403</v>
      </c>
      <c r="X1102" s="262" t="s">
        <v>1889</v>
      </c>
      <c r="Y1102" s="262" t="s">
        <v>2370</v>
      </c>
      <c r="Z1102" s="262" t="s">
        <v>1814</v>
      </c>
    </row>
    <row r="1103" spans="19:26" x14ac:dyDescent="0.25">
      <c r="S1103" s="262" t="s">
        <v>1405</v>
      </c>
      <c r="T1103" s="262" t="s">
        <v>2430</v>
      </c>
      <c r="U1103" s="262" t="s">
        <v>2447</v>
      </c>
      <c r="V1103" s="262" t="s">
        <v>1805</v>
      </c>
      <c r="W1103" s="262" t="s">
        <v>2404</v>
      </c>
      <c r="X1103" s="262" t="s">
        <v>1891</v>
      </c>
      <c r="Y1103" s="262" t="s">
        <v>2373</v>
      </c>
      <c r="Z1103" s="262" t="s">
        <v>1819</v>
      </c>
    </row>
    <row r="1104" spans="19:26" x14ac:dyDescent="0.25">
      <c r="S1104" s="262" t="s">
        <v>1406</v>
      </c>
      <c r="T1104" s="262" t="s">
        <v>1924</v>
      </c>
      <c r="U1104" s="262" t="s">
        <v>2448</v>
      </c>
      <c r="V1104" s="262" t="s">
        <v>1810</v>
      </c>
      <c r="W1104" s="262" t="s">
        <v>2405</v>
      </c>
      <c r="X1104" s="262" t="s">
        <v>1893</v>
      </c>
      <c r="Y1104" s="262" t="s">
        <v>2376</v>
      </c>
      <c r="Z1104" s="262" t="s">
        <v>1824</v>
      </c>
    </row>
    <row r="1105" spans="19:26" x14ac:dyDescent="0.25">
      <c r="S1105" s="262" t="s">
        <v>1407</v>
      </c>
      <c r="T1105" s="262" t="s">
        <v>2449</v>
      </c>
      <c r="U1105" s="262" t="s">
        <v>2450</v>
      </c>
      <c r="V1105" s="262" t="s">
        <v>1815</v>
      </c>
      <c r="W1105" s="262" t="s">
        <v>2406</v>
      </c>
      <c r="X1105" s="262" t="s">
        <v>1895</v>
      </c>
      <c r="Y1105" s="262" t="s">
        <v>2379</v>
      </c>
      <c r="Z1105" s="262" t="s">
        <v>1829</v>
      </c>
    </row>
    <row r="1106" spans="19:26" x14ac:dyDescent="0.25">
      <c r="S1106" s="262" t="s">
        <v>1408</v>
      </c>
      <c r="T1106" s="262" t="s">
        <v>2451</v>
      </c>
      <c r="U1106" s="262" t="s">
        <v>2452</v>
      </c>
      <c r="V1106" s="262" t="s">
        <v>1820</v>
      </c>
      <c r="W1106" s="262" t="s">
        <v>2407</v>
      </c>
      <c r="X1106" s="262" t="s">
        <v>1897</v>
      </c>
      <c r="Y1106" s="262" t="s">
        <v>2380</v>
      </c>
      <c r="Z1106" s="262" t="s">
        <v>1834</v>
      </c>
    </row>
    <row r="1107" spans="19:26" x14ac:dyDescent="0.25">
      <c r="S1107" s="262" t="s">
        <v>1409</v>
      </c>
      <c r="T1107" s="262" t="s">
        <v>2453</v>
      </c>
      <c r="U1107" s="262" t="s">
        <v>2454</v>
      </c>
      <c r="V1107" s="262" t="s">
        <v>1825</v>
      </c>
      <c r="W1107" s="262" t="s">
        <v>2408</v>
      </c>
      <c r="X1107" s="262" t="s">
        <v>1899</v>
      </c>
      <c r="Y1107" s="262" t="s">
        <v>2384</v>
      </c>
      <c r="Z1107" s="262" t="s">
        <v>1839</v>
      </c>
    </row>
    <row r="1108" spans="19:26" x14ac:dyDescent="0.25">
      <c r="S1108" s="262" t="s">
        <v>1410</v>
      </c>
      <c r="T1108" s="262" t="s">
        <v>2455</v>
      </c>
      <c r="U1108" s="262" t="s">
        <v>2429</v>
      </c>
      <c r="V1108" s="262" t="s">
        <v>1830</v>
      </c>
      <c r="W1108" s="262" t="s">
        <v>2205</v>
      </c>
      <c r="X1108" s="262" t="s">
        <v>1901</v>
      </c>
      <c r="Y1108" s="262" t="s">
        <v>2342</v>
      </c>
      <c r="Z1108" s="262" t="s">
        <v>1754</v>
      </c>
    </row>
    <row r="1109" spans="19:26" x14ac:dyDescent="0.25">
      <c r="S1109" s="262" t="s">
        <v>1411</v>
      </c>
      <c r="T1109" s="262" t="s">
        <v>2456</v>
      </c>
      <c r="U1109" s="262" t="s">
        <v>2457</v>
      </c>
      <c r="V1109" s="262" t="s">
        <v>1835</v>
      </c>
      <c r="W1109" s="262" t="s">
        <v>2409</v>
      </c>
      <c r="X1109" s="262" t="s">
        <v>1903</v>
      </c>
      <c r="Y1109" s="262" t="s">
        <v>2346</v>
      </c>
      <c r="Z1109" s="262" t="s">
        <v>1761</v>
      </c>
    </row>
    <row r="1110" spans="19:26" x14ac:dyDescent="0.25">
      <c r="S1110" s="262" t="s">
        <v>1412</v>
      </c>
      <c r="T1110" s="262" t="s">
        <v>2162</v>
      </c>
      <c r="U1110" s="262" t="s">
        <v>2458</v>
      </c>
      <c r="V1110" s="262" t="s">
        <v>1750</v>
      </c>
      <c r="W1110" s="262" t="s">
        <v>2341</v>
      </c>
      <c r="X1110" s="262" t="s">
        <v>1752</v>
      </c>
      <c r="Y1110" s="262" t="s">
        <v>2342</v>
      </c>
      <c r="Z1110" s="262" t="s">
        <v>1754</v>
      </c>
    </row>
    <row r="1111" spans="19:26" x14ac:dyDescent="0.25">
      <c r="S1111" s="262" t="s">
        <v>1413</v>
      </c>
      <c r="T1111" s="262" t="s">
        <v>2410</v>
      </c>
      <c r="U1111" s="262" t="s">
        <v>2459</v>
      </c>
      <c r="V1111" s="262" t="s">
        <v>1757</v>
      </c>
      <c r="W1111" s="262" t="s">
        <v>2345</v>
      </c>
      <c r="X1111" s="262" t="s">
        <v>1759</v>
      </c>
      <c r="Y1111" s="262" t="s">
        <v>2346</v>
      </c>
      <c r="Z1111" s="262" t="s">
        <v>1761</v>
      </c>
    </row>
    <row r="1112" spans="19:26" x14ac:dyDescent="0.25">
      <c r="S1112" s="262" t="s">
        <v>1414</v>
      </c>
      <c r="T1112" s="262" t="s">
        <v>2460</v>
      </c>
      <c r="U1112" s="262" t="s">
        <v>2461</v>
      </c>
      <c r="V1112" s="262" t="s">
        <v>1764</v>
      </c>
      <c r="W1112" s="262" t="s">
        <v>2349</v>
      </c>
      <c r="X1112" s="262" t="s">
        <v>1766</v>
      </c>
      <c r="Y1112" s="262" t="s">
        <v>2350</v>
      </c>
      <c r="Z1112" s="262" t="s">
        <v>1768</v>
      </c>
    </row>
    <row r="1113" spans="19:26" x14ac:dyDescent="0.25">
      <c r="S1113" s="262" t="s">
        <v>1415</v>
      </c>
      <c r="T1113" s="262" t="s">
        <v>2462</v>
      </c>
      <c r="U1113" s="262" t="s">
        <v>2463</v>
      </c>
      <c r="V1113" s="262" t="s">
        <v>1771</v>
      </c>
      <c r="W1113" s="262" t="s">
        <v>2353</v>
      </c>
      <c r="X1113" s="262" t="s">
        <v>1773</v>
      </c>
      <c r="Y1113" s="262" t="s">
        <v>2354</v>
      </c>
      <c r="Z1113" s="262" t="s">
        <v>1775</v>
      </c>
    </row>
    <row r="1114" spans="19:26" x14ac:dyDescent="0.25">
      <c r="S1114" s="262" t="s">
        <v>1416</v>
      </c>
      <c r="T1114" s="262" t="s">
        <v>2464</v>
      </c>
      <c r="U1114" s="262" t="s">
        <v>1909</v>
      </c>
      <c r="V1114" s="262" t="s">
        <v>1778</v>
      </c>
      <c r="W1114" s="262" t="s">
        <v>2357</v>
      </c>
      <c r="X1114" s="262" t="s">
        <v>1780</v>
      </c>
      <c r="Y1114" s="262" t="s">
        <v>2358</v>
      </c>
      <c r="Z1114" s="262" t="s">
        <v>1782</v>
      </c>
    </row>
    <row r="1115" spans="19:26" x14ac:dyDescent="0.25">
      <c r="S1115" s="262" t="s">
        <v>1417</v>
      </c>
      <c r="T1115" s="262" t="s">
        <v>2465</v>
      </c>
      <c r="U1115" s="262" t="s">
        <v>2466</v>
      </c>
      <c r="V1115" s="262" t="s">
        <v>1785</v>
      </c>
      <c r="W1115" s="262" t="s">
        <v>2232</v>
      </c>
      <c r="X1115" s="262" t="s">
        <v>1787</v>
      </c>
      <c r="Y1115" s="262" t="s">
        <v>2360</v>
      </c>
      <c r="Z1115" s="262" t="s">
        <v>1789</v>
      </c>
    </row>
    <row r="1116" spans="19:26" x14ac:dyDescent="0.25">
      <c r="S1116" s="262" t="s">
        <v>1418</v>
      </c>
      <c r="T1116" s="262" t="s">
        <v>2467</v>
      </c>
      <c r="U1116" s="262" t="s">
        <v>2468</v>
      </c>
      <c r="V1116" s="262" t="s">
        <v>1792</v>
      </c>
      <c r="W1116" s="262" t="s">
        <v>2363</v>
      </c>
      <c r="X1116" s="262" t="s">
        <v>1794</v>
      </c>
      <c r="Y1116" s="262" t="s">
        <v>2364</v>
      </c>
      <c r="Z1116" s="262" t="s">
        <v>1796</v>
      </c>
    </row>
    <row r="1117" spans="19:26" x14ac:dyDescent="0.25">
      <c r="S1117" s="262" t="s">
        <v>1419</v>
      </c>
      <c r="T1117" s="262" t="s">
        <v>2467</v>
      </c>
      <c r="U1117" s="262" t="s">
        <v>2468</v>
      </c>
      <c r="V1117" s="262" t="s">
        <v>1797</v>
      </c>
      <c r="W1117" s="262" t="s">
        <v>2363</v>
      </c>
      <c r="X1117" s="262" t="s">
        <v>1799</v>
      </c>
      <c r="Y1117" s="262" t="s">
        <v>2364</v>
      </c>
      <c r="Z1117" s="262" t="s">
        <v>1800</v>
      </c>
    </row>
    <row r="1118" spans="19:26" x14ac:dyDescent="0.25">
      <c r="S1118" s="262" t="s">
        <v>1420</v>
      </c>
      <c r="T1118" s="262" t="s">
        <v>2467</v>
      </c>
      <c r="U1118" s="262" t="s">
        <v>2468</v>
      </c>
      <c r="V1118" s="262" t="s">
        <v>1801</v>
      </c>
      <c r="W1118" s="262" t="s">
        <v>2363</v>
      </c>
      <c r="X1118" s="262" t="s">
        <v>1803</v>
      </c>
      <c r="Y1118" s="262" t="s">
        <v>2364</v>
      </c>
      <c r="Z1118" s="262" t="s">
        <v>1804</v>
      </c>
    </row>
    <row r="1119" spans="19:26" x14ac:dyDescent="0.25">
      <c r="S1119" s="262" t="s">
        <v>1421</v>
      </c>
      <c r="T1119" s="262" t="s">
        <v>2469</v>
      </c>
      <c r="U1119" s="262" t="s">
        <v>2470</v>
      </c>
      <c r="V1119" s="262" t="s">
        <v>1805</v>
      </c>
      <c r="W1119" s="262" t="s">
        <v>2366</v>
      </c>
      <c r="X1119" s="262" t="s">
        <v>1807</v>
      </c>
      <c r="Y1119" s="262" t="s">
        <v>2367</v>
      </c>
      <c r="Z1119" s="262" t="s">
        <v>1809</v>
      </c>
    </row>
    <row r="1120" spans="19:26" x14ac:dyDescent="0.25">
      <c r="S1120" s="262" t="s">
        <v>1422</v>
      </c>
      <c r="T1120" s="262" t="s">
        <v>2471</v>
      </c>
      <c r="U1120" s="262" t="s">
        <v>2472</v>
      </c>
      <c r="V1120" s="262" t="s">
        <v>1810</v>
      </c>
      <c r="W1120" s="262" t="s">
        <v>2369</v>
      </c>
      <c r="X1120" s="262" t="s">
        <v>1812</v>
      </c>
      <c r="Y1120" s="262" t="s">
        <v>2370</v>
      </c>
      <c r="Z1120" s="262" t="s">
        <v>1814</v>
      </c>
    </row>
    <row r="1121" spans="19:26" x14ac:dyDescent="0.25">
      <c r="S1121" s="262" t="s">
        <v>1423</v>
      </c>
      <c r="T1121" s="262" t="s">
        <v>2473</v>
      </c>
      <c r="U1121" s="262" t="s">
        <v>2290</v>
      </c>
      <c r="V1121" s="262" t="s">
        <v>1815</v>
      </c>
      <c r="W1121" s="262" t="s">
        <v>2372</v>
      </c>
      <c r="X1121" s="262" t="s">
        <v>1817</v>
      </c>
      <c r="Y1121" s="262" t="s">
        <v>2373</v>
      </c>
      <c r="Z1121" s="262" t="s">
        <v>1819</v>
      </c>
    </row>
    <row r="1122" spans="19:26" x14ac:dyDescent="0.25">
      <c r="S1122" s="262" t="s">
        <v>1424</v>
      </c>
      <c r="T1122" s="262" t="s">
        <v>2300</v>
      </c>
      <c r="U1122" s="262" t="s">
        <v>2474</v>
      </c>
      <c r="V1122" s="262" t="s">
        <v>1820</v>
      </c>
      <c r="W1122" s="262" t="s">
        <v>2200</v>
      </c>
      <c r="X1122" s="262" t="s">
        <v>1822</v>
      </c>
      <c r="Y1122" s="262" t="s">
        <v>2376</v>
      </c>
      <c r="Z1122" s="262" t="s">
        <v>1824</v>
      </c>
    </row>
    <row r="1123" spans="19:26" x14ac:dyDescent="0.25">
      <c r="S1123" s="262" t="s">
        <v>1425</v>
      </c>
      <c r="T1123" s="262" t="s">
        <v>2314</v>
      </c>
      <c r="U1123" s="262" t="s">
        <v>2475</v>
      </c>
      <c r="V1123" s="262" t="s">
        <v>1825</v>
      </c>
      <c r="W1123" s="262" t="s">
        <v>2378</v>
      </c>
      <c r="X1123" s="262" t="s">
        <v>1827</v>
      </c>
      <c r="Y1123" s="262" t="s">
        <v>2379</v>
      </c>
      <c r="Z1123" s="262" t="s">
        <v>1829</v>
      </c>
    </row>
    <row r="1124" spans="19:26" x14ac:dyDescent="0.25">
      <c r="S1124" s="262" t="s">
        <v>1426</v>
      </c>
      <c r="T1124" s="262" t="s">
        <v>2476</v>
      </c>
      <c r="U1124" s="262" t="s">
        <v>2477</v>
      </c>
      <c r="V1124" s="262" t="s">
        <v>1830</v>
      </c>
      <c r="W1124" s="262" t="s">
        <v>1821</v>
      </c>
      <c r="X1124" s="262" t="s">
        <v>1832</v>
      </c>
      <c r="Y1124" s="262" t="s">
        <v>2380</v>
      </c>
      <c r="Z1124" s="262" t="s">
        <v>1834</v>
      </c>
    </row>
    <row r="1125" spans="19:26" x14ac:dyDescent="0.25">
      <c r="S1125" s="262" t="s">
        <v>1427</v>
      </c>
      <c r="T1125" s="262" t="s">
        <v>2478</v>
      </c>
      <c r="U1125" s="262" t="s">
        <v>2479</v>
      </c>
      <c r="V1125" s="262" t="s">
        <v>1835</v>
      </c>
      <c r="W1125" s="262" t="s">
        <v>2383</v>
      </c>
      <c r="X1125" s="262" t="s">
        <v>1837</v>
      </c>
      <c r="Y1125" s="262" t="s">
        <v>2384</v>
      </c>
      <c r="Z1125" s="262" t="s">
        <v>1839</v>
      </c>
    </row>
    <row r="1126" spans="19:26" x14ac:dyDescent="0.25">
      <c r="S1126" s="262" t="s">
        <v>1428</v>
      </c>
      <c r="T1126" s="262" t="s">
        <v>2162</v>
      </c>
      <c r="U1126" s="262" t="s">
        <v>2458</v>
      </c>
      <c r="V1126" s="262" t="s">
        <v>1750</v>
      </c>
      <c r="W1126" s="262" t="s">
        <v>2385</v>
      </c>
      <c r="X1126" s="262" t="s">
        <v>1841</v>
      </c>
      <c r="Y1126" s="262" t="s">
        <v>2380</v>
      </c>
      <c r="Z1126" s="262" t="s">
        <v>1834</v>
      </c>
    </row>
    <row r="1127" spans="19:26" x14ac:dyDescent="0.25">
      <c r="S1127" s="262" t="s">
        <v>1429</v>
      </c>
      <c r="T1127" s="262" t="s">
        <v>2410</v>
      </c>
      <c r="U1127" s="262" t="s">
        <v>2459</v>
      </c>
      <c r="V1127" s="262" t="s">
        <v>1757</v>
      </c>
      <c r="W1127" s="262" t="s">
        <v>2386</v>
      </c>
      <c r="X1127" s="262" t="s">
        <v>1843</v>
      </c>
      <c r="Y1127" s="262" t="s">
        <v>2384</v>
      </c>
      <c r="Z1127" s="262" t="s">
        <v>1839</v>
      </c>
    </row>
    <row r="1128" spans="19:26" x14ac:dyDescent="0.25">
      <c r="S1128" s="262" t="s">
        <v>1430</v>
      </c>
      <c r="T1128" s="262" t="s">
        <v>2460</v>
      </c>
      <c r="U1128" s="262" t="s">
        <v>2461</v>
      </c>
      <c r="V1128" s="262" t="s">
        <v>1764</v>
      </c>
      <c r="W1128" s="262" t="s">
        <v>2387</v>
      </c>
      <c r="X1128" s="262" t="s">
        <v>1845</v>
      </c>
      <c r="Y1128" s="262" t="s">
        <v>2342</v>
      </c>
      <c r="Z1128" s="262" t="s">
        <v>1754</v>
      </c>
    </row>
    <row r="1129" spans="19:26" x14ac:dyDescent="0.25">
      <c r="S1129" s="262" t="s">
        <v>1431</v>
      </c>
      <c r="T1129" s="262" t="s">
        <v>2462</v>
      </c>
      <c r="U1129" s="262" t="s">
        <v>2463</v>
      </c>
      <c r="V1129" s="262" t="s">
        <v>1771</v>
      </c>
      <c r="W1129" s="262" t="s">
        <v>2388</v>
      </c>
      <c r="X1129" s="262" t="s">
        <v>1847</v>
      </c>
      <c r="Y1129" s="262" t="s">
        <v>2346</v>
      </c>
      <c r="Z1129" s="262" t="s">
        <v>1761</v>
      </c>
    </row>
    <row r="1130" spans="19:26" x14ac:dyDescent="0.25">
      <c r="S1130" s="262" t="s">
        <v>1432</v>
      </c>
      <c r="T1130" s="262" t="s">
        <v>2464</v>
      </c>
      <c r="U1130" s="262" t="s">
        <v>1909</v>
      </c>
      <c r="V1130" s="262" t="s">
        <v>1778</v>
      </c>
      <c r="W1130" s="262" t="s">
        <v>2389</v>
      </c>
      <c r="X1130" s="262" t="s">
        <v>1849</v>
      </c>
      <c r="Y1130" s="262" t="s">
        <v>2350</v>
      </c>
      <c r="Z1130" s="262" t="s">
        <v>1768</v>
      </c>
    </row>
    <row r="1131" spans="19:26" x14ac:dyDescent="0.25">
      <c r="S1131" s="262" t="s">
        <v>1433</v>
      </c>
      <c r="T1131" s="262" t="s">
        <v>2465</v>
      </c>
      <c r="U1131" s="262" t="s">
        <v>2466</v>
      </c>
      <c r="V1131" s="262" t="s">
        <v>1785</v>
      </c>
      <c r="W1131" s="262" t="s">
        <v>2390</v>
      </c>
      <c r="X1131" s="262" t="s">
        <v>1851</v>
      </c>
      <c r="Y1131" s="262" t="s">
        <v>2354</v>
      </c>
      <c r="Z1131" s="262" t="s">
        <v>1775</v>
      </c>
    </row>
    <row r="1132" spans="19:26" x14ac:dyDescent="0.25">
      <c r="S1132" s="262" t="s">
        <v>1434</v>
      </c>
      <c r="T1132" s="262" t="s">
        <v>2467</v>
      </c>
      <c r="U1132" s="262" t="s">
        <v>2468</v>
      </c>
      <c r="V1132" s="262" t="s">
        <v>1792</v>
      </c>
      <c r="W1132" s="262" t="s">
        <v>2212</v>
      </c>
      <c r="X1132" s="262" t="s">
        <v>1853</v>
      </c>
      <c r="Y1132" s="262" t="s">
        <v>2358</v>
      </c>
      <c r="Z1132" s="262" t="s">
        <v>1782</v>
      </c>
    </row>
    <row r="1133" spans="19:26" x14ac:dyDescent="0.25">
      <c r="S1133" s="262" t="s">
        <v>1435</v>
      </c>
      <c r="T1133" s="262" t="s">
        <v>2467</v>
      </c>
      <c r="U1133" s="262" t="s">
        <v>2468</v>
      </c>
      <c r="V1133" s="262" t="s">
        <v>1797</v>
      </c>
      <c r="W1133" s="262" t="s">
        <v>2391</v>
      </c>
      <c r="X1133" s="262" t="s">
        <v>1855</v>
      </c>
      <c r="Y1133" s="262" t="s">
        <v>2360</v>
      </c>
      <c r="Z1133" s="262" t="s">
        <v>1789</v>
      </c>
    </row>
    <row r="1134" spans="19:26" x14ac:dyDescent="0.25">
      <c r="S1134" s="262" t="s">
        <v>1436</v>
      </c>
      <c r="T1134" s="262" t="s">
        <v>2467</v>
      </c>
      <c r="U1134" s="262" t="s">
        <v>2468</v>
      </c>
      <c r="V1134" s="262" t="s">
        <v>1801</v>
      </c>
      <c r="W1134" s="262" t="s">
        <v>2363</v>
      </c>
      <c r="X1134" s="262" t="s">
        <v>1857</v>
      </c>
      <c r="Y1134" s="262" t="s">
        <v>2364</v>
      </c>
      <c r="Z1134" s="262" t="s">
        <v>1796</v>
      </c>
    </row>
    <row r="1135" spans="19:26" x14ac:dyDescent="0.25">
      <c r="S1135" s="262" t="s">
        <v>1437</v>
      </c>
      <c r="T1135" s="262" t="s">
        <v>2469</v>
      </c>
      <c r="U1135" s="262" t="s">
        <v>2470</v>
      </c>
      <c r="V1135" s="262" t="s">
        <v>1805</v>
      </c>
      <c r="W1135" s="262" t="s">
        <v>2363</v>
      </c>
      <c r="X1135" s="262" t="s">
        <v>1859</v>
      </c>
      <c r="Y1135" s="262" t="s">
        <v>2364</v>
      </c>
      <c r="Z1135" s="262" t="s">
        <v>1800</v>
      </c>
    </row>
    <row r="1136" spans="19:26" x14ac:dyDescent="0.25">
      <c r="S1136" s="262" t="s">
        <v>1438</v>
      </c>
      <c r="T1136" s="262" t="s">
        <v>2471</v>
      </c>
      <c r="U1136" s="262" t="s">
        <v>2472</v>
      </c>
      <c r="V1136" s="262" t="s">
        <v>1810</v>
      </c>
      <c r="W1136" s="262" t="s">
        <v>2392</v>
      </c>
      <c r="X1136" s="262" t="s">
        <v>1861</v>
      </c>
      <c r="Y1136" s="262" t="s">
        <v>2364</v>
      </c>
      <c r="Z1136" s="262" t="s">
        <v>1804</v>
      </c>
    </row>
    <row r="1137" spans="19:26" x14ac:dyDescent="0.25">
      <c r="S1137" s="262" t="s">
        <v>1439</v>
      </c>
      <c r="T1137" s="262" t="s">
        <v>2473</v>
      </c>
      <c r="U1137" s="262" t="s">
        <v>2290</v>
      </c>
      <c r="V1137" s="262" t="s">
        <v>1815</v>
      </c>
      <c r="W1137" s="262" t="s">
        <v>2393</v>
      </c>
      <c r="X1137" s="262" t="s">
        <v>1863</v>
      </c>
      <c r="Y1137" s="262" t="s">
        <v>2367</v>
      </c>
      <c r="Z1137" s="262" t="s">
        <v>1809</v>
      </c>
    </row>
    <row r="1138" spans="19:26" x14ac:dyDescent="0.25">
      <c r="S1138" s="262" t="s">
        <v>1440</v>
      </c>
      <c r="T1138" s="262" t="s">
        <v>2300</v>
      </c>
      <c r="U1138" s="262" t="s">
        <v>2474</v>
      </c>
      <c r="V1138" s="262" t="s">
        <v>1820</v>
      </c>
      <c r="W1138" s="262" t="s">
        <v>2394</v>
      </c>
      <c r="X1138" s="262" t="s">
        <v>1865</v>
      </c>
      <c r="Y1138" s="262" t="s">
        <v>2370</v>
      </c>
      <c r="Z1138" s="262" t="s">
        <v>1814</v>
      </c>
    </row>
    <row r="1139" spans="19:26" x14ac:dyDescent="0.25">
      <c r="S1139" s="262" t="s">
        <v>1441</v>
      </c>
      <c r="T1139" s="262" t="s">
        <v>2314</v>
      </c>
      <c r="U1139" s="262" t="s">
        <v>2475</v>
      </c>
      <c r="V1139" s="262" t="s">
        <v>1825</v>
      </c>
      <c r="W1139" s="262" t="s">
        <v>2395</v>
      </c>
      <c r="X1139" s="262" t="s">
        <v>1867</v>
      </c>
      <c r="Y1139" s="262" t="s">
        <v>2373</v>
      </c>
      <c r="Z1139" s="262" t="s">
        <v>1819</v>
      </c>
    </row>
    <row r="1140" spans="19:26" x14ac:dyDescent="0.25">
      <c r="S1140" s="262" t="s">
        <v>1442</v>
      </c>
      <c r="T1140" s="262" t="s">
        <v>2476</v>
      </c>
      <c r="U1140" s="262" t="s">
        <v>2477</v>
      </c>
      <c r="V1140" s="262" t="s">
        <v>1830</v>
      </c>
      <c r="W1140" s="262" t="s">
        <v>2396</v>
      </c>
      <c r="X1140" s="262" t="s">
        <v>1869</v>
      </c>
      <c r="Y1140" s="262" t="s">
        <v>2376</v>
      </c>
      <c r="Z1140" s="262" t="s">
        <v>1824</v>
      </c>
    </row>
    <row r="1141" spans="19:26" x14ac:dyDescent="0.25">
      <c r="S1141" s="262" t="s">
        <v>1443</v>
      </c>
      <c r="T1141" s="262" t="s">
        <v>2478</v>
      </c>
      <c r="U1141" s="262" t="s">
        <v>2479</v>
      </c>
      <c r="V1141" s="262" t="s">
        <v>1835</v>
      </c>
      <c r="W1141" s="262" t="s">
        <v>2366</v>
      </c>
      <c r="X1141" s="262" t="s">
        <v>1871</v>
      </c>
      <c r="Y1141" s="262" t="s">
        <v>2379</v>
      </c>
      <c r="Z1141" s="262" t="s">
        <v>1829</v>
      </c>
    </row>
    <row r="1142" spans="19:26" x14ac:dyDescent="0.25">
      <c r="S1142" s="262" t="s">
        <v>1444</v>
      </c>
      <c r="T1142" s="262" t="s">
        <v>2162</v>
      </c>
      <c r="U1142" s="262" t="s">
        <v>2458</v>
      </c>
      <c r="V1142" s="262" t="s">
        <v>1750</v>
      </c>
      <c r="W1142" s="262" t="s">
        <v>2397</v>
      </c>
      <c r="X1142" s="262" t="s">
        <v>1873</v>
      </c>
      <c r="Y1142" s="262" t="s">
        <v>2350</v>
      </c>
      <c r="Z1142" s="262" t="s">
        <v>1768</v>
      </c>
    </row>
    <row r="1143" spans="19:26" x14ac:dyDescent="0.25">
      <c r="S1143" s="262" t="s">
        <v>1445</v>
      </c>
      <c r="T1143" s="262" t="s">
        <v>2410</v>
      </c>
      <c r="U1143" s="262" t="s">
        <v>2459</v>
      </c>
      <c r="V1143" s="262" t="s">
        <v>1757</v>
      </c>
      <c r="W1143" s="262" t="s">
        <v>2398</v>
      </c>
      <c r="X1143" s="262" t="s">
        <v>1875</v>
      </c>
      <c r="Y1143" s="262" t="s">
        <v>2354</v>
      </c>
      <c r="Z1143" s="262" t="s">
        <v>1775</v>
      </c>
    </row>
    <row r="1144" spans="19:26" x14ac:dyDescent="0.25">
      <c r="S1144" s="262" t="s">
        <v>1446</v>
      </c>
      <c r="T1144" s="262" t="s">
        <v>2460</v>
      </c>
      <c r="U1144" s="262" t="s">
        <v>2461</v>
      </c>
      <c r="V1144" s="262" t="s">
        <v>1764</v>
      </c>
      <c r="W1144" s="262" t="s">
        <v>2399</v>
      </c>
      <c r="X1144" s="262" t="s">
        <v>1877</v>
      </c>
      <c r="Y1144" s="262" t="s">
        <v>2358</v>
      </c>
      <c r="Z1144" s="262" t="s">
        <v>1782</v>
      </c>
    </row>
    <row r="1145" spans="19:26" x14ac:dyDescent="0.25">
      <c r="S1145" s="262" t="s">
        <v>1447</v>
      </c>
      <c r="T1145" s="262" t="s">
        <v>2462</v>
      </c>
      <c r="U1145" s="262" t="s">
        <v>2463</v>
      </c>
      <c r="V1145" s="262" t="s">
        <v>1771</v>
      </c>
      <c r="W1145" s="262" t="s">
        <v>2400</v>
      </c>
      <c r="X1145" s="262" t="s">
        <v>1879</v>
      </c>
      <c r="Y1145" s="262" t="s">
        <v>2360</v>
      </c>
      <c r="Z1145" s="262" t="s">
        <v>1789</v>
      </c>
    </row>
    <row r="1146" spans="19:26" x14ac:dyDescent="0.25">
      <c r="S1146" s="262" t="s">
        <v>1448</v>
      </c>
      <c r="T1146" s="262" t="s">
        <v>2464</v>
      </c>
      <c r="U1146" s="262" t="s">
        <v>1909</v>
      </c>
      <c r="V1146" s="262" t="s">
        <v>1778</v>
      </c>
      <c r="W1146" s="262" t="s">
        <v>2401</v>
      </c>
      <c r="X1146" s="262" t="s">
        <v>1881</v>
      </c>
      <c r="Y1146" s="262" t="s">
        <v>2364</v>
      </c>
      <c r="Z1146" s="262" t="s">
        <v>1796</v>
      </c>
    </row>
    <row r="1147" spans="19:26" x14ac:dyDescent="0.25">
      <c r="S1147" s="262" t="s">
        <v>1449</v>
      </c>
      <c r="T1147" s="262" t="s">
        <v>2465</v>
      </c>
      <c r="U1147" s="262" t="s">
        <v>2466</v>
      </c>
      <c r="V1147" s="262" t="s">
        <v>1785</v>
      </c>
      <c r="W1147" s="262" t="s">
        <v>2363</v>
      </c>
      <c r="X1147" s="262" t="s">
        <v>1883</v>
      </c>
      <c r="Y1147" s="262" t="s">
        <v>2364</v>
      </c>
      <c r="Z1147" s="262" t="s">
        <v>1800</v>
      </c>
    </row>
    <row r="1148" spans="19:26" x14ac:dyDescent="0.25">
      <c r="S1148" s="262" t="s">
        <v>1450</v>
      </c>
      <c r="T1148" s="262" t="s">
        <v>2467</v>
      </c>
      <c r="U1148" s="262" t="s">
        <v>2468</v>
      </c>
      <c r="V1148" s="262" t="s">
        <v>1792</v>
      </c>
      <c r="W1148" s="262" t="s">
        <v>2363</v>
      </c>
      <c r="X1148" s="262" t="s">
        <v>1885</v>
      </c>
      <c r="Y1148" s="262" t="s">
        <v>2364</v>
      </c>
      <c r="Z1148" s="262" t="s">
        <v>1804</v>
      </c>
    </row>
    <row r="1149" spans="19:26" x14ac:dyDescent="0.25">
      <c r="S1149" s="262" t="s">
        <v>1451</v>
      </c>
      <c r="T1149" s="262" t="s">
        <v>2467</v>
      </c>
      <c r="U1149" s="262" t="s">
        <v>2468</v>
      </c>
      <c r="V1149" s="262" t="s">
        <v>1797</v>
      </c>
      <c r="W1149" s="262" t="s">
        <v>2402</v>
      </c>
      <c r="X1149" s="262" t="s">
        <v>1887</v>
      </c>
      <c r="Y1149" s="262" t="s">
        <v>2367</v>
      </c>
      <c r="Z1149" s="262" t="s">
        <v>1809</v>
      </c>
    </row>
    <row r="1150" spans="19:26" x14ac:dyDescent="0.25">
      <c r="S1150" s="262" t="s">
        <v>1452</v>
      </c>
      <c r="T1150" s="262" t="s">
        <v>2467</v>
      </c>
      <c r="U1150" s="262" t="s">
        <v>2468</v>
      </c>
      <c r="V1150" s="262" t="s">
        <v>1801</v>
      </c>
      <c r="W1150" s="262" t="s">
        <v>2403</v>
      </c>
      <c r="X1150" s="262" t="s">
        <v>1889</v>
      </c>
      <c r="Y1150" s="262" t="s">
        <v>2370</v>
      </c>
      <c r="Z1150" s="262" t="s">
        <v>1814</v>
      </c>
    </row>
    <row r="1151" spans="19:26" x14ac:dyDescent="0.25">
      <c r="S1151" s="262" t="s">
        <v>1453</v>
      </c>
      <c r="T1151" s="262" t="s">
        <v>2469</v>
      </c>
      <c r="U1151" s="262" t="s">
        <v>2470</v>
      </c>
      <c r="V1151" s="262" t="s">
        <v>1805</v>
      </c>
      <c r="W1151" s="262" t="s">
        <v>2404</v>
      </c>
      <c r="X1151" s="262" t="s">
        <v>1891</v>
      </c>
      <c r="Y1151" s="262" t="s">
        <v>2373</v>
      </c>
      <c r="Z1151" s="262" t="s">
        <v>1819</v>
      </c>
    </row>
    <row r="1152" spans="19:26" x14ac:dyDescent="0.25">
      <c r="S1152" s="262" t="s">
        <v>1454</v>
      </c>
      <c r="T1152" s="262" t="s">
        <v>2471</v>
      </c>
      <c r="U1152" s="262" t="s">
        <v>2472</v>
      </c>
      <c r="V1152" s="262" t="s">
        <v>1810</v>
      </c>
      <c r="W1152" s="262" t="s">
        <v>2405</v>
      </c>
      <c r="X1152" s="262" t="s">
        <v>1893</v>
      </c>
      <c r="Y1152" s="262" t="s">
        <v>2376</v>
      </c>
      <c r="Z1152" s="262" t="s">
        <v>1824</v>
      </c>
    </row>
    <row r="1153" spans="19:26" x14ac:dyDescent="0.25">
      <c r="S1153" s="262" t="s">
        <v>1455</v>
      </c>
      <c r="T1153" s="262" t="s">
        <v>2473</v>
      </c>
      <c r="U1153" s="262" t="s">
        <v>2290</v>
      </c>
      <c r="V1153" s="262" t="s">
        <v>1815</v>
      </c>
      <c r="W1153" s="262" t="s">
        <v>2406</v>
      </c>
      <c r="X1153" s="262" t="s">
        <v>1895</v>
      </c>
      <c r="Y1153" s="262" t="s">
        <v>2379</v>
      </c>
      <c r="Z1153" s="262" t="s">
        <v>1829</v>
      </c>
    </row>
    <row r="1154" spans="19:26" x14ac:dyDescent="0.25">
      <c r="S1154" s="262" t="s">
        <v>1456</v>
      </c>
      <c r="T1154" s="262" t="s">
        <v>2300</v>
      </c>
      <c r="U1154" s="262" t="s">
        <v>2474</v>
      </c>
      <c r="V1154" s="262" t="s">
        <v>1820</v>
      </c>
      <c r="W1154" s="262" t="s">
        <v>2407</v>
      </c>
      <c r="X1154" s="262" t="s">
        <v>1897</v>
      </c>
      <c r="Y1154" s="262" t="s">
        <v>2380</v>
      </c>
      <c r="Z1154" s="262" t="s">
        <v>1834</v>
      </c>
    </row>
    <row r="1155" spans="19:26" x14ac:dyDescent="0.25">
      <c r="S1155" s="262" t="s">
        <v>1457</v>
      </c>
      <c r="T1155" s="262" t="s">
        <v>2314</v>
      </c>
      <c r="U1155" s="262" t="s">
        <v>2475</v>
      </c>
      <c r="V1155" s="262" t="s">
        <v>1825</v>
      </c>
      <c r="W1155" s="262" t="s">
        <v>2408</v>
      </c>
      <c r="X1155" s="262" t="s">
        <v>1899</v>
      </c>
      <c r="Y1155" s="262" t="s">
        <v>2384</v>
      </c>
      <c r="Z1155" s="262" t="s">
        <v>1839</v>
      </c>
    </row>
    <row r="1156" spans="19:26" x14ac:dyDescent="0.25">
      <c r="S1156" s="262" t="s">
        <v>1458</v>
      </c>
      <c r="T1156" s="262" t="s">
        <v>2476</v>
      </c>
      <c r="U1156" s="262" t="s">
        <v>2477</v>
      </c>
      <c r="V1156" s="262" t="s">
        <v>1830</v>
      </c>
      <c r="W1156" s="262" t="s">
        <v>2205</v>
      </c>
      <c r="X1156" s="262" t="s">
        <v>1901</v>
      </c>
      <c r="Y1156" s="262" t="s">
        <v>2342</v>
      </c>
      <c r="Z1156" s="262" t="s">
        <v>1754</v>
      </c>
    </row>
    <row r="1157" spans="19:26" x14ac:dyDescent="0.25">
      <c r="S1157" s="262" t="s">
        <v>1459</v>
      </c>
      <c r="T1157" s="262" t="s">
        <v>2478</v>
      </c>
      <c r="U1157" s="262" t="s">
        <v>2479</v>
      </c>
      <c r="V1157" s="262" t="s">
        <v>1835</v>
      </c>
      <c r="W1157" s="262" t="s">
        <v>2409</v>
      </c>
      <c r="X1157" s="262" t="s">
        <v>1903</v>
      </c>
      <c r="Y1157" s="262" t="s">
        <v>2346</v>
      </c>
      <c r="Z1157" s="262" t="s">
        <v>1761</v>
      </c>
    </row>
    <row r="1158" spans="19:26" x14ac:dyDescent="0.25">
      <c r="S1158" s="262" t="s">
        <v>1460</v>
      </c>
      <c r="T1158" s="262" t="s">
        <v>2162</v>
      </c>
      <c r="U1158" s="262" t="s">
        <v>2286</v>
      </c>
      <c r="V1158" s="262" t="s">
        <v>1750</v>
      </c>
      <c r="W1158" s="262" t="s">
        <v>2341</v>
      </c>
      <c r="X1158" s="262" t="s">
        <v>1752</v>
      </c>
      <c r="Y1158" s="262" t="s">
        <v>2342</v>
      </c>
      <c r="Z1158" s="262" t="s">
        <v>1754</v>
      </c>
    </row>
    <row r="1159" spans="19:26" x14ac:dyDescent="0.25">
      <c r="S1159" s="262" t="s">
        <v>1461</v>
      </c>
      <c r="T1159" s="262" t="s">
        <v>2410</v>
      </c>
      <c r="U1159" s="262" t="s">
        <v>2480</v>
      </c>
      <c r="V1159" s="262" t="s">
        <v>1757</v>
      </c>
      <c r="W1159" s="262" t="s">
        <v>2345</v>
      </c>
      <c r="X1159" s="262" t="s">
        <v>1759</v>
      </c>
      <c r="Y1159" s="262" t="s">
        <v>2346</v>
      </c>
      <c r="Z1159" s="262" t="s">
        <v>1761</v>
      </c>
    </row>
    <row r="1160" spans="19:26" x14ac:dyDescent="0.25">
      <c r="S1160" s="262" t="s">
        <v>1462</v>
      </c>
      <c r="T1160" s="262" t="s">
        <v>2460</v>
      </c>
      <c r="U1160" s="262" t="s">
        <v>2260</v>
      </c>
      <c r="V1160" s="262" t="s">
        <v>1764</v>
      </c>
      <c r="W1160" s="262" t="s">
        <v>2349</v>
      </c>
      <c r="X1160" s="262" t="s">
        <v>1766</v>
      </c>
      <c r="Y1160" s="262" t="s">
        <v>2350</v>
      </c>
      <c r="Z1160" s="262" t="s">
        <v>1768</v>
      </c>
    </row>
    <row r="1161" spans="19:26" x14ac:dyDescent="0.25">
      <c r="S1161" s="262" t="s">
        <v>1463</v>
      </c>
      <c r="T1161" s="262" t="s">
        <v>2462</v>
      </c>
      <c r="U1161" s="262" t="s">
        <v>2458</v>
      </c>
      <c r="V1161" s="262" t="s">
        <v>1771</v>
      </c>
      <c r="W1161" s="262" t="s">
        <v>2353</v>
      </c>
      <c r="X1161" s="262" t="s">
        <v>1773</v>
      </c>
      <c r="Y1161" s="262" t="s">
        <v>2354</v>
      </c>
      <c r="Z1161" s="262" t="s">
        <v>1775</v>
      </c>
    </row>
    <row r="1162" spans="19:26" x14ac:dyDescent="0.25">
      <c r="S1162" s="262" t="s">
        <v>1464</v>
      </c>
      <c r="T1162" s="262" t="s">
        <v>2464</v>
      </c>
      <c r="U1162" s="262" t="s">
        <v>2481</v>
      </c>
      <c r="V1162" s="262" t="s">
        <v>1778</v>
      </c>
      <c r="W1162" s="262" t="s">
        <v>2357</v>
      </c>
      <c r="X1162" s="262" t="s">
        <v>1780</v>
      </c>
      <c r="Y1162" s="262" t="s">
        <v>2358</v>
      </c>
      <c r="Z1162" s="262" t="s">
        <v>1782</v>
      </c>
    </row>
    <row r="1163" spans="19:26" x14ac:dyDescent="0.25">
      <c r="S1163" s="262" t="s">
        <v>1465</v>
      </c>
      <c r="T1163" s="262" t="s">
        <v>2465</v>
      </c>
      <c r="U1163" s="262" t="s">
        <v>2199</v>
      </c>
      <c r="V1163" s="262" t="s">
        <v>1785</v>
      </c>
      <c r="W1163" s="262" t="s">
        <v>2232</v>
      </c>
      <c r="X1163" s="262" t="s">
        <v>1787</v>
      </c>
      <c r="Y1163" s="262" t="s">
        <v>2360</v>
      </c>
      <c r="Z1163" s="262" t="s">
        <v>1789</v>
      </c>
    </row>
    <row r="1164" spans="19:26" x14ac:dyDescent="0.25">
      <c r="S1164" s="262" t="s">
        <v>1466</v>
      </c>
      <c r="T1164" s="262" t="s">
        <v>2467</v>
      </c>
      <c r="U1164" s="262" t="s">
        <v>2482</v>
      </c>
      <c r="V1164" s="262" t="s">
        <v>1792</v>
      </c>
      <c r="W1164" s="262" t="s">
        <v>2363</v>
      </c>
      <c r="X1164" s="262" t="s">
        <v>1794</v>
      </c>
      <c r="Y1164" s="262" t="s">
        <v>2364</v>
      </c>
      <c r="Z1164" s="262" t="s">
        <v>1796</v>
      </c>
    </row>
    <row r="1165" spans="19:26" x14ac:dyDescent="0.25">
      <c r="S1165" s="262" t="s">
        <v>1467</v>
      </c>
      <c r="T1165" s="262" t="s">
        <v>2467</v>
      </c>
      <c r="U1165" s="262" t="s">
        <v>2482</v>
      </c>
      <c r="V1165" s="262" t="s">
        <v>1797</v>
      </c>
      <c r="W1165" s="262" t="s">
        <v>2363</v>
      </c>
      <c r="X1165" s="262" t="s">
        <v>1799</v>
      </c>
      <c r="Y1165" s="262" t="s">
        <v>2364</v>
      </c>
      <c r="Z1165" s="262" t="s">
        <v>1800</v>
      </c>
    </row>
    <row r="1166" spans="19:26" x14ac:dyDescent="0.25">
      <c r="S1166" s="262" t="s">
        <v>1468</v>
      </c>
      <c r="T1166" s="262" t="s">
        <v>2467</v>
      </c>
      <c r="U1166" s="262" t="s">
        <v>2482</v>
      </c>
      <c r="V1166" s="262" t="s">
        <v>1801</v>
      </c>
      <c r="W1166" s="262" t="s">
        <v>2363</v>
      </c>
      <c r="X1166" s="262" t="s">
        <v>1803</v>
      </c>
      <c r="Y1166" s="262" t="s">
        <v>2364</v>
      </c>
      <c r="Z1166" s="262" t="s">
        <v>1804</v>
      </c>
    </row>
    <row r="1167" spans="19:26" x14ac:dyDescent="0.25">
      <c r="S1167" s="262" t="s">
        <v>1469</v>
      </c>
      <c r="T1167" s="262" t="s">
        <v>2469</v>
      </c>
      <c r="U1167" s="262" t="s">
        <v>2483</v>
      </c>
      <c r="V1167" s="262" t="s">
        <v>1805</v>
      </c>
      <c r="W1167" s="262" t="s">
        <v>2366</v>
      </c>
      <c r="X1167" s="262" t="s">
        <v>1807</v>
      </c>
      <c r="Y1167" s="262" t="s">
        <v>2367</v>
      </c>
      <c r="Z1167" s="262" t="s">
        <v>1809</v>
      </c>
    </row>
    <row r="1168" spans="19:26" x14ac:dyDescent="0.25">
      <c r="S1168" s="262" t="s">
        <v>1470</v>
      </c>
      <c r="T1168" s="262" t="s">
        <v>2471</v>
      </c>
      <c r="U1168" s="262" t="s">
        <v>1944</v>
      </c>
      <c r="V1168" s="262" t="s">
        <v>1810</v>
      </c>
      <c r="W1168" s="262" t="s">
        <v>2369</v>
      </c>
      <c r="X1168" s="262" t="s">
        <v>1812</v>
      </c>
      <c r="Y1168" s="262" t="s">
        <v>2370</v>
      </c>
      <c r="Z1168" s="262" t="s">
        <v>1814</v>
      </c>
    </row>
    <row r="1169" spans="19:26" x14ac:dyDescent="0.25">
      <c r="S1169" s="262" t="s">
        <v>1471</v>
      </c>
      <c r="T1169" s="262" t="s">
        <v>2473</v>
      </c>
      <c r="U1169" s="262" t="s">
        <v>2484</v>
      </c>
      <c r="V1169" s="262" t="s">
        <v>1815</v>
      </c>
      <c r="W1169" s="262" t="s">
        <v>2372</v>
      </c>
      <c r="X1169" s="262" t="s">
        <v>1817</v>
      </c>
      <c r="Y1169" s="262" t="s">
        <v>2373</v>
      </c>
      <c r="Z1169" s="262" t="s">
        <v>1819</v>
      </c>
    </row>
    <row r="1170" spans="19:26" x14ac:dyDescent="0.25">
      <c r="S1170" s="262" t="s">
        <v>1472</v>
      </c>
      <c r="T1170" s="262" t="s">
        <v>2300</v>
      </c>
      <c r="U1170" s="262" t="s">
        <v>2485</v>
      </c>
      <c r="V1170" s="262" t="s">
        <v>1820</v>
      </c>
      <c r="W1170" s="262" t="s">
        <v>2200</v>
      </c>
      <c r="X1170" s="262" t="s">
        <v>1822</v>
      </c>
      <c r="Y1170" s="262" t="s">
        <v>2376</v>
      </c>
      <c r="Z1170" s="262" t="s">
        <v>1824</v>
      </c>
    </row>
    <row r="1171" spans="19:26" x14ac:dyDescent="0.25">
      <c r="S1171" s="262" t="s">
        <v>1473</v>
      </c>
      <c r="T1171" s="262" t="s">
        <v>2314</v>
      </c>
      <c r="U1171" s="262" t="s">
        <v>2486</v>
      </c>
      <c r="V1171" s="262" t="s">
        <v>1825</v>
      </c>
      <c r="W1171" s="262" t="s">
        <v>2378</v>
      </c>
      <c r="X1171" s="262" t="s">
        <v>1827</v>
      </c>
      <c r="Y1171" s="262" t="s">
        <v>2379</v>
      </c>
      <c r="Z1171" s="262" t="s">
        <v>1829</v>
      </c>
    </row>
    <row r="1172" spans="19:26" x14ac:dyDescent="0.25">
      <c r="S1172" s="262" t="s">
        <v>1474</v>
      </c>
      <c r="T1172" s="262" t="s">
        <v>2476</v>
      </c>
      <c r="U1172" s="262" t="s">
        <v>2339</v>
      </c>
      <c r="V1172" s="262" t="s">
        <v>1830</v>
      </c>
      <c r="W1172" s="262" t="s">
        <v>1821</v>
      </c>
      <c r="X1172" s="262" t="s">
        <v>1832</v>
      </c>
      <c r="Y1172" s="262" t="s">
        <v>2380</v>
      </c>
      <c r="Z1172" s="262" t="s">
        <v>1834</v>
      </c>
    </row>
    <row r="1173" spans="19:26" x14ac:dyDescent="0.25">
      <c r="S1173" s="262" t="s">
        <v>1475</v>
      </c>
      <c r="T1173" s="262" t="s">
        <v>2478</v>
      </c>
      <c r="U1173" s="262" t="s">
        <v>2487</v>
      </c>
      <c r="V1173" s="262" t="s">
        <v>1835</v>
      </c>
      <c r="W1173" s="262" t="s">
        <v>2383</v>
      </c>
      <c r="X1173" s="262" t="s">
        <v>1837</v>
      </c>
      <c r="Y1173" s="262" t="s">
        <v>2384</v>
      </c>
      <c r="Z1173" s="262" t="s">
        <v>1839</v>
      </c>
    </row>
    <row r="1174" spans="19:26" x14ac:dyDescent="0.25">
      <c r="S1174" s="262" t="s">
        <v>1476</v>
      </c>
      <c r="T1174" s="262" t="s">
        <v>2162</v>
      </c>
      <c r="U1174" s="262" t="s">
        <v>2286</v>
      </c>
      <c r="V1174" s="262" t="s">
        <v>1750</v>
      </c>
      <c r="W1174" s="262" t="s">
        <v>2385</v>
      </c>
      <c r="X1174" s="262" t="s">
        <v>1841</v>
      </c>
      <c r="Y1174" s="262" t="s">
        <v>2380</v>
      </c>
      <c r="Z1174" s="262" t="s">
        <v>1834</v>
      </c>
    </row>
    <row r="1175" spans="19:26" x14ac:dyDescent="0.25">
      <c r="S1175" s="262" t="s">
        <v>1477</v>
      </c>
      <c r="T1175" s="262" t="s">
        <v>2410</v>
      </c>
      <c r="U1175" s="262" t="s">
        <v>2480</v>
      </c>
      <c r="V1175" s="262" t="s">
        <v>1757</v>
      </c>
      <c r="W1175" s="262" t="s">
        <v>2386</v>
      </c>
      <c r="X1175" s="262" t="s">
        <v>1843</v>
      </c>
      <c r="Y1175" s="262" t="s">
        <v>2384</v>
      </c>
      <c r="Z1175" s="262" t="s">
        <v>1839</v>
      </c>
    </row>
    <row r="1176" spans="19:26" x14ac:dyDescent="0.25">
      <c r="S1176" s="262" t="s">
        <v>1478</v>
      </c>
      <c r="T1176" s="262" t="s">
        <v>2460</v>
      </c>
      <c r="U1176" s="262" t="s">
        <v>2260</v>
      </c>
      <c r="V1176" s="262" t="s">
        <v>1764</v>
      </c>
      <c r="W1176" s="262" t="s">
        <v>2387</v>
      </c>
      <c r="X1176" s="262" t="s">
        <v>1845</v>
      </c>
      <c r="Y1176" s="262" t="s">
        <v>2342</v>
      </c>
      <c r="Z1176" s="262" t="s">
        <v>1754</v>
      </c>
    </row>
    <row r="1177" spans="19:26" x14ac:dyDescent="0.25">
      <c r="S1177" s="262" t="s">
        <v>1479</v>
      </c>
      <c r="T1177" s="262" t="s">
        <v>2462</v>
      </c>
      <c r="U1177" s="262" t="s">
        <v>2458</v>
      </c>
      <c r="V1177" s="262" t="s">
        <v>1771</v>
      </c>
      <c r="W1177" s="262" t="s">
        <v>2388</v>
      </c>
      <c r="X1177" s="262" t="s">
        <v>1847</v>
      </c>
      <c r="Y1177" s="262" t="s">
        <v>2346</v>
      </c>
      <c r="Z1177" s="262" t="s">
        <v>1761</v>
      </c>
    </row>
    <row r="1178" spans="19:26" x14ac:dyDescent="0.25">
      <c r="S1178" s="262" t="s">
        <v>1480</v>
      </c>
      <c r="T1178" s="262" t="s">
        <v>2464</v>
      </c>
      <c r="U1178" s="262" t="s">
        <v>2481</v>
      </c>
      <c r="V1178" s="262" t="s">
        <v>1778</v>
      </c>
      <c r="W1178" s="262" t="s">
        <v>2389</v>
      </c>
      <c r="X1178" s="262" t="s">
        <v>1849</v>
      </c>
      <c r="Y1178" s="262" t="s">
        <v>2350</v>
      </c>
      <c r="Z1178" s="262" t="s">
        <v>1768</v>
      </c>
    </row>
    <row r="1179" spans="19:26" x14ac:dyDescent="0.25">
      <c r="S1179" s="262" t="s">
        <v>1481</v>
      </c>
      <c r="T1179" s="262" t="s">
        <v>2465</v>
      </c>
      <c r="U1179" s="262" t="s">
        <v>2199</v>
      </c>
      <c r="V1179" s="262" t="s">
        <v>1785</v>
      </c>
      <c r="W1179" s="262" t="s">
        <v>2390</v>
      </c>
      <c r="X1179" s="262" t="s">
        <v>1851</v>
      </c>
      <c r="Y1179" s="262" t="s">
        <v>2354</v>
      </c>
      <c r="Z1179" s="262" t="s">
        <v>1775</v>
      </c>
    </row>
    <row r="1180" spans="19:26" x14ac:dyDescent="0.25">
      <c r="S1180" s="262" t="s">
        <v>1482</v>
      </c>
      <c r="T1180" s="262" t="s">
        <v>2467</v>
      </c>
      <c r="U1180" s="262" t="s">
        <v>2482</v>
      </c>
      <c r="V1180" s="262" t="s">
        <v>1792</v>
      </c>
      <c r="W1180" s="262" t="s">
        <v>2212</v>
      </c>
      <c r="X1180" s="262" t="s">
        <v>1853</v>
      </c>
      <c r="Y1180" s="262" t="s">
        <v>2358</v>
      </c>
      <c r="Z1180" s="262" t="s">
        <v>1782</v>
      </c>
    </row>
    <row r="1181" spans="19:26" x14ac:dyDescent="0.25">
      <c r="S1181" s="262" t="s">
        <v>1483</v>
      </c>
      <c r="T1181" s="262" t="s">
        <v>2467</v>
      </c>
      <c r="U1181" s="262" t="s">
        <v>2482</v>
      </c>
      <c r="V1181" s="262" t="s">
        <v>1797</v>
      </c>
      <c r="W1181" s="262" t="s">
        <v>2391</v>
      </c>
      <c r="X1181" s="262" t="s">
        <v>1855</v>
      </c>
      <c r="Y1181" s="262" t="s">
        <v>2360</v>
      </c>
      <c r="Z1181" s="262" t="s">
        <v>1789</v>
      </c>
    </row>
    <row r="1182" spans="19:26" x14ac:dyDescent="0.25">
      <c r="S1182" s="262" t="s">
        <v>1484</v>
      </c>
      <c r="T1182" s="262" t="s">
        <v>2467</v>
      </c>
      <c r="U1182" s="262" t="s">
        <v>2482</v>
      </c>
      <c r="V1182" s="262" t="s">
        <v>1801</v>
      </c>
      <c r="W1182" s="262" t="s">
        <v>2363</v>
      </c>
      <c r="X1182" s="262" t="s">
        <v>1857</v>
      </c>
      <c r="Y1182" s="262" t="s">
        <v>2364</v>
      </c>
      <c r="Z1182" s="262" t="s">
        <v>1796</v>
      </c>
    </row>
    <row r="1183" spans="19:26" x14ac:dyDescent="0.25">
      <c r="S1183" s="262" t="s">
        <v>1485</v>
      </c>
      <c r="T1183" s="262" t="s">
        <v>2469</v>
      </c>
      <c r="U1183" s="262" t="s">
        <v>2483</v>
      </c>
      <c r="V1183" s="262" t="s">
        <v>1805</v>
      </c>
      <c r="W1183" s="262" t="s">
        <v>2363</v>
      </c>
      <c r="X1183" s="262" t="s">
        <v>1859</v>
      </c>
      <c r="Y1183" s="262" t="s">
        <v>2364</v>
      </c>
      <c r="Z1183" s="262" t="s">
        <v>1800</v>
      </c>
    </row>
    <row r="1184" spans="19:26" x14ac:dyDescent="0.25">
      <c r="S1184" s="262" t="s">
        <v>1486</v>
      </c>
      <c r="T1184" s="262" t="s">
        <v>2471</v>
      </c>
      <c r="U1184" s="262" t="s">
        <v>1944</v>
      </c>
      <c r="V1184" s="262" t="s">
        <v>1810</v>
      </c>
      <c r="W1184" s="262" t="s">
        <v>2392</v>
      </c>
      <c r="X1184" s="262" t="s">
        <v>1861</v>
      </c>
      <c r="Y1184" s="262" t="s">
        <v>2364</v>
      </c>
      <c r="Z1184" s="262" t="s">
        <v>1804</v>
      </c>
    </row>
    <row r="1185" spans="19:26" x14ac:dyDescent="0.25">
      <c r="S1185" s="262" t="s">
        <v>1487</v>
      </c>
      <c r="T1185" s="262" t="s">
        <v>2473</v>
      </c>
      <c r="U1185" s="262" t="s">
        <v>2484</v>
      </c>
      <c r="V1185" s="262" t="s">
        <v>1815</v>
      </c>
      <c r="W1185" s="262" t="s">
        <v>2393</v>
      </c>
      <c r="X1185" s="262" t="s">
        <v>1863</v>
      </c>
      <c r="Y1185" s="262" t="s">
        <v>2367</v>
      </c>
      <c r="Z1185" s="262" t="s">
        <v>1809</v>
      </c>
    </row>
    <row r="1186" spans="19:26" x14ac:dyDescent="0.25">
      <c r="S1186" s="262" t="s">
        <v>1488</v>
      </c>
      <c r="T1186" s="262" t="s">
        <v>2300</v>
      </c>
      <c r="U1186" s="262" t="s">
        <v>2485</v>
      </c>
      <c r="V1186" s="262" t="s">
        <v>1820</v>
      </c>
      <c r="W1186" s="262" t="s">
        <v>2394</v>
      </c>
      <c r="X1186" s="262" t="s">
        <v>1865</v>
      </c>
      <c r="Y1186" s="262" t="s">
        <v>2370</v>
      </c>
      <c r="Z1186" s="262" t="s">
        <v>1814</v>
      </c>
    </row>
    <row r="1187" spans="19:26" x14ac:dyDescent="0.25">
      <c r="S1187" s="262" t="s">
        <v>1489</v>
      </c>
      <c r="T1187" s="262" t="s">
        <v>2314</v>
      </c>
      <c r="U1187" s="262" t="s">
        <v>2486</v>
      </c>
      <c r="V1187" s="262" t="s">
        <v>1825</v>
      </c>
      <c r="W1187" s="262" t="s">
        <v>2395</v>
      </c>
      <c r="X1187" s="262" t="s">
        <v>1867</v>
      </c>
      <c r="Y1187" s="262" t="s">
        <v>2373</v>
      </c>
      <c r="Z1187" s="262" t="s">
        <v>1819</v>
      </c>
    </row>
    <row r="1188" spans="19:26" x14ac:dyDescent="0.25">
      <c r="S1188" s="262" t="s">
        <v>1490</v>
      </c>
      <c r="T1188" s="262" t="s">
        <v>2476</v>
      </c>
      <c r="U1188" s="262" t="s">
        <v>2339</v>
      </c>
      <c r="V1188" s="262" t="s">
        <v>1830</v>
      </c>
      <c r="W1188" s="262" t="s">
        <v>2396</v>
      </c>
      <c r="X1188" s="262" t="s">
        <v>1869</v>
      </c>
      <c r="Y1188" s="262" t="s">
        <v>2376</v>
      </c>
      <c r="Z1188" s="262" t="s">
        <v>1824</v>
      </c>
    </row>
    <row r="1189" spans="19:26" x14ac:dyDescent="0.25">
      <c r="S1189" s="262" t="s">
        <v>1491</v>
      </c>
      <c r="T1189" s="262" t="s">
        <v>2478</v>
      </c>
      <c r="U1189" s="262" t="s">
        <v>2487</v>
      </c>
      <c r="V1189" s="262" t="s">
        <v>1835</v>
      </c>
      <c r="W1189" s="262" t="s">
        <v>2366</v>
      </c>
      <c r="X1189" s="262" t="s">
        <v>1871</v>
      </c>
      <c r="Y1189" s="262" t="s">
        <v>2379</v>
      </c>
      <c r="Z1189" s="262" t="s">
        <v>1829</v>
      </c>
    </row>
    <row r="1190" spans="19:26" x14ac:dyDescent="0.25">
      <c r="S1190" s="262" t="s">
        <v>1492</v>
      </c>
      <c r="T1190" s="262" t="s">
        <v>2162</v>
      </c>
      <c r="U1190" s="262" t="s">
        <v>2286</v>
      </c>
      <c r="V1190" s="262" t="s">
        <v>1750</v>
      </c>
      <c r="W1190" s="262" t="s">
        <v>2397</v>
      </c>
      <c r="X1190" s="262" t="s">
        <v>1873</v>
      </c>
      <c r="Y1190" s="262" t="s">
        <v>2350</v>
      </c>
      <c r="Z1190" s="262" t="s">
        <v>1768</v>
      </c>
    </row>
    <row r="1191" spans="19:26" x14ac:dyDescent="0.25">
      <c r="S1191" s="262" t="s">
        <v>1493</v>
      </c>
      <c r="T1191" s="262" t="s">
        <v>2410</v>
      </c>
      <c r="U1191" s="262" t="s">
        <v>2480</v>
      </c>
      <c r="V1191" s="262" t="s">
        <v>1757</v>
      </c>
      <c r="W1191" s="262" t="s">
        <v>2398</v>
      </c>
      <c r="X1191" s="262" t="s">
        <v>1875</v>
      </c>
      <c r="Y1191" s="262" t="s">
        <v>2354</v>
      </c>
      <c r="Z1191" s="262" t="s">
        <v>1775</v>
      </c>
    </row>
    <row r="1192" spans="19:26" x14ac:dyDescent="0.25">
      <c r="S1192" s="262" t="s">
        <v>1494</v>
      </c>
      <c r="T1192" s="262" t="s">
        <v>2460</v>
      </c>
      <c r="U1192" s="262" t="s">
        <v>2260</v>
      </c>
      <c r="V1192" s="262" t="s">
        <v>1764</v>
      </c>
      <c r="W1192" s="262" t="s">
        <v>2399</v>
      </c>
      <c r="X1192" s="262" t="s">
        <v>1877</v>
      </c>
      <c r="Y1192" s="262" t="s">
        <v>2358</v>
      </c>
      <c r="Z1192" s="262" t="s">
        <v>1782</v>
      </c>
    </row>
    <row r="1193" spans="19:26" x14ac:dyDescent="0.25">
      <c r="S1193" s="262" t="s">
        <v>1495</v>
      </c>
      <c r="T1193" s="262" t="s">
        <v>2462</v>
      </c>
      <c r="U1193" s="262" t="s">
        <v>2458</v>
      </c>
      <c r="V1193" s="262" t="s">
        <v>1771</v>
      </c>
      <c r="W1193" s="262" t="s">
        <v>2400</v>
      </c>
      <c r="X1193" s="262" t="s">
        <v>1879</v>
      </c>
      <c r="Y1193" s="262" t="s">
        <v>2360</v>
      </c>
      <c r="Z1193" s="262" t="s">
        <v>1789</v>
      </c>
    </row>
    <row r="1194" spans="19:26" x14ac:dyDescent="0.25">
      <c r="S1194" s="262" t="s">
        <v>1496</v>
      </c>
      <c r="T1194" s="262" t="s">
        <v>2464</v>
      </c>
      <c r="U1194" s="262" t="s">
        <v>2481</v>
      </c>
      <c r="V1194" s="262" t="s">
        <v>1778</v>
      </c>
      <c r="W1194" s="262" t="s">
        <v>2401</v>
      </c>
      <c r="X1194" s="262" t="s">
        <v>1881</v>
      </c>
      <c r="Y1194" s="262" t="s">
        <v>2364</v>
      </c>
      <c r="Z1194" s="262" t="s">
        <v>1796</v>
      </c>
    </row>
    <row r="1195" spans="19:26" x14ac:dyDescent="0.25">
      <c r="S1195" s="262" t="s">
        <v>1497</v>
      </c>
      <c r="T1195" s="262" t="s">
        <v>2465</v>
      </c>
      <c r="U1195" s="262" t="s">
        <v>2199</v>
      </c>
      <c r="V1195" s="262" t="s">
        <v>1785</v>
      </c>
      <c r="W1195" s="262" t="s">
        <v>2363</v>
      </c>
      <c r="X1195" s="262" t="s">
        <v>1883</v>
      </c>
      <c r="Y1195" s="262" t="s">
        <v>2364</v>
      </c>
      <c r="Z1195" s="262" t="s">
        <v>1800</v>
      </c>
    </row>
    <row r="1196" spans="19:26" x14ac:dyDescent="0.25">
      <c r="S1196" s="262" t="s">
        <v>1498</v>
      </c>
      <c r="T1196" s="262" t="s">
        <v>2467</v>
      </c>
      <c r="U1196" s="262" t="s">
        <v>2482</v>
      </c>
      <c r="V1196" s="262" t="s">
        <v>1792</v>
      </c>
      <c r="W1196" s="262" t="s">
        <v>2363</v>
      </c>
      <c r="X1196" s="262" t="s">
        <v>1885</v>
      </c>
      <c r="Y1196" s="262" t="s">
        <v>2364</v>
      </c>
      <c r="Z1196" s="262" t="s">
        <v>1804</v>
      </c>
    </row>
    <row r="1197" spans="19:26" x14ac:dyDescent="0.25">
      <c r="S1197" s="262" t="s">
        <v>1499</v>
      </c>
      <c r="T1197" s="262" t="s">
        <v>2467</v>
      </c>
      <c r="U1197" s="262" t="s">
        <v>2482</v>
      </c>
      <c r="V1197" s="262" t="s">
        <v>1797</v>
      </c>
      <c r="W1197" s="262" t="s">
        <v>2402</v>
      </c>
      <c r="X1197" s="262" t="s">
        <v>1887</v>
      </c>
      <c r="Y1197" s="262" t="s">
        <v>2367</v>
      </c>
      <c r="Z1197" s="262" t="s">
        <v>1809</v>
      </c>
    </row>
    <row r="1198" spans="19:26" x14ac:dyDescent="0.25">
      <c r="S1198" s="262" t="s">
        <v>1500</v>
      </c>
      <c r="T1198" s="262" t="s">
        <v>2467</v>
      </c>
      <c r="U1198" s="262" t="s">
        <v>2482</v>
      </c>
      <c r="V1198" s="262" t="s">
        <v>1801</v>
      </c>
      <c r="W1198" s="262" t="s">
        <v>2403</v>
      </c>
      <c r="X1198" s="262" t="s">
        <v>1889</v>
      </c>
      <c r="Y1198" s="262" t="s">
        <v>2370</v>
      </c>
      <c r="Z1198" s="262" t="s">
        <v>1814</v>
      </c>
    </row>
    <row r="1199" spans="19:26" x14ac:dyDescent="0.25">
      <c r="S1199" s="262" t="s">
        <v>1501</v>
      </c>
      <c r="T1199" s="262" t="s">
        <v>2469</v>
      </c>
      <c r="U1199" s="262" t="s">
        <v>2483</v>
      </c>
      <c r="V1199" s="262" t="s">
        <v>1805</v>
      </c>
      <c r="W1199" s="262" t="s">
        <v>2404</v>
      </c>
      <c r="X1199" s="262" t="s">
        <v>1891</v>
      </c>
      <c r="Y1199" s="262" t="s">
        <v>2373</v>
      </c>
      <c r="Z1199" s="262" t="s">
        <v>1819</v>
      </c>
    </row>
    <row r="1200" spans="19:26" x14ac:dyDescent="0.25">
      <c r="S1200" s="262" t="s">
        <v>1502</v>
      </c>
      <c r="T1200" s="262" t="s">
        <v>2471</v>
      </c>
      <c r="U1200" s="262" t="s">
        <v>1944</v>
      </c>
      <c r="V1200" s="262" t="s">
        <v>1810</v>
      </c>
      <c r="W1200" s="262" t="s">
        <v>2405</v>
      </c>
      <c r="X1200" s="262" t="s">
        <v>1893</v>
      </c>
      <c r="Y1200" s="262" t="s">
        <v>2376</v>
      </c>
      <c r="Z1200" s="262" t="s">
        <v>1824</v>
      </c>
    </row>
    <row r="1201" spans="19:26" x14ac:dyDescent="0.25">
      <c r="S1201" s="262" t="s">
        <v>1503</v>
      </c>
      <c r="T1201" s="262" t="s">
        <v>2473</v>
      </c>
      <c r="U1201" s="262" t="s">
        <v>2484</v>
      </c>
      <c r="V1201" s="262" t="s">
        <v>1815</v>
      </c>
      <c r="W1201" s="262" t="s">
        <v>2406</v>
      </c>
      <c r="X1201" s="262" t="s">
        <v>1895</v>
      </c>
      <c r="Y1201" s="262" t="s">
        <v>2379</v>
      </c>
      <c r="Z1201" s="262" t="s">
        <v>1829</v>
      </c>
    </row>
    <row r="1202" spans="19:26" x14ac:dyDescent="0.25">
      <c r="S1202" s="262" t="s">
        <v>1504</v>
      </c>
      <c r="T1202" s="262" t="s">
        <v>2300</v>
      </c>
      <c r="U1202" s="262" t="s">
        <v>2485</v>
      </c>
      <c r="V1202" s="262" t="s">
        <v>1820</v>
      </c>
      <c r="W1202" s="262" t="s">
        <v>2407</v>
      </c>
      <c r="X1202" s="262" t="s">
        <v>1897</v>
      </c>
      <c r="Y1202" s="262" t="s">
        <v>2380</v>
      </c>
      <c r="Z1202" s="262" t="s">
        <v>1834</v>
      </c>
    </row>
    <row r="1203" spans="19:26" x14ac:dyDescent="0.25">
      <c r="S1203" s="262" t="s">
        <v>1505</v>
      </c>
      <c r="T1203" s="262" t="s">
        <v>2314</v>
      </c>
      <c r="U1203" s="262" t="s">
        <v>2486</v>
      </c>
      <c r="V1203" s="262" t="s">
        <v>1825</v>
      </c>
      <c r="W1203" s="262" t="s">
        <v>2408</v>
      </c>
      <c r="X1203" s="262" t="s">
        <v>1899</v>
      </c>
      <c r="Y1203" s="262" t="s">
        <v>2384</v>
      </c>
      <c r="Z1203" s="262" t="s">
        <v>1839</v>
      </c>
    </row>
    <row r="1204" spans="19:26" x14ac:dyDescent="0.25">
      <c r="S1204" s="262" t="s">
        <v>1506</v>
      </c>
      <c r="T1204" s="262" t="s">
        <v>2476</v>
      </c>
      <c r="U1204" s="262" t="s">
        <v>2339</v>
      </c>
      <c r="V1204" s="262" t="s">
        <v>1830</v>
      </c>
      <c r="W1204" s="262" t="s">
        <v>2205</v>
      </c>
      <c r="X1204" s="262" t="s">
        <v>1901</v>
      </c>
      <c r="Y1204" s="262" t="s">
        <v>2342</v>
      </c>
      <c r="Z1204" s="262" t="s">
        <v>1754</v>
      </c>
    </row>
    <row r="1205" spans="19:26" x14ac:dyDescent="0.25">
      <c r="S1205" s="262" t="s">
        <v>1507</v>
      </c>
      <c r="T1205" s="262" t="s">
        <v>2478</v>
      </c>
      <c r="U1205" s="262" t="s">
        <v>2487</v>
      </c>
      <c r="V1205" s="262" t="s">
        <v>1835</v>
      </c>
      <c r="W1205" s="262" t="s">
        <v>2409</v>
      </c>
      <c r="X1205" s="262" t="s">
        <v>1903</v>
      </c>
      <c r="Y1205" s="262" t="s">
        <v>2346</v>
      </c>
      <c r="Z1205" s="262" t="s">
        <v>1761</v>
      </c>
    </row>
    <row r="1206" spans="19:26" x14ac:dyDescent="0.25">
      <c r="S1206" s="262" t="s">
        <v>1508</v>
      </c>
      <c r="T1206" s="262" t="s">
        <v>2488</v>
      </c>
      <c r="U1206" s="262" t="s">
        <v>2489</v>
      </c>
      <c r="V1206" s="262" t="s">
        <v>1750</v>
      </c>
      <c r="W1206" s="262" t="s">
        <v>2490</v>
      </c>
      <c r="X1206" s="262" t="s">
        <v>1752</v>
      </c>
      <c r="Y1206" s="262" t="s">
        <v>2491</v>
      </c>
      <c r="Z1206" s="262" t="s">
        <v>1754</v>
      </c>
    </row>
    <row r="1207" spans="19:26" x14ac:dyDescent="0.25">
      <c r="S1207" s="262" t="s">
        <v>1509</v>
      </c>
      <c r="T1207" s="262" t="s">
        <v>2492</v>
      </c>
      <c r="U1207" s="262" t="s">
        <v>2493</v>
      </c>
      <c r="V1207" s="262" t="s">
        <v>1757</v>
      </c>
      <c r="W1207" s="262" t="s">
        <v>2494</v>
      </c>
      <c r="X1207" s="262" t="s">
        <v>1759</v>
      </c>
      <c r="Y1207" s="262" t="s">
        <v>2495</v>
      </c>
      <c r="Z1207" s="262" t="s">
        <v>1761</v>
      </c>
    </row>
    <row r="1208" spans="19:26" x14ac:dyDescent="0.25">
      <c r="S1208" s="262" t="s">
        <v>1510</v>
      </c>
      <c r="T1208" s="262" t="s">
        <v>2496</v>
      </c>
      <c r="U1208" s="262" t="s">
        <v>2497</v>
      </c>
      <c r="V1208" s="262" t="s">
        <v>1764</v>
      </c>
      <c r="W1208" s="262" t="s">
        <v>2498</v>
      </c>
      <c r="X1208" s="262" t="s">
        <v>1766</v>
      </c>
      <c r="Y1208" s="262" t="s">
        <v>2499</v>
      </c>
      <c r="Z1208" s="262" t="s">
        <v>1768</v>
      </c>
    </row>
    <row r="1209" spans="19:26" x14ac:dyDescent="0.25">
      <c r="S1209" s="262" t="s">
        <v>1511</v>
      </c>
      <c r="T1209" s="262" t="s">
        <v>2500</v>
      </c>
      <c r="U1209" s="262" t="s">
        <v>2501</v>
      </c>
      <c r="V1209" s="262" t="s">
        <v>1771</v>
      </c>
      <c r="W1209" s="262" t="s">
        <v>2502</v>
      </c>
      <c r="X1209" s="262" t="s">
        <v>1773</v>
      </c>
      <c r="Y1209" s="262" t="s">
        <v>2503</v>
      </c>
      <c r="Z1209" s="262" t="s">
        <v>1775</v>
      </c>
    </row>
    <row r="1210" spans="19:26" x14ac:dyDescent="0.25">
      <c r="S1210" s="262" t="s">
        <v>1512</v>
      </c>
      <c r="T1210" s="262" t="s">
        <v>2504</v>
      </c>
      <c r="U1210" s="262" t="s">
        <v>2505</v>
      </c>
      <c r="V1210" s="262" t="s">
        <v>1778</v>
      </c>
      <c r="W1210" s="262" t="s">
        <v>2094</v>
      </c>
      <c r="X1210" s="262" t="s">
        <v>1780</v>
      </c>
      <c r="Y1210" s="262" t="s">
        <v>2506</v>
      </c>
      <c r="Z1210" s="262" t="s">
        <v>1782</v>
      </c>
    </row>
    <row r="1211" spans="19:26" x14ac:dyDescent="0.25">
      <c r="S1211" s="262" t="s">
        <v>1513</v>
      </c>
      <c r="T1211" s="262" t="s">
        <v>2507</v>
      </c>
      <c r="U1211" s="262" t="s">
        <v>2508</v>
      </c>
      <c r="V1211" s="262" t="s">
        <v>1785</v>
      </c>
      <c r="W1211" s="262" t="s">
        <v>2509</v>
      </c>
      <c r="X1211" s="262" t="s">
        <v>1787</v>
      </c>
      <c r="Y1211" s="262" t="s">
        <v>2510</v>
      </c>
      <c r="Z1211" s="262" t="s">
        <v>1789</v>
      </c>
    </row>
    <row r="1212" spans="19:26" x14ac:dyDescent="0.25">
      <c r="S1212" s="262" t="s">
        <v>1514</v>
      </c>
      <c r="T1212" s="262" t="s">
        <v>1916</v>
      </c>
      <c r="U1212" s="262" t="s">
        <v>2511</v>
      </c>
      <c r="V1212" s="262" t="s">
        <v>1792</v>
      </c>
      <c r="W1212" s="262" t="s">
        <v>2512</v>
      </c>
      <c r="X1212" s="262" t="s">
        <v>1794</v>
      </c>
      <c r="Y1212" s="262" t="s">
        <v>2513</v>
      </c>
      <c r="Z1212" s="262" t="s">
        <v>1796</v>
      </c>
    </row>
    <row r="1213" spans="19:26" x14ac:dyDescent="0.25">
      <c r="S1213" s="262" t="s">
        <v>1515</v>
      </c>
      <c r="T1213" s="262" t="s">
        <v>1916</v>
      </c>
      <c r="U1213" s="262" t="s">
        <v>2511</v>
      </c>
      <c r="V1213" s="262" t="s">
        <v>1797</v>
      </c>
      <c r="W1213" s="262" t="s">
        <v>2512</v>
      </c>
      <c r="X1213" s="262" t="s">
        <v>1799</v>
      </c>
      <c r="Y1213" s="262" t="s">
        <v>2513</v>
      </c>
      <c r="Z1213" s="262" t="s">
        <v>1800</v>
      </c>
    </row>
    <row r="1214" spans="19:26" x14ac:dyDescent="0.25">
      <c r="S1214" s="262" t="s">
        <v>1516</v>
      </c>
      <c r="T1214" s="262" t="s">
        <v>1916</v>
      </c>
      <c r="U1214" s="262" t="s">
        <v>2511</v>
      </c>
      <c r="V1214" s="262" t="s">
        <v>1801</v>
      </c>
      <c r="W1214" s="262" t="s">
        <v>2512</v>
      </c>
      <c r="X1214" s="262" t="s">
        <v>1803</v>
      </c>
      <c r="Y1214" s="262" t="s">
        <v>2513</v>
      </c>
      <c r="Z1214" s="262" t="s">
        <v>1804</v>
      </c>
    </row>
    <row r="1215" spans="19:26" x14ac:dyDescent="0.25">
      <c r="S1215" s="262" t="s">
        <v>1517</v>
      </c>
      <c r="T1215" s="262" t="s">
        <v>2514</v>
      </c>
      <c r="U1215" s="262" t="s">
        <v>2515</v>
      </c>
      <c r="V1215" s="262" t="s">
        <v>1805</v>
      </c>
      <c r="W1215" s="262" t="s">
        <v>2516</v>
      </c>
      <c r="X1215" s="262" t="s">
        <v>1807</v>
      </c>
      <c r="Y1215" s="262" t="s">
        <v>2517</v>
      </c>
      <c r="Z1215" s="262" t="s">
        <v>1809</v>
      </c>
    </row>
    <row r="1216" spans="19:26" x14ac:dyDescent="0.25">
      <c r="S1216" s="262" t="s">
        <v>1518</v>
      </c>
      <c r="T1216" s="262" t="s">
        <v>2518</v>
      </c>
      <c r="U1216" s="262" t="s">
        <v>2519</v>
      </c>
      <c r="V1216" s="262" t="s">
        <v>1810</v>
      </c>
      <c r="W1216" s="262" t="s">
        <v>2091</v>
      </c>
      <c r="X1216" s="262" t="s">
        <v>1812</v>
      </c>
      <c r="Y1216" s="262" t="s">
        <v>2520</v>
      </c>
      <c r="Z1216" s="262" t="s">
        <v>1814</v>
      </c>
    </row>
    <row r="1217" spans="19:26" x14ac:dyDescent="0.25">
      <c r="S1217" s="262" t="s">
        <v>1519</v>
      </c>
      <c r="T1217" s="262" t="s">
        <v>2521</v>
      </c>
      <c r="U1217" s="262" t="s">
        <v>2223</v>
      </c>
      <c r="V1217" s="262" t="s">
        <v>1815</v>
      </c>
      <c r="W1217" s="262" t="s">
        <v>2522</v>
      </c>
      <c r="X1217" s="262" t="s">
        <v>1817</v>
      </c>
      <c r="Y1217" s="262" t="s">
        <v>2523</v>
      </c>
      <c r="Z1217" s="262" t="s">
        <v>1819</v>
      </c>
    </row>
    <row r="1218" spans="19:26" x14ac:dyDescent="0.25">
      <c r="S1218" s="262" t="s">
        <v>1520</v>
      </c>
      <c r="T1218" s="262" t="s">
        <v>2293</v>
      </c>
      <c r="U1218" s="262" t="s">
        <v>2524</v>
      </c>
      <c r="V1218" s="262" t="s">
        <v>1820</v>
      </c>
      <c r="W1218" s="262" t="s">
        <v>2525</v>
      </c>
      <c r="X1218" s="262" t="s">
        <v>1822</v>
      </c>
      <c r="Y1218" s="262" t="s">
        <v>2526</v>
      </c>
      <c r="Z1218" s="262" t="s">
        <v>1824</v>
      </c>
    </row>
    <row r="1219" spans="19:26" x14ac:dyDescent="0.25">
      <c r="S1219" s="262" t="s">
        <v>1521</v>
      </c>
      <c r="T1219" s="262" t="s">
        <v>2527</v>
      </c>
      <c r="U1219" s="262" t="s">
        <v>2419</v>
      </c>
      <c r="V1219" s="262" t="s">
        <v>1825</v>
      </c>
      <c r="W1219" s="262" t="s">
        <v>2528</v>
      </c>
      <c r="X1219" s="262" t="s">
        <v>1827</v>
      </c>
      <c r="Y1219" s="262" t="s">
        <v>2529</v>
      </c>
      <c r="Z1219" s="262" t="s">
        <v>1829</v>
      </c>
    </row>
    <row r="1220" spans="19:26" x14ac:dyDescent="0.25">
      <c r="S1220" s="262" t="s">
        <v>1522</v>
      </c>
      <c r="T1220" s="262" t="s">
        <v>2530</v>
      </c>
      <c r="U1220" s="262" t="s">
        <v>2174</v>
      </c>
      <c r="V1220" s="262" t="s">
        <v>1830</v>
      </c>
      <c r="W1220" s="262" t="s">
        <v>2531</v>
      </c>
      <c r="X1220" s="262" t="s">
        <v>1832</v>
      </c>
      <c r="Y1220" s="262" t="s">
        <v>2532</v>
      </c>
      <c r="Z1220" s="262" t="s">
        <v>1834</v>
      </c>
    </row>
    <row r="1221" spans="19:26" x14ac:dyDescent="0.25">
      <c r="S1221" s="262" t="s">
        <v>1523</v>
      </c>
      <c r="T1221" s="262" t="s">
        <v>2533</v>
      </c>
      <c r="U1221" s="262" t="s">
        <v>2534</v>
      </c>
      <c r="V1221" s="262" t="s">
        <v>1835</v>
      </c>
      <c r="W1221" s="262" t="s">
        <v>2535</v>
      </c>
      <c r="X1221" s="262" t="s">
        <v>1837</v>
      </c>
      <c r="Y1221" s="262" t="s">
        <v>2536</v>
      </c>
      <c r="Z1221" s="262" t="s">
        <v>1839</v>
      </c>
    </row>
    <row r="1222" spans="19:26" x14ac:dyDescent="0.25">
      <c r="S1222" s="262" t="s">
        <v>1524</v>
      </c>
      <c r="T1222" s="262" t="s">
        <v>2488</v>
      </c>
      <c r="U1222" s="262" t="s">
        <v>2489</v>
      </c>
      <c r="V1222" s="262" t="s">
        <v>1750</v>
      </c>
      <c r="W1222" s="262" t="s">
        <v>2537</v>
      </c>
      <c r="X1222" s="262" t="s">
        <v>1841</v>
      </c>
      <c r="Y1222" s="262" t="s">
        <v>2532</v>
      </c>
      <c r="Z1222" s="262" t="s">
        <v>1834</v>
      </c>
    </row>
    <row r="1223" spans="19:26" x14ac:dyDescent="0.25">
      <c r="S1223" s="262" t="s">
        <v>1525</v>
      </c>
      <c r="T1223" s="262" t="s">
        <v>2492</v>
      </c>
      <c r="U1223" s="262" t="s">
        <v>2493</v>
      </c>
      <c r="V1223" s="262" t="s">
        <v>1757</v>
      </c>
      <c r="W1223" s="262" t="s">
        <v>2538</v>
      </c>
      <c r="X1223" s="262" t="s">
        <v>1843</v>
      </c>
      <c r="Y1223" s="262" t="s">
        <v>2536</v>
      </c>
      <c r="Z1223" s="262" t="s">
        <v>1839</v>
      </c>
    </row>
    <row r="1224" spans="19:26" x14ac:dyDescent="0.25">
      <c r="S1224" s="262" t="s">
        <v>1526</v>
      </c>
      <c r="T1224" s="262" t="s">
        <v>2496</v>
      </c>
      <c r="U1224" s="262" t="s">
        <v>2497</v>
      </c>
      <c r="V1224" s="262" t="s">
        <v>1764</v>
      </c>
      <c r="W1224" s="262" t="s">
        <v>2539</v>
      </c>
      <c r="X1224" s="262" t="s">
        <v>1845</v>
      </c>
      <c r="Y1224" s="262" t="s">
        <v>2491</v>
      </c>
      <c r="Z1224" s="262" t="s">
        <v>1754</v>
      </c>
    </row>
    <row r="1225" spans="19:26" x14ac:dyDescent="0.25">
      <c r="S1225" s="262" t="s">
        <v>1527</v>
      </c>
      <c r="T1225" s="262" t="s">
        <v>2500</v>
      </c>
      <c r="U1225" s="262" t="s">
        <v>2501</v>
      </c>
      <c r="V1225" s="262" t="s">
        <v>1771</v>
      </c>
      <c r="W1225" s="262" t="s">
        <v>2540</v>
      </c>
      <c r="X1225" s="262" t="s">
        <v>1847</v>
      </c>
      <c r="Y1225" s="262" t="s">
        <v>2495</v>
      </c>
      <c r="Z1225" s="262" t="s">
        <v>1761</v>
      </c>
    </row>
    <row r="1226" spans="19:26" x14ac:dyDescent="0.25">
      <c r="S1226" s="262" t="s">
        <v>1528</v>
      </c>
      <c r="T1226" s="262" t="s">
        <v>2504</v>
      </c>
      <c r="U1226" s="262" t="s">
        <v>2505</v>
      </c>
      <c r="V1226" s="262" t="s">
        <v>1778</v>
      </c>
      <c r="W1226" s="262" t="s">
        <v>2541</v>
      </c>
      <c r="X1226" s="262" t="s">
        <v>1849</v>
      </c>
      <c r="Y1226" s="262" t="s">
        <v>2499</v>
      </c>
      <c r="Z1226" s="262" t="s">
        <v>1768</v>
      </c>
    </row>
    <row r="1227" spans="19:26" x14ac:dyDescent="0.25">
      <c r="S1227" s="262" t="s">
        <v>1529</v>
      </c>
      <c r="T1227" s="262" t="s">
        <v>2507</v>
      </c>
      <c r="U1227" s="262" t="s">
        <v>2508</v>
      </c>
      <c r="V1227" s="262" t="s">
        <v>1785</v>
      </c>
      <c r="W1227" s="262" t="s">
        <v>2542</v>
      </c>
      <c r="X1227" s="262" t="s">
        <v>1851</v>
      </c>
      <c r="Y1227" s="262" t="s">
        <v>2503</v>
      </c>
      <c r="Z1227" s="262" t="s">
        <v>1775</v>
      </c>
    </row>
    <row r="1228" spans="19:26" x14ac:dyDescent="0.25">
      <c r="S1228" s="262" t="s">
        <v>1530</v>
      </c>
      <c r="T1228" s="262" t="s">
        <v>1916</v>
      </c>
      <c r="U1228" s="262" t="s">
        <v>2511</v>
      </c>
      <c r="V1228" s="262" t="s">
        <v>1792</v>
      </c>
      <c r="W1228" s="262" t="s">
        <v>2543</v>
      </c>
      <c r="X1228" s="262" t="s">
        <v>1853</v>
      </c>
      <c r="Y1228" s="262" t="s">
        <v>2506</v>
      </c>
      <c r="Z1228" s="262" t="s">
        <v>1782</v>
      </c>
    </row>
    <row r="1229" spans="19:26" x14ac:dyDescent="0.25">
      <c r="S1229" s="262" t="s">
        <v>1531</v>
      </c>
      <c r="T1229" s="262" t="s">
        <v>1916</v>
      </c>
      <c r="U1229" s="262" t="s">
        <v>2511</v>
      </c>
      <c r="V1229" s="262" t="s">
        <v>1797</v>
      </c>
      <c r="W1229" s="262" t="s">
        <v>2544</v>
      </c>
      <c r="X1229" s="262" t="s">
        <v>1855</v>
      </c>
      <c r="Y1229" s="262" t="s">
        <v>2510</v>
      </c>
      <c r="Z1229" s="262" t="s">
        <v>1789</v>
      </c>
    </row>
    <row r="1230" spans="19:26" x14ac:dyDescent="0.25">
      <c r="S1230" s="262" t="s">
        <v>1532</v>
      </c>
      <c r="T1230" s="262" t="s">
        <v>1916</v>
      </c>
      <c r="U1230" s="262" t="s">
        <v>2511</v>
      </c>
      <c r="V1230" s="262" t="s">
        <v>1801</v>
      </c>
      <c r="W1230" s="262" t="s">
        <v>2512</v>
      </c>
      <c r="X1230" s="262" t="s">
        <v>1857</v>
      </c>
      <c r="Y1230" s="262" t="s">
        <v>2513</v>
      </c>
      <c r="Z1230" s="262" t="s">
        <v>1796</v>
      </c>
    </row>
    <row r="1231" spans="19:26" x14ac:dyDescent="0.25">
      <c r="S1231" s="262" t="s">
        <v>1533</v>
      </c>
      <c r="T1231" s="262" t="s">
        <v>2514</v>
      </c>
      <c r="U1231" s="262" t="s">
        <v>2515</v>
      </c>
      <c r="V1231" s="262" t="s">
        <v>1805</v>
      </c>
      <c r="W1231" s="262" t="s">
        <v>2512</v>
      </c>
      <c r="X1231" s="262" t="s">
        <v>1859</v>
      </c>
      <c r="Y1231" s="262" t="s">
        <v>2513</v>
      </c>
      <c r="Z1231" s="262" t="s">
        <v>1800</v>
      </c>
    </row>
    <row r="1232" spans="19:26" x14ac:dyDescent="0.25">
      <c r="S1232" s="262" t="s">
        <v>1534</v>
      </c>
      <c r="T1232" s="262" t="s">
        <v>2518</v>
      </c>
      <c r="U1232" s="262" t="s">
        <v>2519</v>
      </c>
      <c r="V1232" s="262" t="s">
        <v>1810</v>
      </c>
      <c r="W1232" s="262" t="s">
        <v>2545</v>
      </c>
      <c r="X1232" s="262" t="s">
        <v>1861</v>
      </c>
      <c r="Y1232" s="262" t="s">
        <v>2513</v>
      </c>
      <c r="Z1232" s="262" t="s">
        <v>1804</v>
      </c>
    </row>
    <row r="1233" spans="19:26" x14ac:dyDescent="0.25">
      <c r="S1233" s="262" t="s">
        <v>1535</v>
      </c>
      <c r="T1233" s="262" t="s">
        <v>2521</v>
      </c>
      <c r="U1233" s="262" t="s">
        <v>2223</v>
      </c>
      <c r="V1233" s="262" t="s">
        <v>1815</v>
      </c>
      <c r="W1233" s="262" t="s">
        <v>2546</v>
      </c>
      <c r="X1233" s="262" t="s">
        <v>1863</v>
      </c>
      <c r="Y1233" s="262" t="s">
        <v>2517</v>
      </c>
      <c r="Z1233" s="262" t="s">
        <v>1809</v>
      </c>
    </row>
    <row r="1234" spans="19:26" x14ac:dyDescent="0.25">
      <c r="S1234" s="262" t="s">
        <v>1536</v>
      </c>
      <c r="T1234" s="262" t="s">
        <v>2293</v>
      </c>
      <c r="U1234" s="262" t="s">
        <v>2524</v>
      </c>
      <c r="V1234" s="262" t="s">
        <v>1820</v>
      </c>
      <c r="W1234" s="262" t="s">
        <v>2547</v>
      </c>
      <c r="X1234" s="262" t="s">
        <v>1865</v>
      </c>
      <c r="Y1234" s="262" t="s">
        <v>2520</v>
      </c>
      <c r="Z1234" s="262" t="s">
        <v>1814</v>
      </c>
    </row>
    <row r="1235" spans="19:26" x14ac:dyDescent="0.25">
      <c r="S1235" s="262" t="s">
        <v>1537</v>
      </c>
      <c r="T1235" s="262" t="s">
        <v>2527</v>
      </c>
      <c r="U1235" s="262" t="s">
        <v>2419</v>
      </c>
      <c r="V1235" s="262" t="s">
        <v>1825</v>
      </c>
      <c r="W1235" s="262" t="s">
        <v>2251</v>
      </c>
      <c r="X1235" s="262" t="s">
        <v>1867</v>
      </c>
      <c r="Y1235" s="262" t="s">
        <v>2523</v>
      </c>
      <c r="Z1235" s="262" t="s">
        <v>1819</v>
      </c>
    </row>
    <row r="1236" spans="19:26" x14ac:dyDescent="0.25">
      <c r="S1236" s="262" t="s">
        <v>1538</v>
      </c>
      <c r="T1236" s="262" t="s">
        <v>2530</v>
      </c>
      <c r="U1236" s="262" t="s">
        <v>2174</v>
      </c>
      <c r="V1236" s="262" t="s">
        <v>1830</v>
      </c>
      <c r="W1236" s="262" t="s">
        <v>2389</v>
      </c>
      <c r="X1236" s="262" t="s">
        <v>1869</v>
      </c>
      <c r="Y1236" s="262" t="s">
        <v>2526</v>
      </c>
      <c r="Z1236" s="262" t="s">
        <v>1824</v>
      </c>
    </row>
    <row r="1237" spans="19:26" x14ac:dyDescent="0.25">
      <c r="S1237" s="262" t="s">
        <v>1539</v>
      </c>
      <c r="T1237" s="262" t="s">
        <v>2533</v>
      </c>
      <c r="U1237" s="262" t="s">
        <v>2534</v>
      </c>
      <c r="V1237" s="262" t="s">
        <v>1835</v>
      </c>
      <c r="W1237" s="262" t="s">
        <v>2548</v>
      </c>
      <c r="X1237" s="262" t="s">
        <v>1871</v>
      </c>
      <c r="Y1237" s="262" t="s">
        <v>2529</v>
      </c>
      <c r="Z1237" s="262" t="s">
        <v>1829</v>
      </c>
    </row>
    <row r="1238" spans="19:26" x14ac:dyDescent="0.25">
      <c r="S1238" s="262" t="s">
        <v>1540</v>
      </c>
      <c r="T1238" s="262" t="s">
        <v>2488</v>
      </c>
      <c r="U1238" s="262" t="s">
        <v>2489</v>
      </c>
      <c r="V1238" s="262" t="s">
        <v>1750</v>
      </c>
      <c r="W1238" s="262" t="s">
        <v>2549</v>
      </c>
      <c r="X1238" s="262" t="s">
        <v>1873</v>
      </c>
      <c r="Y1238" s="262" t="s">
        <v>2499</v>
      </c>
      <c r="Z1238" s="262" t="s">
        <v>1768</v>
      </c>
    </row>
    <row r="1239" spans="19:26" x14ac:dyDescent="0.25">
      <c r="S1239" s="262" t="s">
        <v>1541</v>
      </c>
      <c r="T1239" s="262" t="s">
        <v>2492</v>
      </c>
      <c r="U1239" s="262" t="s">
        <v>2493</v>
      </c>
      <c r="V1239" s="262" t="s">
        <v>1757</v>
      </c>
      <c r="W1239" s="262" t="s">
        <v>2550</v>
      </c>
      <c r="X1239" s="262" t="s">
        <v>1875</v>
      </c>
      <c r="Y1239" s="262" t="s">
        <v>2503</v>
      </c>
      <c r="Z1239" s="262" t="s">
        <v>1775</v>
      </c>
    </row>
    <row r="1240" spans="19:26" x14ac:dyDescent="0.25">
      <c r="S1240" s="262" t="s">
        <v>1542</v>
      </c>
      <c r="T1240" s="262" t="s">
        <v>2496</v>
      </c>
      <c r="U1240" s="262" t="s">
        <v>2497</v>
      </c>
      <c r="V1240" s="262" t="s">
        <v>1764</v>
      </c>
      <c r="W1240" s="262" t="s">
        <v>2551</v>
      </c>
      <c r="X1240" s="262" t="s">
        <v>1877</v>
      </c>
      <c r="Y1240" s="262" t="s">
        <v>2506</v>
      </c>
      <c r="Z1240" s="262" t="s">
        <v>1782</v>
      </c>
    </row>
    <row r="1241" spans="19:26" x14ac:dyDescent="0.25">
      <c r="S1241" s="262" t="s">
        <v>1543</v>
      </c>
      <c r="T1241" s="262" t="s">
        <v>2500</v>
      </c>
      <c r="U1241" s="262" t="s">
        <v>2501</v>
      </c>
      <c r="V1241" s="262" t="s">
        <v>1771</v>
      </c>
      <c r="W1241" s="262" t="s">
        <v>2552</v>
      </c>
      <c r="X1241" s="262" t="s">
        <v>1879</v>
      </c>
      <c r="Y1241" s="262" t="s">
        <v>2510</v>
      </c>
      <c r="Z1241" s="262" t="s">
        <v>1789</v>
      </c>
    </row>
    <row r="1242" spans="19:26" x14ac:dyDescent="0.25">
      <c r="S1242" s="262" t="s">
        <v>1544</v>
      </c>
      <c r="T1242" s="262" t="s">
        <v>2504</v>
      </c>
      <c r="U1242" s="262" t="s">
        <v>2505</v>
      </c>
      <c r="V1242" s="262" t="s">
        <v>1778</v>
      </c>
      <c r="W1242" s="262" t="s">
        <v>2525</v>
      </c>
      <c r="X1242" s="262" t="s">
        <v>1881</v>
      </c>
      <c r="Y1242" s="262" t="s">
        <v>2513</v>
      </c>
      <c r="Z1242" s="262" t="s">
        <v>1796</v>
      </c>
    </row>
    <row r="1243" spans="19:26" x14ac:dyDescent="0.25">
      <c r="S1243" s="262" t="s">
        <v>1545</v>
      </c>
      <c r="T1243" s="262" t="s">
        <v>2507</v>
      </c>
      <c r="U1243" s="262" t="s">
        <v>2508</v>
      </c>
      <c r="V1243" s="262" t="s">
        <v>1785</v>
      </c>
      <c r="W1243" s="262" t="s">
        <v>2512</v>
      </c>
      <c r="X1243" s="262" t="s">
        <v>1883</v>
      </c>
      <c r="Y1243" s="262" t="s">
        <v>2513</v>
      </c>
      <c r="Z1243" s="262" t="s">
        <v>1800</v>
      </c>
    </row>
    <row r="1244" spans="19:26" x14ac:dyDescent="0.25">
      <c r="S1244" s="262" t="s">
        <v>1546</v>
      </c>
      <c r="T1244" s="262" t="s">
        <v>1916</v>
      </c>
      <c r="U1244" s="262" t="s">
        <v>2511</v>
      </c>
      <c r="V1244" s="262" t="s">
        <v>1792</v>
      </c>
      <c r="W1244" s="262" t="s">
        <v>2512</v>
      </c>
      <c r="X1244" s="262" t="s">
        <v>1885</v>
      </c>
      <c r="Y1244" s="262" t="s">
        <v>2513</v>
      </c>
      <c r="Z1244" s="262" t="s">
        <v>1804</v>
      </c>
    </row>
    <row r="1245" spans="19:26" x14ac:dyDescent="0.25">
      <c r="S1245" s="262" t="s">
        <v>1547</v>
      </c>
      <c r="T1245" s="262" t="s">
        <v>1916</v>
      </c>
      <c r="U1245" s="262" t="s">
        <v>2511</v>
      </c>
      <c r="V1245" s="262" t="s">
        <v>1797</v>
      </c>
      <c r="W1245" s="262" t="s">
        <v>2553</v>
      </c>
      <c r="X1245" s="262" t="s">
        <v>1887</v>
      </c>
      <c r="Y1245" s="262" t="s">
        <v>2517</v>
      </c>
      <c r="Z1245" s="262" t="s">
        <v>1809</v>
      </c>
    </row>
    <row r="1246" spans="19:26" x14ac:dyDescent="0.25">
      <c r="S1246" s="262" t="s">
        <v>1548</v>
      </c>
      <c r="T1246" s="262" t="s">
        <v>1916</v>
      </c>
      <c r="U1246" s="262" t="s">
        <v>2511</v>
      </c>
      <c r="V1246" s="262" t="s">
        <v>1801</v>
      </c>
      <c r="W1246" s="262" t="s">
        <v>2554</v>
      </c>
      <c r="X1246" s="262" t="s">
        <v>1889</v>
      </c>
      <c r="Y1246" s="262" t="s">
        <v>2520</v>
      </c>
      <c r="Z1246" s="262" t="s">
        <v>1814</v>
      </c>
    </row>
    <row r="1247" spans="19:26" x14ac:dyDescent="0.25">
      <c r="S1247" s="262" t="s">
        <v>1549</v>
      </c>
      <c r="T1247" s="262" t="s">
        <v>2514</v>
      </c>
      <c r="U1247" s="262" t="s">
        <v>2515</v>
      </c>
      <c r="V1247" s="262" t="s">
        <v>1805</v>
      </c>
      <c r="W1247" s="262" t="s">
        <v>2555</v>
      </c>
      <c r="X1247" s="262" t="s">
        <v>1891</v>
      </c>
      <c r="Y1247" s="262" t="s">
        <v>2523</v>
      </c>
      <c r="Z1247" s="262" t="s">
        <v>1819</v>
      </c>
    </row>
    <row r="1248" spans="19:26" x14ac:dyDescent="0.25">
      <c r="S1248" s="262" t="s">
        <v>1550</v>
      </c>
      <c r="T1248" s="262" t="s">
        <v>2518</v>
      </c>
      <c r="U1248" s="262" t="s">
        <v>2519</v>
      </c>
      <c r="V1248" s="262" t="s">
        <v>1810</v>
      </c>
      <c r="W1248" s="262" t="s">
        <v>2556</v>
      </c>
      <c r="X1248" s="262" t="s">
        <v>1893</v>
      </c>
      <c r="Y1248" s="262" t="s">
        <v>2526</v>
      </c>
      <c r="Z1248" s="262" t="s">
        <v>1824</v>
      </c>
    </row>
    <row r="1249" spans="19:26" x14ac:dyDescent="0.25">
      <c r="S1249" s="262" t="s">
        <v>1551</v>
      </c>
      <c r="T1249" s="262" t="s">
        <v>2521</v>
      </c>
      <c r="U1249" s="262" t="s">
        <v>2223</v>
      </c>
      <c r="V1249" s="262" t="s">
        <v>1815</v>
      </c>
      <c r="W1249" s="262" t="s">
        <v>2557</v>
      </c>
      <c r="X1249" s="262" t="s">
        <v>1895</v>
      </c>
      <c r="Y1249" s="262" t="s">
        <v>2529</v>
      </c>
      <c r="Z1249" s="262" t="s">
        <v>1829</v>
      </c>
    </row>
    <row r="1250" spans="19:26" x14ac:dyDescent="0.25">
      <c r="S1250" s="262" t="s">
        <v>1552</v>
      </c>
      <c r="T1250" s="262" t="s">
        <v>2293</v>
      </c>
      <c r="U1250" s="262" t="s">
        <v>2524</v>
      </c>
      <c r="V1250" s="262" t="s">
        <v>1820</v>
      </c>
      <c r="W1250" s="262" t="s">
        <v>2251</v>
      </c>
      <c r="X1250" s="262" t="s">
        <v>1897</v>
      </c>
      <c r="Y1250" s="262" t="s">
        <v>2532</v>
      </c>
      <c r="Z1250" s="262" t="s">
        <v>1834</v>
      </c>
    </row>
    <row r="1251" spans="19:26" x14ac:dyDescent="0.25">
      <c r="S1251" s="262" t="s">
        <v>1553</v>
      </c>
      <c r="T1251" s="262" t="s">
        <v>2527</v>
      </c>
      <c r="U1251" s="262" t="s">
        <v>2419</v>
      </c>
      <c r="V1251" s="262" t="s">
        <v>1825</v>
      </c>
      <c r="W1251" s="262" t="s">
        <v>2543</v>
      </c>
      <c r="X1251" s="262" t="s">
        <v>1899</v>
      </c>
      <c r="Y1251" s="262" t="s">
        <v>2536</v>
      </c>
      <c r="Z1251" s="262" t="s">
        <v>1839</v>
      </c>
    </row>
    <row r="1252" spans="19:26" x14ac:dyDescent="0.25">
      <c r="S1252" s="262" t="s">
        <v>1554</v>
      </c>
      <c r="T1252" s="262" t="s">
        <v>2530</v>
      </c>
      <c r="U1252" s="262" t="s">
        <v>2174</v>
      </c>
      <c r="V1252" s="262" t="s">
        <v>1830</v>
      </c>
      <c r="W1252" s="262" t="s">
        <v>2558</v>
      </c>
      <c r="X1252" s="262" t="s">
        <v>1901</v>
      </c>
      <c r="Y1252" s="262" t="s">
        <v>2491</v>
      </c>
      <c r="Z1252" s="262" t="s">
        <v>1754</v>
      </c>
    </row>
    <row r="1253" spans="19:26" x14ac:dyDescent="0.25">
      <c r="S1253" s="262" t="s">
        <v>1555</v>
      </c>
      <c r="T1253" s="262" t="s">
        <v>2533</v>
      </c>
      <c r="U1253" s="262" t="s">
        <v>2534</v>
      </c>
      <c r="V1253" s="262" t="s">
        <v>1835</v>
      </c>
      <c r="W1253" s="262" t="s">
        <v>2559</v>
      </c>
      <c r="X1253" s="262" t="s">
        <v>1903</v>
      </c>
      <c r="Y1253" s="262" t="s">
        <v>2495</v>
      </c>
      <c r="Z1253" s="262" t="s">
        <v>1761</v>
      </c>
    </row>
    <row r="1254" spans="19:26" x14ac:dyDescent="0.25">
      <c r="S1254" s="262" t="s">
        <v>1556</v>
      </c>
      <c r="T1254" s="262" t="s">
        <v>2306</v>
      </c>
      <c r="U1254" s="262" t="s">
        <v>2560</v>
      </c>
      <c r="V1254" s="262" t="s">
        <v>1750</v>
      </c>
      <c r="W1254" s="262" t="s">
        <v>2490</v>
      </c>
      <c r="X1254" s="262" t="s">
        <v>1752</v>
      </c>
      <c r="Y1254" s="262" t="s">
        <v>2491</v>
      </c>
      <c r="Z1254" s="262" t="s">
        <v>1754</v>
      </c>
    </row>
    <row r="1255" spans="19:26" x14ac:dyDescent="0.25">
      <c r="S1255" s="262" t="s">
        <v>1557</v>
      </c>
      <c r="T1255" s="262" t="s">
        <v>2257</v>
      </c>
      <c r="U1255" s="262" t="s">
        <v>2561</v>
      </c>
      <c r="V1255" s="262" t="s">
        <v>1757</v>
      </c>
      <c r="W1255" s="262" t="s">
        <v>2494</v>
      </c>
      <c r="X1255" s="262" t="s">
        <v>1759</v>
      </c>
      <c r="Y1255" s="262" t="s">
        <v>2495</v>
      </c>
      <c r="Z1255" s="262" t="s">
        <v>1761</v>
      </c>
    </row>
    <row r="1256" spans="19:26" x14ac:dyDescent="0.25">
      <c r="S1256" s="262" t="s">
        <v>1558</v>
      </c>
      <c r="T1256" s="262" t="s">
        <v>2562</v>
      </c>
      <c r="U1256" s="262" t="s">
        <v>2563</v>
      </c>
      <c r="V1256" s="262" t="s">
        <v>1764</v>
      </c>
      <c r="W1256" s="262" t="s">
        <v>2498</v>
      </c>
      <c r="X1256" s="262" t="s">
        <v>1766</v>
      </c>
      <c r="Y1256" s="262" t="s">
        <v>2499</v>
      </c>
      <c r="Z1256" s="262" t="s">
        <v>1768</v>
      </c>
    </row>
    <row r="1257" spans="19:26" x14ac:dyDescent="0.25">
      <c r="S1257" s="262" t="s">
        <v>1559</v>
      </c>
      <c r="T1257" s="262" t="s">
        <v>2564</v>
      </c>
      <c r="U1257" s="262" t="s">
        <v>2565</v>
      </c>
      <c r="V1257" s="262" t="s">
        <v>1771</v>
      </c>
      <c r="W1257" s="262" t="s">
        <v>2502</v>
      </c>
      <c r="X1257" s="262" t="s">
        <v>1773</v>
      </c>
      <c r="Y1257" s="262" t="s">
        <v>2503</v>
      </c>
      <c r="Z1257" s="262" t="s">
        <v>1775</v>
      </c>
    </row>
    <row r="1258" spans="19:26" x14ac:dyDescent="0.25">
      <c r="S1258" s="262" t="s">
        <v>1560</v>
      </c>
      <c r="T1258" s="262" t="s">
        <v>2434</v>
      </c>
      <c r="U1258" s="262" t="s">
        <v>2566</v>
      </c>
      <c r="V1258" s="262" t="s">
        <v>1778</v>
      </c>
      <c r="W1258" s="262" t="s">
        <v>2094</v>
      </c>
      <c r="X1258" s="262" t="s">
        <v>1780</v>
      </c>
      <c r="Y1258" s="262" t="s">
        <v>2506</v>
      </c>
      <c r="Z1258" s="262" t="s">
        <v>1782</v>
      </c>
    </row>
    <row r="1259" spans="19:26" x14ac:dyDescent="0.25">
      <c r="S1259" s="262" t="s">
        <v>1561</v>
      </c>
      <c r="T1259" s="262" t="s">
        <v>2567</v>
      </c>
      <c r="U1259" s="262" t="s">
        <v>2568</v>
      </c>
      <c r="V1259" s="262" t="s">
        <v>1785</v>
      </c>
      <c r="W1259" s="262" t="s">
        <v>2509</v>
      </c>
      <c r="X1259" s="262" t="s">
        <v>1787</v>
      </c>
      <c r="Y1259" s="262" t="s">
        <v>2510</v>
      </c>
      <c r="Z1259" s="262" t="s">
        <v>1789</v>
      </c>
    </row>
    <row r="1260" spans="19:26" x14ac:dyDescent="0.25">
      <c r="S1260" s="262" t="s">
        <v>1562</v>
      </c>
      <c r="T1260" s="262" t="s">
        <v>2569</v>
      </c>
      <c r="U1260" s="262" t="s">
        <v>2570</v>
      </c>
      <c r="V1260" s="262" t="s">
        <v>1792</v>
      </c>
      <c r="W1260" s="262" t="s">
        <v>2512</v>
      </c>
      <c r="X1260" s="262" t="s">
        <v>1794</v>
      </c>
      <c r="Y1260" s="262" t="s">
        <v>2513</v>
      </c>
      <c r="Z1260" s="262" t="s">
        <v>1796</v>
      </c>
    </row>
    <row r="1261" spans="19:26" x14ac:dyDescent="0.25">
      <c r="S1261" s="262" t="s">
        <v>1563</v>
      </c>
      <c r="T1261" s="262" t="s">
        <v>2569</v>
      </c>
      <c r="U1261" s="262" t="s">
        <v>2570</v>
      </c>
      <c r="V1261" s="262" t="s">
        <v>1797</v>
      </c>
      <c r="W1261" s="262" t="s">
        <v>2512</v>
      </c>
      <c r="X1261" s="262" t="s">
        <v>1799</v>
      </c>
      <c r="Y1261" s="262" t="s">
        <v>2513</v>
      </c>
      <c r="Z1261" s="262" t="s">
        <v>1800</v>
      </c>
    </row>
    <row r="1262" spans="19:26" x14ac:dyDescent="0.25">
      <c r="S1262" s="262" t="s">
        <v>1564</v>
      </c>
      <c r="T1262" s="262" t="s">
        <v>2569</v>
      </c>
      <c r="U1262" s="262" t="s">
        <v>2570</v>
      </c>
      <c r="V1262" s="262" t="s">
        <v>1801</v>
      </c>
      <c r="W1262" s="262" t="s">
        <v>2512</v>
      </c>
      <c r="X1262" s="262" t="s">
        <v>1803</v>
      </c>
      <c r="Y1262" s="262" t="s">
        <v>2513</v>
      </c>
      <c r="Z1262" s="262" t="s">
        <v>1804</v>
      </c>
    </row>
    <row r="1263" spans="19:26" x14ac:dyDescent="0.25">
      <c r="S1263" s="262" t="s">
        <v>1565</v>
      </c>
      <c r="T1263" s="262" t="s">
        <v>2571</v>
      </c>
      <c r="U1263" s="262" t="s">
        <v>1930</v>
      </c>
      <c r="V1263" s="262" t="s">
        <v>1805</v>
      </c>
      <c r="W1263" s="262" t="s">
        <v>2516</v>
      </c>
      <c r="X1263" s="262" t="s">
        <v>1807</v>
      </c>
      <c r="Y1263" s="262" t="s">
        <v>2517</v>
      </c>
      <c r="Z1263" s="262" t="s">
        <v>1809</v>
      </c>
    </row>
    <row r="1264" spans="19:26" x14ac:dyDescent="0.25">
      <c r="S1264" s="262" t="s">
        <v>1566</v>
      </c>
      <c r="T1264" s="262" t="s">
        <v>2572</v>
      </c>
      <c r="U1264" s="262" t="s">
        <v>2463</v>
      </c>
      <c r="V1264" s="262" t="s">
        <v>1810</v>
      </c>
      <c r="W1264" s="262" t="s">
        <v>2091</v>
      </c>
      <c r="X1264" s="262" t="s">
        <v>1812</v>
      </c>
      <c r="Y1264" s="262" t="s">
        <v>2520</v>
      </c>
      <c r="Z1264" s="262" t="s">
        <v>1814</v>
      </c>
    </row>
    <row r="1265" spans="19:26" x14ac:dyDescent="0.25">
      <c r="S1265" s="262" t="s">
        <v>1567</v>
      </c>
      <c r="T1265" s="262" t="s">
        <v>2374</v>
      </c>
      <c r="U1265" s="262" t="s">
        <v>2573</v>
      </c>
      <c r="V1265" s="262" t="s">
        <v>1815</v>
      </c>
      <c r="W1265" s="262" t="s">
        <v>2522</v>
      </c>
      <c r="X1265" s="262" t="s">
        <v>1817</v>
      </c>
      <c r="Y1265" s="262" t="s">
        <v>2523</v>
      </c>
      <c r="Z1265" s="262" t="s">
        <v>1819</v>
      </c>
    </row>
    <row r="1266" spans="19:26" x14ac:dyDescent="0.25">
      <c r="S1266" s="262" t="s">
        <v>1568</v>
      </c>
      <c r="T1266" s="262" t="s">
        <v>2222</v>
      </c>
      <c r="U1266" s="262" t="s">
        <v>2574</v>
      </c>
      <c r="V1266" s="262" t="s">
        <v>1820</v>
      </c>
      <c r="W1266" s="262" t="s">
        <v>2525</v>
      </c>
      <c r="X1266" s="262" t="s">
        <v>1822</v>
      </c>
      <c r="Y1266" s="262" t="s">
        <v>2526</v>
      </c>
      <c r="Z1266" s="262" t="s">
        <v>1824</v>
      </c>
    </row>
    <row r="1267" spans="19:26" x14ac:dyDescent="0.25">
      <c r="S1267" s="262" t="s">
        <v>1569</v>
      </c>
      <c r="T1267" s="262" t="s">
        <v>2575</v>
      </c>
      <c r="U1267" s="262" t="s">
        <v>2576</v>
      </c>
      <c r="V1267" s="262" t="s">
        <v>1825</v>
      </c>
      <c r="W1267" s="262" t="s">
        <v>2528</v>
      </c>
      <c r="X1267" s="262" t="s">
        <v>1827</v>
      </c>
      <c r="Y1267" s="262" t="s">
        <v>2529</v>
      </c>
      <c r="Z1267" s="262" t="s">
        <v>1829</v>
      </c>
    </row>
    <row r="1268" spans="19:26" x14ac:dyDescent="0.25">
      <c r="S1268" s="262" t="s">
        <v>1570</v>
      </c>
      <c r="T1268" s="262" t="s">
        <v>2577</v>
      </c>
      <c r="U1268" s="262" t="s">
        <v>2578</v>
      </c>
      <c r="V1268" s="262" t="s">
        <v>1830</v>
      </c>
      <c r="W1268" s="262" t="s">
        <v>2531</v>
      </c>
      <c r="X1268" s="262" t="s">
        <v>1832</v>
      </c>
      <c r="Y1268" s="262" t="s">
        <v>2532</v>
      </c>
      <c r="Z1268" s="262" t="s">
        <v>1834</v>
      </c>
    </row>
    <row r="1269" spans="19:26" x14ac:dyDescent="0.25">
      <c r="S1269" s="262" t="s">
        <v>1571</v>
      </c>
      <c r="T1269" s="262" t="s">
        <v>2579</v>
      </c>
      <c r="U1269" s="262" t="s">
        <v>2580</v>
      </c>
      <c r="V1269" s="262" t="s">
        <v>1835</v>
      </c>
      <c r="W1269" s="262" t="s">
        <v>2535</v>
      </c>
      <c r="X1269" s="262" t="s">
        <v>1837</v>
      </c>
      <c r="Y1269" s="262" t="s">
        <v>2536</v>
      </c>
      <c r="Z1269" s="262" t="s">
        <v>1839</v>
      </c>
    </row>
    <row r="1270" spans="19:26" x14ac:dyDescent="0.25">
      <c r="S1270" s="262" t="s">
        <v>1572</v>
      </c>
      <c r="T1270" s="262" t="s">
        <v>2306</v>
      </c>
      <c r="U1270" s="262" t="s">
        <v>2560</v>
      </c>
      <c r="V1270" s="262" t="s">
        <v>1750</v>
      </c>
      <c r="W1270" s="262" t="s">
        <v>2537</v>
      </c>
      <c r="X1270" s="262" t="s">
        <v>1841</v>
      </c>
      <c r="Y1270" s="262" t="s">
        <v>2532</v>
      </c>
      <c r="Z1270" s="262" t="s">
        <v>1834</v>
      </c>
    </row>
    <row r="1271" spans="19:26" x14ac:dyDescent="0.25">
      <c r="S1271" s="262" t="s">
        <v>1573</v>
      </c>
      <c r="T1271" s="262" t="s">
        <v>2257</v>
      </c>
      <c r="U1271" s="262" t="s">
        <v>2561</v>
      </c>
      <c r="V1271" s="262" t="s">
        <v>1757</v>
      </c>
      <c r="W1271" s="262" t="s">
        <v>2538</v>
      </c>
      <c r="X1271" s="262" t="s">
        <v>1843</v>
      </c>
      <c r="Y1271" s="262" t="s">
        <v>2536</v>
      </c>
      <c r="Z1271" s="262" t="s">
        <v>1839</v>
      </c>
    </row>
    <row r="1272" spans="19:26" x14ac:dyDescent="0.25">
      <c r="S1272" s="262" t="s">
        <v>1574</v>
      </c>
      <c r="T1272" s="262" t="s">
        <v>2562</v>
      </c>
      <c r="U1272" s="262" t="s">
        <v>2563</v>
      </c>
      <c r="V1272" s="262" t="s">
        <v>1764</v>
      </c>
      <c r="W1272" s="262" t="s">
        <v>2539</v>
      </c>
      <c r="X1272" s="262" t="s">
        <v>1845</v>
      </c>
      <c r="Y1272" s="262" t="s">
        <v>2491</v>
      </c>
      <c r="Z1272" s="262" t="s">
        <v>1754</v>
      </c>
    </row>
    <row r="1273" spans="19:26" x14ac:dyDescent="0.25">
      <c r="S1273" s="262" t="s">
        <v>1575</v>
      </c>
      <c r="T1273" s="262" t="s">
        <v>2564</v>
      </c>
      <c r="U1273" s="262" t="s">
        <v>2565</v>
      </c>
      <c r="V1273" s="262" t="s">
        <v>1771</v>
      </c>
      <c r="W1273" s="262" t="s">
        <v>2540</v>
      </c>
      <c r="X1273" s="262" t="s">
        <v>1847</v>
      </c>
      <c r="Y1273" s="262" t="s">
        <v>2495</v>
      </c>
      <c r="Z1273" s="262" t="s">
        <v>1761</v>
      </c>
    </row>
    <row r="1274" spans="19:26" x14ac:dyDescent="0.25">
      <c r="S1274" s="262" t="s">
        <v>1576</v>
      </c>
      <c r="T1274" s="262" t="s">
        <v>2434</v>
      </c>
      <c r="U1274" s="262" t="s">
        <v>2566</v>
      </c>
      <c r="V1274" s="262" t="s">
        <v>1778</v>
      </c>
      <c r="W1274" s="262" t="s">
        <v>2541</v>
      </c>
      <c r="X1274" s="262" t="s">
        <v>1849</v>
      </c>
      <c r="Y1274" s="262" t="s">
        <v>2499</v>
      </c>
      <c r="Z1274" s="262" t="s">
        <v>1768</v>
      </c>
    </row>
    <row r="1275" spans="19:26" x14ac:dyDescent="0.25">
      <c r="S1275" s="262" t="s">
        <v>1577</v>
      </c>
      <c r="T1275" s="262" t="s">
        <v>2567</v>
      </c>
      <c r="U1275" s="262" t="s">
        <v>2568</v>
      </c>
      <c r="V1275" s="262" t="s">
        <v>1785</v>
      </c>
      <c r="W1275" s="262" t="s">
        <v>2542</v>
      </c>
      <c r="X1275" s="262" t="s">
        <v>1851</v>
      </c>
      <c r="Y1275" s="262" t="s">
        <v>2503</v>
      </c>
      <c r="Z1275" s="262" t="s">
        <v>1775</v>
      </c>
    </row>
    <row r="1276" spans="19:26" x14ac:dyDescent="0.25">
      <c r="S1276" s="262" t="s">
        <v>1578</v>
      </c>
      <c r="T1276" s="262" t="s">
        <v>2569</v>
      </c>
      <c r="U1276" s="262" t="s">
        <v>2570</v>
      </c>
      <c r="V1276" s="262" t="s">
        <v>1792</v>
      </c>
      <c r="W1276" s="262" t="s">
        <v>2543</v>
      </c>
      <c r="X1276" s="262" t="s">
        <v>1853</v>
      </c>
      <c r="Y1276" s="262" t="s">
        <v>2506</v>
      </c>
      <c r="Z1276" s="262" t="s">
        <v>1782</v>
      </c>
    </row>
    <row r="1277" spans="19:26" x14ac:dyDescent="0.25">
      <c r="S1277" s="262" t="s">
        <v>1579</v>
      </c>
      <c r="T1277" s="262" t="s">
        <v>2569</v>
      </c>
      <c r="U1277" s="262" t="s">
        <v>2570</v>
      </c>
      <c r="V1277" s="262" t="s">
        <v>1797</v>
      </c>
      <c r="W1277" s="262" t="s">
        <v>2544</v>
      </c>
      <c r="X1277" s="262" t="s">
        <v>1855</v>
      </c>
      <c r="Y1277" s="262" t="s">
        <v>2510</v>
      </c>
      <c r="Z1277" s="262" t="s">
        <v>1789</v>
      </c>
    </row>
    <row r="1278" spans="19:26" x14ac:dyDescent="0.25">
      <c r="S1278" s="262" t="s">
        <v>1580</v>
      </c>
      <c r="T1278" s="262" t="s">
        <v>2569</v>
      </c>
      <c r="U1278" s="262" t="s">
        <v>2570</v>
      </c>
      <c r="V1278" s="262" t="s">
        <v>1801</v>
      </c>
      <c r="W1278" s="262" t="s">
        <v>2512</v>
      </c>
      <c r="X1278" s="262" t="s">
        <v>1857</v>
      </c>
      <c r="Y1278" s="262" t="s">
        <v>2513</v>
      </c>
      <c r="Z1278" s="262" t="s">
        <v>1796</v>
      </c>
    </row>
    <row r="1279" spans="19:26" x14ac:dyDescent="0.25">
      <c r="S1279" s="262" t="s">
        <v>1581</v>
      </c>
      <c r="T1279" s="262" t="s">
        <v>2571</v>
      </c>
      <c r="U1279" s="262" t="s">
        <v>1930</v>
      </c>
      <c r="V1279" s="262" t="s">
        <v>1805</v>
      </c>
      <c r="W1279" s="262" t="s">
        <v>2512</v>
      </c>
      <c r="X1279" s="262" t="s">
        <v>1859</v>
      </c>
      <c r="Y1279" s="262" t="s">
        <v>2513</v>
      </c>
      <c r="Z1279" s="262" t="s">
        <v>1800</v>
      </c>
    </row>
    <row r="1280" spans="19:26" x14ac:dyDescent="0.25">
      <c r="S1280" s="262" t="s">
        <v>1582</v>
      </c>
      <c r="T1280" s="262" t="s">
        <v>2572</v>
      </c>
      <c r="U1280" s="262" t="s">
        <v>2463</v>
      </c>
      <c r="V1280" s="262" t="s">
        <v>1810</v>
      </c>
      <c r="W1280" s="262" t="s">
        <v>2545</v>
      </c>
      <c r="X1280" s="262" t="s">
        <v>1861</v>
      </c>
      <c r="Y1280" s="262" t="s">
        <v>2513</v>
      </c>
      <c r="Z1280" s="262" t="s">
        <v>1804</v>
      </c>
    </row>
    <row r="1281" spans="19:26" x14ac:dyDescent="0.25">
      <c r="S1281" s="262" t="s">
        <v>1583</v>
      </c>
      <c r="T1281" s="262" t="s">
        <v>2374</v>
      </c>
      <c r="U1281" s="262" t="s">
        <v>2573</v>
      </c>
      <c r="V1281" s="262" t="s">
        <v>1815</v>
      </c>
      <c r="W1281" s="262" t="s">
        <v>2546</v>
      </c>
      <c r="X1281" s="262" t="s">
        <v>1863</v>
      </c>
      <c r="Y1281" s="262" t="s">
        <v>2517</v>
      </c>
      <c r="Z1281" s="262" t="s">
        <v>1809</v>
      </c>
    </row>
    <row r="1282" spans="19:26" x14ac:dyDescent="0.25">
      <c r="S1282" s="262" t="s">
        <v>1584</v>
      </c>
      <c r="T1282" s="262" t="s">
        <v>2222</v>
      </c>
      <c r="U1282" s="262" t="s">
        <v>2574</v>
      </c>
      <c r="V1282" s="262" t="s">
        <v>1820</v>
      </c>
      <c r="W1282" s="262" t="s">
        <v>2547</v>
      </c>
      <c r="X1282" s="262" t="s">
        <v>1865</v>
      </c>
      <c r="Y1282" s="262" t="s">
        <v>2520</v>
      </c>
      <c r="Z1282" s="262" t="s">
        <v>1814</v>
      </c>
    </row>
    <row r="1283" spans="19:26" x14ac:dyDescent="0.25">
      <c r="S1283" s="262" t="s">
        <v>1585</v>
      </c>
      <c r="T1283" s="262" t="s">
        <v>2575</v>
      </c>
      <c r="U1283" s="262" t="s">
        <v>2576</v>
      </c>
      <c r="V1283" s="262" t="s">
        <v>1825</v>
      </c>
      <c r="W1283" s="262" t="s">
        <v>2251</v>
      </c>
      <c r="X1283" s="262" t="s">
        <v>1867</v>
      </c>
      <c r="Y1283" s="262" t="s">
        <v>2523</v>
      </c>
      <c r="Z1283" s="262" t="s">
        <v>1819</v>
      </c>
    </row>
    <row r="1284" spans="19:26" x14ac:dyDescent="0.25">
      <c r="S1284" s="262" t="s">
        <v>1586</v>
      </c>
      <c r="T1284" s="262" t="s">
        <v>2577</v>
      </c>
      <c r="U1284" s="262" t="s">
        <v>2578</v>
      </c>
      <c r="V1284" s="262" t="s">
        <v>1830</v>
      </c>
      <c r="W1284" s="262" t="s">
        <v>2389</v>
      </c>
      <c r="X1284" s="262" t="s">
        <v>1869</v>
      </c>
      <c r="Y1284" s="262" t="s">
        <v>2526</v>
      </c>
      <c r="Z1284" s="262" t="s">
        <v>1824</v>
      </c>
    </row>
    <row r="1285" spans="19:26" x14ac:dyDescent="0.25">
      <c r="S1285" s="262" t="s">
        <v>1587</v>
      </c>
      <c r="T1285" s="262" t="s">
        <v>2579</v>
      </c>
      <c r="U1285" s="262" t="s">
        <v>2580</v>
      </c>
      <c r="V1285" s="262" t="s">
        <v>1835</v>
      </c>
      <c r="W1285" s="262" t="s">
        <v>2548</v>
      </c>
      <c r="X1285" s="262" t="s">
        <v>1871</v>
      </c>
      <c r="Y1285" s="262" t="s">
        <v>2529</v>
      </c>
      <c r="Z1285" s="262" t="s">
        <v>1829</v>
      </c>
    </row>
    <row r="1286" spans="19:26" x14ac:dyDescent="0.25">
      <c r="S1286" s="262" t="s">
        <v>1588</v>
      </c>
      <c r="T1286" s="262" t="s">
        <v>2306</v>
      </c>
      <c r="U1286" s="262" t="s">
        <v>2560</v>
      </c>
      <c r="V1286" s="262" t="s">
        <v>1750</v>
      </c>
      <c r="W1286" s="262" t="s">
        <v>2549</v>
      </c>
      <c r="X1286" s="262" t="s">
        <v>1873</v>
      </c>
      <c r="Y1286" s="262" t="s">
        <v>2499</v>
      </c>
      <c r="Z1286" s="262" t="s">
        <v>1768</v>
      </c>
    </row>
    <row r="1287" spans="19:26" x14ac:dyDescent="0.25">
      <c r="S1287" s="262" t="s">
        <v>1589</v>
      </c>
      <c r="T1287" s="262" t="s">
        <v>2257</v>
      </c>
      <c r="U1287" s="262" t="s">
        <v>2561</v>
      </c>
      <c r="V1287" s="262" t="s">
        <v>1757</v>
      </c>
      <c r="W1287" s="262" t="s">
        <v>2550</v>
      </c>
      <c r="X1287" s="262" t="s">
        <v>1875</v>
      </c>
      <c r="Y1287" s="262" t="s">
        <v>2503</v>
      </c>
      <c r="Z1287" s="262" t="s">
        <v>1775</v>
      </c>
    </row>
    <row r="1288" spans="19:26" x14ac:dyDescent="0.25">
      <c r="S1288" s="262" t="s">
        <v>1590</v>
      </c>
      <c r="T1288" s="262" t="s">
        <v>2562</v>
      </c>
      <c r="U1288" s="262" t="s">
        <v>2563</v>
      </c>
      <c r="V1288" s="262" t="s">
        <v>1764</v>
      </c>
      <c r="W1288" s="262" t="s">
        <v>2551</v>
      </c>
      <c r="X1288" s="262" t="s">
        <v>1877</v>
      </c>
      <c r="Y1288" s="262" t="s">
        <v>2506</v>
      </c>
      <c r="Z1288" s="262" t="s">
        <v>1782</v>
      </c>
    </row>
    <row r="1289" spans="19:26" x14ac:dyDescent="0.25">
      <c r="S1289" s="262" t="s">
        <v>1591</v>
      </c>
      <c r="T1289" s="262" t="s">
        <v>2564</v>
      </c>
      <c r="U1289" s="262" t="s">
        <v>2565</v>
      </c>
      <c r="V1289" s="262" t="s">
        <v>1771</v>
      </c>
      <c r="W1289" s="262" t="s">
        <v>2552</v>
      </c>
      <c r="X1289" s="262" t="s">
        <v>1879</v>
      </c>
      <c r="Y1289" s="262" t="s">
        <v>2510</v>
      </c>
      <c r="Z1289" s="262" t="s">
        <v>1789</v>
      </c>
    </row>
    <row r="1290" spans="19:26" x14ac:dyDescent="0.25">
      <c r="S1290" s="262" t="s">
        <v>1592</v>
      </c>
      <c r="T1290" s="262" t="s">
        <v>2434</v>
      </c>
      <c r="U1290" s="262" t="s">
        <v>2566</v>
      </c>
      <c r="V1290" s="262" t="s">
        <v>1778</v>
      </c>
      <c r="W1290" s="262" t="s">
        <v>2525</v>
      </c>
      <c r="X1290" s="262" t="s">
        <v>1881</v>
      </c>
      <c r="Y1290" s="262" t="s">
        <v>2513</v>
      </c>
      <c r="Z1290" s="262" t="s">
        <v>1796</v>
      </c>
    </row>
    <row r="1291" spans="19:26" x14ac:dyDescent="0.25">
      <c r="S1291" s="262" t="s">
        <v>1593</v>
      </c>
      <c r="T1291" s="262" t="s">
        <v>2567</v>
      </c>
      <c r="U1291" s="262" t="s">
        <v>2568</v>
      </c>
      <c r="V1291" s="262" t="s">
        <v>1785</v>
      </c>
      <c r="W1291" s="262" t="s">
        <v>2512</v>
      </c>
      <c r="X1291" s="262" t="s">
        <v>1883</v>
      </c>
      <c r="Y1291" s="262" t="s">
        <v>2513</v>
      </c>
      <c r="Z1291" s="262" t="s">
        <v>1800</v>
      </c>
    </row>
    <row r="1292" spans="19:26" x14ac:dyDescent="0.25">
      <c r="S1292" s="262" t="s">
        <v>1594</v>
      </c>
      <c r="T1292" s="262" t="s">
        <v>2569</v>
      </c>
      <c r="U1292" s="262" t="s">
        <v>2570</v>
      </c>
      <c r="V1292" s="262" t="s">
        <v>1792</v>
      </c>
      <c r="W1292" s="262" t="s">
        <v>2512</v>
      </c>
      <c r="X1292" s="262" t="s">
        <v>1885</v>
      </c>
      <c r="Y1292" s="262" t="s">
        <v>2513</v>
      </c>
      <c r="Z1292" s="262" t="s">
        <v>1804</v>
      </c>
    </row>
    <row r="1293" spans="19:26" x14ac:dyDescent="0.25">
      <c r="S1293" s="262" t="s">
        <v>1595</v>
      </c>
      <c r="T1293" s="262" t="s">
        <v>2569</v>
      </c>
      <c r="U1293" s="262" t="s">
        <v>2570</v>
      </c>
      <c r="V1293" s="262" t="s">
        <v>1797</v>
      </c>
      <c r="W1293" s="262" t="s">
        <v>2553</v>
      </c>
      <c r="X1293" s="262" t="s">
        <v>1887</v>
      </c>
      <c r="Y1293" s="262" t="s">
        <v>2517</v>
      </c>
      <c r="Z1293" s="262" t="s">
        <v>1809</v>
      </c>
    </row>
    <row r="1294" spans="19:26" x14ac:dyDescent="0.25">
      <c r="S1294" s="262" t="s">
        <v>1596</v>
      </c>
      <c r="T1294" s="262" t="s">
        <v>2569</v>
      </c>
      <c r="U1294" s="262" t="s">
        <v>2570</v>
      </c>
      <c r="V1294" s="262" t="s">
        <v>1801</v>
      </c>
      <c r="W1294" s="262" t="s">
        <v>2554</v>
      </c>
      <c r="X1294" s="262" t="s">
        <v>1889</v>
      </c>
      <c r="Y1294" s="262" t="s">
        <v>2520</v>
      </c>
      <c r="Z1294" s="262" t="s">
        <v>1814</v>
      </c>
    </row>
    <row r="1295" spans="19:26" x14ac:dyDescent="0.25">
      <c r="S1295" s="262" t="s">
        <v>1597</v>
      </c>
      <c r="T1295" s="262" t="s">
        <v>2571</v>
      </c>
      <c r="U1295" s="262" t="s">
        <v>1930</v>
      </c>
      <c r="V1295" s="262" t="s">
        <v>1805</v>
      </c>
      <c r="W1295" s="262" t="s">
        <v>2555</v>
      </c>
      <c r="X1295" s="262" t="s">
        <v>1891</v>
      </c>
      <c r="Y1295" s="262" t="s">
        <v>2523</v>
      </c>
      <c r="Z1295" s="262" t="s">
        <v>1819</v>
      </c>
    </row>
    <row r="1296" spans="19:26" x14ac:dyDescent="0.25">
      <c r="S1296" s="262" t="s">
        <v>1598</v>
      </c>
      <c r="T1296" s="262" t="s">
        <v>2572</v>
      </c>
      <c r="U1296" s="262" t="s">
        <v>2463</v>
      </c>
      <c r="V1296" s="262" t="s">
        <v>1810</v>
      </c>
      <c r="W1296" s="262" t="s">
        <v>2556</v>
      </c>
      <c r="X1296" s="262" t="s">
        <v>1893</v>
      </c>
      <c r="Y1296" s="262" t="s">
        <v>2526</v>
      </c>
      <c r="Z1296" s="262" t="s">
        <v>1824</v>
      </c>
    </row>
    <row r="1297" spans="19:26" x14ac:dyDescent="0.25">
      <c r="S1297" s="262" t="s">
        <v>1599</v>
      </c>
      <c r="T1297" s="262" t="s">
        <v>2374</v>
      </c>
      <c r="U1297" s="262" t="s">
        <v>2573</v>
      </c>
      <c r="V1297" s="262" t="s">
        <v>1815</v>
      </c>
      <c r="W1297" s="262" t="s">
        <v>2557</v>
      </c>
      <c r="X1297" s="262" t="s">
        <v>1895</v>
      </c>
      <c r="Y1297" s="262" t="s">
        <v>2529</v>
      </c>
      <c r="Z1297" s="262" t="s">
        <v>1829</v>
      </c>
    </row>
    <row r="1298" spans="19:26" x14ac:dyDescent="0.25">
      <c r="S1298" s="262" t="s">
        <v>1600</v>
      </c>
      <c r="T1298" s="262" t="s">
        <v>2222</v>
      </c>
      <c r="U1298" s="262" t="s">
        <v>2574</v>
      </c>
      <c r="V1298" s="262" t="s">
        <v>1820</v>
      </c>
      <c r="W1298" s="262" t="s">
        <v>2251</v>
      </c>
      <c r="X1298" s="262" t="s">
        <v>1897</v>
      </c>
      <c r="Y1298" s="262" t="s">
        <v>2532</v>
      </c>
      <c r="Z1298" s="262" t="s">
        <v>1834</v>
      </c>
    </row>
    <row r="1299" spans="19:26" x14ac:dyDescent="0.25">
      <c r="S1299" s="262" t="s">
        <v>1601</v>
      </c>
      <c r="T1299" s="262" t="s">
        <v>2575</v>
      </c>
      <c r="U1299" s="262" t="s">
        <v>2576</v>
      </c>
      <c r="V1299" s="262" t="s">
        <v>1825</v>
      </c>
      <c r="W1299" s="262" t="s">
        <v>2543</v>
      </c>
      <c r="X1299" s="262" t="s">
        <v>1899</v>
      </c>
      <c r="Y1299" s="262" t="s">
        <v>2536</v>
      </c>
      <c r="Z1299" s="262" t="s">
        <v>1839</v>
      </c>
    </row>
    <row r="1300" spans="19:26" x14ac:dyDescent="0.25">
      <c r="S1300" s="262" t="s">
        <v>1602</v>
      </c>
      <c r="T1300" s="262" t="s">
        <v>2577</v>
      </c>
      <c r="U1300" s="262" t="s">
        <v>2578</v>
      </c>
      <c r="V1300" s="262" t="s">
        <v>1830</v>
      </c>
      <c r="W1300" s="262" t="s">
        <v>2558</v>
      </c>
      <c r="X1300" s="262" t="s">
        <v>1901</v>
      </c>
      <c r="Y1300" s="262" t="s">
        <v>2491</v>
      </c>
      <c r="Z1300" s="262" t="s">
        <v>1754</v>
      </c>
    </row>
    <row r="1301" spans="19:26" x14ac:dyDescent="0.25">
      <c r="S1301" s="262" t="s">
        <v>1603</v>
      </c>
      <c r="T1301" s="262" t="s">
        <v>2579</v>
      </c>
      <c r="U1301" s="262" t="s">
        <v>2580</v>
      </c>
      <c r="V1301" s="262" t="s">
        <v>1835</v>
      </c>
      <c r="W1301" s="262" t="s">
        <v>2559</v>
      </c>
      <c r="X1301" s="262" t="s">
        <v>1903</v>
      </c>
      <c r="Y1301" s="262" t="s">
        <v>2495</v>
      </c>
      <c r="Z1301" s="262" t="s">
        <v>1761</v>
      </c>
    </row>
    <row r="1302" spans="19:26" x14ac:dyDescent="0.25">
      <c r="S1302" s="262" t="s">
        <v>1604</v>
      </c>
      <c r="T1302" s="262" t="s">
        <v>2177</v>
      </c>
      <c r="U1302" s="262" t="s">
        <v>2581</v>
      </c>
      <c r="V1302" s="262" t="s">
        <v>1750</v>
      </c>
      <c r="W1302" s="262" t="s">
        <v>2490</v>
      </c>
      <c r="X1302" s="262" t="s">
        <v>1752</v>
      </c>
      <c r="Y1302" s="262" t="s">
        <v>2491</v>
      </c>
      <c r="Z1302" s="262" t="s">
        <v>1754</v>
      </c>
    </row>
    <row r="1303" spans="19:26" x14ac:dyDescent="0.25">
      <c r="S1303" s="262" t="s">
        <v>1605</v>
      </c>
      <c r="T1303" s="262" t="s">
        <v>2181</v>
      </c>
      <c r="U1303" s="262" t="s">
        <v>2582</v>
      </c>
      <c r="V1303" s="262" t="s">
        <v>1757</v>
      </c>
      <c r="W1303" s="262" t="s">
        <v>2494</v>
      </c>
      <c r="X1303" s="262" t="s">
        <v>1759</v>
      </c>
      <c r="Y1303" s="262" t="s">
        <v>2495</v>
      </c>
      <c r="Z1303" s="262" t="s">
        <v>1761</v>
      </c>
    </row>
    <row r="1304" spans="19:26" x14ac:dyDescent="0.25">
      <c r="S1304" s="262" t="s">
        <v>1606</v>
      </c>
      <c r="T1304" s="262" t="s">
        <v>2184</v>
      </c>
      <c r="U1304" s="262" t="s">
        <v>2583</v>
      </c>
      <c r="V1304" s="262" t="s">
        <v>1764</v>
      </c>
      <c r="W1304" s="262" t="s">
        <v>2498</v>
      </c>
      <c r="X1304" s="262" t="s">
        <v>1766</v>
      </c>
      <c r="Y1304" s="262" t="s">
        <v>2499</v>
      </c>
      <c r="Z1304" s="262" t="s">
        <v>1768</v>
      </c>
    </row>
    <row r="1305" spans="19:26" x14ac:dyDescent="0.25">
      <c r="S1305" s="262" t="s">
        <v>1607</v>
      </c>
      <c r="T1305" s="262" t="s">
        <v>2584</v>
      </c>
      <c r="U1305" s="262" t="s">
        <v>2585</v>
      </c>
      <c r="V1305" s="262" t="s">
        <v>1771</v>
      </c>
      <c r="W1305" s="262" t="s">
        <v>2502</v>
      </c>
      <c r="X1305" s="262" t="s">
        <v>1773</v>
      </c>
      <c r="Y1305" s="262" t="s">
        <v>2503</v>
      </c>
      <c r="Z1305" s="262" t="s">
        <v>1775</v>
      </c>
    </row>
    <row r="1306" spans="19:26" x14ac:dyDescent="0.25">
      <c r="S1306" s="262" t="s">
        <v>1608</v>
      </c>
      <c r="T1306" s="262" t="s">
        <v>2586</v>
      </c>
      <c r="U1306" s="262" t="s">
        <v>2587</v>
      </c>
      <c r="V1306" s="262" t="s">
        <v>1778</v>
      </c>
      <c r="W1306" s="262" t="s">
        <v>2094</v>
      </c>
      <c r="X1306" s="262" t="s">
        <v>1780</v>
      </c>
      <c r="Y1306" s="262" t="s">
        <v>2506</v>
      </c>
      <c r="Z1306" s="262" t="s">
        <v>1782</v>
      </c>
    </row>
    <row r="1307" spans="19:26" x14ac:dyDescent="0.25">
      <c r="S1307" s="262" t="s">
        <v>1609</v>
      </c>
      <c r="T1307" s="262" t="s">
        <v>2588</v>
      </c>
      <c r="U1307" s="262" t="s">
        <v>2589</v>
      </c>
      <c r="V1307" s="262" t="s">
        <v>1785</v>
      </c>
      <c r="W1307" s="262" t="s">
        <v>2509</v>
      </c>
      <c r="X1307" s="262" t="s">
        <v>1787</v>
      </c>
      <c r="Y1307" s="262" t="s">
        <v>2510</v>
      </c>
      <c r="Z1307" s="262" t="s">
        <v>1789</v>
      </c>
    </row>
    <row r="1308" spans="19:26" x14ac:dyDescent="0.25">
      <c r="S1308" s="262" t="s">
        <v>1610</v>
      </c>
      <c r="T1308" s="262" t="s">
        <v>2198</v>
      </c>
      <c r="U1308" s="262" t="s">
        <v>2590</v>
      </c>
      <c r="V1308" s="262" t="s">
        <v>1792</v>
      </c>
      <c r="W1308" s="262" t="s">
        <v>2512</v>
      </c>
      <c r="X1308" s="262" t="s">
        <v>1794</v>
      </c>
      <c r="Y1308" s="262" t="s">
        <v>2513</v>
      </c>
      <c r="Z1308" s="262" t="s">
        <v>1796</v>
      </c>
    </row>
    <row r="1309" spans="19:26" x14ac:dyDescent="0.25">
      <c r="S1309" s="262" t="s">
        <v>1611</v>
      </c>
      <c r="T1309" s="262" t="s">
        <v>2198</v>
      </c>
      <c r="U1309" s="262" t="s">
        <v>2590</v>
      </c>
      <c r="V1309" s="262" t="s">
        <v>1797</v>
      </c>
      <c r="W1309" s="262" t="s">
        <v>2512</v>
      </c>
      <c r="X1309" s="262" t="s">
        <v>1799</v>
      </c>
      <c r="Y1309" s="262" t="s">
        <v>2513</v>
      </c>
      <c r="Z1309" s="262" t="s">
        <v>1800</v>
      </c>
    </row>
    <row r="1310" spans="19:26" x14ac:dyDescent="0.25">
      <c r="S1310" s="262" t="s">
        <v>1612</v>
      </c>
      <c r="T1310" s="262" t="s">
        <v>2198</v>
      </c>
      <c r="U1310" s="262" t="s">
        <v>2590</v>
      </c>
      <c r="V1310" s="262" t="s">
        <v>1801</v>
      </c>
      <c r="W1310" s="262" t="s">
        <v>2512</v>
      </c>
      <c r="X1310" s="262" t="s">
        <v>1803</v>
      </c>
      <c r="Y1310" s="262" t="s">
        <v>2513</v>
      </c>
      <c r="Z1310" s="262" t="s">
        <v>1804</v>
      </c>
    </row>
    <row r="1311" spans="19:26" x14ac:dyDescent="0.25">
      <c r="S1311" s="262" t="s">
        <v>1613</v>
      </c>
      <c r="T1311" s="262" t="s">
        <v>2577</v>
      </c>
      <c r="U1311" s="262" t="s">
        <v>2591</v>
      </c>
      <c r="V1311" s="262" t="s">
        <v>1805</v>
      </c>
      <c r="W1311" s="262" t="s">
        <v>2516</v>
      </c>
      <c r="X1311" s="262" t="s">
        <v>1807</v>
      </c>
      <c r="Y1311" s="262" t="s">
        <v>2517</v>
      </c>
      <c r="Z1311" s="262" t="s">
        <v>1809</v>
      </c>
    </row>
    <row r="1312" spans="19:26" x14ac:dyDescent="0.25">
      <c r="S1312" s="262" t="s">
        <v>1614</v>
      </c>
      <c r="T1312" s="262" t="s">
        <v>2592</v>
      </c>
      <c r="U1312" s="262" t="s">
        <v>2593</v>
      </c>
      <c r="V1312" s="262" t="s">
        <v>1810</v>
      </c>
      <c r="W1312" s="262" t="s">
        <v>2091</v>
      </c>
      <c r="X1312" s="262" t="s">
        <v>1812</v>
      </c>
      <c r="Y1312" s="262" t="s">
        <v>2520</v>
      </c>
      <c r="Z1312" s="262" t="s">
        <v>1814</v>
      </c>
    </row>
    <row r="1313" spans="19:26" x14ac:dyDescent="0.25">
      <c r="S1313" s="262" t="s">
        <v>1615</v>
      </c>
      <c r="T1313" s="262" t="s">
        <v>2594</v>
      </c>
      <c r="U1313" s="262" t="s">
        <v>2044</v>
      </c>
      <c r="V1313" s="262" t="s">
        <v>1815</v>
      </c>
      <c r="W1313" s="262" t="s">
        <v>2522</v>
      </c>
      <c r="X1313" s="262" t="s">
        <v>1817</v>
      </c>
      <c r="Y1313" s="262" t="s">
        <v>2523</v>
      </c>
      <c r="Z1313" s="262" t="s">
        <v>1819</v>
      </c>
    </row>
    <row r="1314" spans="19:26" x14ac:dyDescent="0.25">
      <c r="S1314" s="262" t="s">
        <v>1616</v>
      </c>
      <c r="T1314" s="262" t="s">
        <v>2595</v>
      </c>
      <c r="U1314" s="262" t="s">
        <v>2062</v>
      </c>
      <c r="V1314" s="262" t="s">
        <v>1820</v>
      </c>
      <c r="W1314" s="262" t="s">
        <v>2525</v>
      </c>
      <c r="X1314" s="262" t="s">
        <v>1822</v>
      </c>
      <c r="Y1314" s="262" t="s">
        <v>2526</v>
      </c>
      <c r="Z1314" s="262" t="s">
        <v>1824</v>
      </c>
    </row>
    <row r="1315" spans="19:26" x14ac:dyDescent="0.25">
      <c r="S1315" s="262" t="s">
        <v>1617</v>
      </c>
      <c r="T1315" s="262" t="s">
        <v>2596</v>
      </c>
      <c r="U1315" s="262" t="s">
        <v>2288</v>
      </c>
      <c r="V1315" s="262" t="s">
        <v>1825</v>
      </c>
      <c r="W1315" s="262" t="s">
        <v>2528</v>
      </c>
      <c r="X1315" s="262" t="s">
        <v>1827</v>
      </c>
      <c r="Y1315" s="262" t="s">
        <v>2529</v>
      </c>
      <c r="Z1315" s="262" t="s">
        <v>1829</v>
      </c>
    </row>
    <row r="1316" spans="19:26" x14ac:dyDescent="0.25">
      <c r="S1316" s="262" t="s">
        <v>1618</v>
      </c>
      <c r="T1316" s="262" t="s">
        <v>2597</v>
      </c>
      <c r="U1316" s="262" t="s">
        <v>2574</v>
      </c>
      <c r="V1316" s="262" t="s">
        <v>1830</v>
      </c>
      <c r="W1316" s="262" t="s">
        <v>2531</v>
      </c>
      <c r="X1316" s="262" t="s">
        <v>1832</v>
      </c>
      <c r="Y1316" s="262" t="s">
        <v>2532</v>
      </c>
      <c r="Z1316" s="262" t="s">
        <v>1834</v>
      </c>
    </row>
    <row r="1317" spans="19:26" x14ac:dyDescent="0.25">
      <c r="S1317" s="262" t="s">
        <v>1619</v>
      </c>
      <c r="T1317" s="262" t="s">
        <v>2598</v>
      </c>
      <c r="U1317" s="262" t="s">
        <v>2030</v>
      </c>
      <c r="V1317" s="262" t="s">
        <v>1835</v>
      </c>
      <c r="W1317" s="262" t="s">
        <v>2535</v>
      </c>
      <c r="X1317" s="262" t="s">
        <v>1837</v>
      </c>
      <c r="Y1317" s="262" t="s">
        <v>2536</v>
      </c>
      <c r="Z1317" s="262" t="s">
        <v>1839</v>
      </c>
    </row>
    <row r="1318" spans="19:26" x14ac:dyDescent="0.25">
      <c r="S1318" s="262" t="s">
        <v>1620</v>
      </c>
      <c r="T1318" s="262" t="s">
        <v>2177</v>
      </c>
      <c r="U1318" s="262" t="s">
        <v>2581</v>
      </c>
      <c r="V1318" s="262" t="s">
        <v>1750</v>
      </c>
      <c r="W1318" s="262" t="s">
        <v>2537</v>
      </c>
      <c r="X1318" s="262" t="s">
        <v>1841</v>
      </c>
      <c r="Y1318" s="262" t="s">
        <v>2532</v>
      </c>
      <c r="Z1318" s="262" t="s">
        <v>1834</v>
      </c>
    </row>
    <row r="1319" spans="19:26" x14ac:dyDescent="0.25">
      <c r="S1319" s="262" t="s">
        <v>1621</v>
      </c>
      <c r="T1319" s="262" t="s">
        <v>2181</v>
      </c>
      <c r="U1319" s="262" t="s">
        <v>2582</v>
      </c>
      <c r="V1319" s="262" t="s">
        <v>1757</v>
      </c>
      <c r="W1319" s="262" t="s">
        <v>2538</v>
      </c>
      <c r="X1319" s="262" t="s">
        <v>1843</v>
      </c>
      <c r="Y1319" s="262" t="s">
        <v>2536</v>
      </c>
      <c r="Z1319" s="262" t="s">
        <v>1839</v>
      </c>
    </row>
    <row r="1320" spans="19:26" x14ac:dyDescent="0.25">
      <c r="S1320" s="262" t="s">
        <v>1622</v>
      </c>
      <c r="T1320" s="262" t="s">
        <v>2184</v>
      </c>
      <c r="U1320" s="262" t="s">
        <v>2583</v>
      </c>
      <c r="V1320" s="262" t="s">
        <v>1764</v>
      </c>
      <c r="W1320" s="262" t="s">
        <v>2539</v>
      </c>
      <c r="X1320" s="262" t="s">
        <v>1845</v>
      </c>
      <c r="Y1320" s="262" t="s">
        <v>2491</v>
      </c>
      <c r="Z1320" s="262" t="s">
        <v>1754</v>
      </c>
    </row>
    <row r="1321" spans="19:26" x14ac:dyDescent="0.25">
      <c r="S1321" s="262" t="s">
        <v>1623</v>
      </c>
      <c r="T1321" s="262" t="s">
        <v>2584</v>
      </c>
      <c r="U1321" s="262" t="s">
        <v>2585</v>
      </c>
      <c r="V1321" s="262" t="s">
        <v>1771</v>
      </c>
      <c r="W1321" s="262" t="s">
        <v>2540</v>
      </c>
      <c r="X1321" s="262" t="s">
        <v>1847</v>
      </c>
      <c r="Y1321" s="262" t="s">
        <v>2495</v>
      </c>
      <c r="Z1321" s="262" t="s">
        <v>1761</v>
      </c>
    </row>
    <row r="1322" spans="19:26" x14ac:dyDescent="0.25">
      <c r="S1322" s="262" t="s">
        <v>1624</v>
      </c>
      <c r="T1322" s="262" t="s">
        <v>2586</v>
      </c>
      <c r="U1322" s="262" t="s">
        <v>2587</v>
      </c>
      <c r="V1322" s="262" t="s">
        <v>1778</v>
      </c>
      <c r="W1322" s="262" t="s">
        <v>2541</v>
      </c>
      <c r="X1322" s="262" t="s">
        <v>1849</v>
      </c>
      <c r="Y1322" s="262" t="s">
        <v>2499</v>
      </c>
      <c r="Z1322" s="262" t="s">
        <v>1768</v>
      </c>
    </row>
    <row r="1323" spans="19:26" x14ac:dyDescent="0.25">
      <c r="S1323" s="262" t="s">
        <v>1625</v>
      </c>
      <c r="T1323" s="262" t="s">
        <v>2588</v>
      </c>
      <c r="U1323" s="262" t="s">
        <v>2589</v>
      </c>
      <c r="V1323" s="262" t="s">
        <v>1785</v>
      </c>
      <c r="W1323" s="262" t="s">
        <v>2542</v>
      </c>
      <c r="X1323" s="262" t="s">
        <v>1851</v>
      </c>
      <c r="Y1323" s="262" t="s">
        <v>2503</v>
      </c>
      <c r="Z1323" s="262" t="s">
        <v>1775</v>
      </c>
    </row>
    <row r="1324" spans="19:26" x14ac:dyDescent="0.25">
      <c r="S1324" s="262" t="s">
        <v>1626</v>
      </c>
      <c r="T1324" s="262" t="s">
        <v>2198</v>
      </c>
      <c r="U1324" s="262" t="s">
        <v>2590</v>
      </c>
      <c r="V1324" s="262" t="s">
        <v>1792</v>
      </c>
      <c r="W1324" s="262" t="s">
        <v>2543</v>
      </c>
      <c r="X1324" s="262" t="s">
        <v>1853</v>
      </c>
      <c r="Y1324" s="262" t="s">
        <v>2506</v>
      </c>
      <c r="Z1324" s="262" t="s">
        <v>1782</v>
      </c>
    </row>
    <row r="1325" spans="19:26" x14ac:dyDescent="0.25">
      <c r="S1325" s="262" t="s">
        <v>1627</v>
      </c>
      <c r="T1325" s="262" t="s">
        <v>2198</v>
      </c>
      <c r="U1325" s="262" t="s">
        <v>2590</v>
      </c>
      <c r="V1325" s="262" t="s">
        <v>1797</v>
      </c>
      <c r="W1325" s="262" t="s">
        <v>2544</v>
      </c>
      <c r="X1325" s="262" t="s">
        <v>1855</v>
      </c>
      <c r="Y1325" s="262" t="s">
        <v>2510</v>
      </c>
      <c r="Z1325" s="262" t="s">
        <v>1789</v>
      </c>
    </row>
    <row r="1326" spans="19:26" x14ac:dyDescent="0.25">
      <c r="S1326" s="262" t="s">
        <v>1628</v>
      </c>
      <c r="T1326" s="262" t="s">
        <v>2198</v>
      </c>
      <c r="U1326" s="262" t="s">
        <v>2590</v>
      </c>
      <c r="V1326" s="262" t="s">
        <v>1801</v>
      </c>
      <c r="W1326" s="262" t="s">
        <v>2512</v>
      </c>
      <c r="X1326" s="262" t="s">
        <v>1857</v>
      </c>
      <c r="Y1326" s="262" t="s">
        <v>2513</v>
      </c>
      <c r="Z1326" s="262" t="s">
        <v>1796</v>
      </c>
    </row>
    <row r="1327" spans="19:26" x14ac:dyDescent="0.25">
      <c r="S1327" s="262" t="s">
        <v>1629</v>
      </c>
      <c r="T1327" s="262" t="s">
        <v>2577</v>
      </c>
      <c r="U1327" s="262" t="s">
        <v>2591</v>
      </c>
      <c r="V1327" s="262" t="s">
        <v>1805</v>
      </c>
      <c r="W1327" s="262" t="s">
        <v>2512</v>
      </c>
      <c r="X1327" s="262" t="s">
        <v>1859</v>
      </c>
      <c r="Y1327" s="262" t="s">
        <v>2513</v>
      </c>
      <c r="Z1327" s="262" t="s">
        <v>1800</v>
      </c>
    </row>
    <row r="1328" spans="19:26" x14ac:dyDescent="0.25">
      <c r="S1328" s="262" t="s">
        <v>1630</v>
      </c>
      <c r="T1328" s="262" t="s">
        <v>2592</v>
      </c>
      <c r="U1328" s="262" t="s">
        <v>2593</v>
      </c>
      <c r="V1328" s="262" t="s">
        <v>1810</v>
      </c>
      <c r="W1328" s="262" t="s">
        <v>2545</v>
      </c>
      <c r="X1328" s="262" t="s">
        <v>1861</v>
      </c>
      <c r="Y1328" s="262" t="s">
        <v>2513</v>
      </c>
      <c r="Z1328" s="262" t="s">
        <v>1804</v>
      </c>
    </row>
    <row r="1329" spans="19:26" x14ac:dyDescent="0.25">
      <c r="S1329" s="262" t="s">
        <v>1631</v>
      </c>
      <c r="T1329" s="262" t="s">
        <v>2594</v>
      </c>
      <c r="U1329" s="262" t="s">
        <v>2044</v>
      </c>
      <c r="V1329" s="262" t="s">
        <v>1815</v>
      </c>
      <c r="W1329" s="262" t="s">
        <v>2546</v>
      </c>
      <c r="X1329" s="262" t="s">
        <v>1863</v>
      </c>
      <c r="Y1329" s="262" t="s">
        <v>2517</v>
      </c>
      <c r="Z1329" s="262" t="s">
        <v>1809</v>
      </c>
    </row>
    <row r="1330" spans="19:26" x14ac:dyDescent="0.25">
      <c r="S1330" s="262" t="s">
        <v>1632</v>
      </c>
      <c r="T1330" s="262" t="s">
        <v>2595</v>
      </c>
      <c r="U1330" s="262" t="s">
        <v>2062</v>
      </c>
      <c r="V1330" s="262" t="s">
        <v>1820</v>
      </c>
      <c r="W1330" s="262" t="s">
        <v>2547</v>
      </c>
      <c r="X1330" s="262" t="s">
        <v>1865</v>
      </c>
      <c r="Y1330" s="262" t="s">
        <v>2520</v>
      </c>
      <c r="Z1330" s="262" t="s">
        <v>1814</v>
      </c>
    </row>
    <row r="1331" spans="19:26" x14ac:dyDescent="0.25">
      <c r="S1331" s="262" t="s">
        <v>1633</v>
      </c>
      <c r="T1331" s="262" t="s">
        <v>2596</v>
      </c>
      <c r="U1331" s="262" t="s">
        <v>2288</v>
      </c>
      <c r="V1331" s="262" t="s">
        <v>1825</v>
      </c>
      <c r="W1331" s="262" t="s">
        <v>2251</v>
      </c>
      <c r="X1331" s="262" t="s">
        <v>1867</v>
      </c>
      <c r="Y1331" s="262" t="s">
        <v>2523</v>
      </c>
      <c r="Z1331" s="262" t="s">
        <v>1819</v>
      </c>
    </row>
    <row r="1332" spans="19:26" x14ac:dyDescent="0.25">
      <c r="S1332" s="262" t="s">
        <v>1634</v>
      </c>
      <c r="T1332" s="262" t="s">
        <v>2597</v>
      </c>
      <c r="U1332" s="262" t="s">
        <v>2574</v>
      </c>
      <c r="V1332" s="262" t="s">
        <v>1830</v>
      </c>
      <c r="W1332" s="262" t="s">
        <v>2389</v>
      </c>
      <c r="X1332" s="262" t="s">
        <v>1869</v>
      </c>
      <c r="Y1332" s="262" t="s">
        <v>2526</v>
      </c>
      <c r="Z1332" s="262" t="s">
        <v>1824</v>
      </c>
    </row>
    <row r="1333" spans="19:26" x14ac:dyDescent="0.25">
      <c r="S1333" s="262" t="s">
        <v>1635</v>
      </c>
      <c r="T1333" s="262" t="s">
        <v>2598</v>
      </c>
      <c r="U1333" s="262" t="s">
        <v>2030</v>
      </c>
      <c r="V1333" s="262" t="s">
        <v>1835</v>
      </c>
      <c r="W1333" s="262" t="s">
        <v>2548</v>
      </c>
      <c r="X1333" s="262" t="s">
        <v>1871</v>
      </c>
      <c r="Y1333" s="262" t="s">
        <v>2529</v>
      </c>
      <c r="Z1333" s="262" t="s">
        <v>1829</v>
      </c>
    </row>
    <row r="1334" spans="19:26" x14ac:dyDescent="0.25">
      <c r="S1334" s="262" t="s">
        <v>1636</v>
      </c>
      <c r="T1334" s="262" t="s">
        <v>2177</v>
      </c>
      <c r="U1334" s="262" t="s">
        <v>2581</v>
      </c>
      <c r="V1334" s="262" t="s">
        <v>1750</v>
      </c>
      <c r="W1334" s="262" t="s">
        <v>2549</v>
      </c>
      <c r="X1334" s="262" t="s">
        <v>1873</v>
      </c>
      <c r="Y1334" s="262" t="s">
        <v>2499</v>
      </c>
      <c r="Z1334" s="262" t="s">
        <v>1768</v>
      </c>
    </row>
    <row r="1335" spans="19:26" x14ac:dyDescent="0.25">
      <c r="S1335" s="262" t="s">
        <v>1637</v>
      </c>
      <c r="T1335" s="262" t="s">
        <v>2181</v>
      </c>
      <c r="U1335" s="262" t="s">
        <v>2582</v>
      </c>
      <c r="V1335" s="262" t="s">
        <v>1757</v>
      </c>
      <c r="W1335" s="262" t="s">
        <v>2550</v>
      </c>
      <c r="X1335" s="262" t="s">
        <v>1875</v>
      </c>
      <c r="Y1335" s="262" t="s">
        <v>2503</v>
      </c>
      <c r="Z1335" s="262" t="s">
        <v>1775</v>
      </c>
    </row>
    <row r="1336" spans="19:26" x14ac:dyDescent="0.25">
      <c r="S1336" s="262" t="s">
        <v>1638</v>
      </c>
      <c r="T1336" s="262" t="s">
        <v>2184</v>
      </c>
      <c r="U1336" s="262" t="s">
        <v>2583</v>
      </c>
      <c r="V1336" s="262" t="s">
        <v>1764</v>
      </c>
      <c r="W1336" s="262" t="s">
        <v>2551</v>
      </c>
      <c r="X1336" s="262" t="s">
        <v>1877</v>
      </c>
      <c r="Y1336" s="262" t="s">
        <v>2506</v>
      </c>
      <c r="Z1336" s="262" t="s">
        <v>1782</v>
      </c>
    </row>
    <row r="1337" spans="19:26" x14ac:dyDescent="0.25">
      <c r="S1337" s="262" t="s">
        <v>1639</v>
      </c>
      <c r="T1337" s="262" t="s">
        <v>2584</v>
      </c>
      <c r="U1337" s="262" t="s">
        <v>2585</v>
      </c>
      <c r="V1337" s="262" t="s">
        <v>1771</v>
      </c>
      <c r="W1337" s="262" t="s">
        <v>2552</v>
      </c>
      <c r="X1337" s="262" t="s">
        <v>1879</v>
      </c>
      <c r="Y1337" s="262" t="s">
        <v>2510</v>
      </c>
      <c r="Z1337" s="262" t="s">
        <v>1789</v>
      </c>
    </row>
    <row r="1338" spans="19:26" x14ac:dyDescent="0.25">
      <c r="S1338" s="262" t="s">
        <v>1640</v>
      </c>
      <c r="T1338" s="262" t="s">
        <v>2586</v>
      </c>
      <c r="U1338" s="262" t="s">
        <v>2587</v>
      </c>
      <c r="V1338" s="262" t="s">
        <v>1778</v>
      </c>
      <c r="W1338" s="262" t="s">
        <v>2525</v>
      </c>
      <c r="X1338" s="262" t="s">
        <v>1881</v>
      </c>
      <c r="Y1338" s="262" t="s">
        <v>2513</v>
      </c>
      <c r="Z1338" s="262" t="s">
        <v>1796</v>
      </c>
    </row>
    <row r="1339" spans="19:26" x14ac:dyDescent="0.25">
      <c r="S1339" s="262" t="s">
        <v>1641</v>
      </c>
      <c r="T1339" s="262" t="s">
        <v>2588</v>
      </c>
      <c r="U1339" s="262" t="s">
        <v>2589</v>
      </c>
      <c r="V1339" s="262" t="s">
        <v>1785</v>
      </c>
      <c r="W1339" s="262" t="s">
        <v>2512</v>
      </c>
      <c r="X1339" s="262" t="s">
        <v>1883</v>
      </c>
      <c r="Y1339" s="262" t="s">
        <v>2513</v>
      </c>
      <c r="Z1339" s="262" t="s">
        <v>1800</v>
      </c>
    </row>
    <row r="1340" spans="19:26" x14ac:dyDescent="0.25">
      <c r="S1340" s="262" t="s">
        <v>1642</v>
      </c>
      <c r="T1340" s="262" t="s">
        <v>2198</v>
      </c>
      <c r="U1340" s="262" t="s">
        <v>2590</v>
      </c>
      <c r="V1340" s="262" t="s">
        <v>1792</v>
      </c>
      <c r="W1340" s="262" t="s">
        <v>2512</v>
      </c>
      <c r="X1340" s="262" t="s">
        <v>1885</v>
      </c>
      <c r="Y1340" s="262" t="s">
        <v>2513</v>
      </c>
      <c r="Z1340" s="262" t="s">
        <v>1804</v>
      </c>
    </row>
    <row r="1341" spans="19:26" x14ac:dyDescent="0.25">
      <c r="S1341" s="262" t="s">
        <v>1643</v>
      </c>
      <c r="T1341" s="262" t="s">
        <v>2198</v>
      </c>
      <c r="U1341" s="262" t="s">
        <v>2590</v>
      </c>
      <c r="V1341" s="262" t="s">
        <v>1797</v>
      </c>
      <c r="W1341" s="262" t="s">
        <v>2553</v>
      </c>
      <c r="X1341" s="262" t="s">
        <v>1887</v>
      </c>
      <c r="Y1341" s="262" t="s">
        <v>2517</v>
      </c>
      <c r="Z1341" s="262" t="s">
        <v>1809</v>
      </c>
    </row>
    <row r="1342" spans="19:26" x14ac:dyDescent="0.25">
      <c r="S1342" s="262" t="s">
        <v>1644</v>
      </c>
      <c r="T1342" s="262" t="s">
        <v>2198</v>
      </c>
      <c r="U1342" s="262" t="s">
        <v>2590</v>
      </c>
      <c r="V1342" s="262" t="s">
        <v>1801</v>
      </c>
      <c r="W1342" s="262" t="s">
        <v>2554</v>
      </c>
      <c r="X1342" s="262" t="s">
        <v>1889</v>
      </c>
      <c r="Y1342" s="262" t="s">
        <v>2520</v>
      </c>
      <c r="Z1342" s="262" t="s">
        <v>1814</v>
      </c>
    </row>
    <row r="1343" spans="19:26" x14ac:dyDescent="0.25">
      <c r="S1343" s="262" t="s">
        <v>1645</v>
      </c>
      <c r="T1343" s="262" t="s">
        <v>2577</v>
      </c>
      <c r="U1343" s="262" t="s">
        <v>2591</v>
      </c>
      <c r="V1343" s="262" t="s">
        <v>1805</v>
      </c>
      <c r="W1343" s="262" t="s">
        <v>2555</v>
      </c>
      <c r="X1343" s="262" t="s">
        <v>1891</v>
      </c>
      <c r="Y1343" s="262" t="s">
        <v>2523</v>
      </c>
      <c r="Z1343" s="262" t="s">
        <v>1819</v>
      </c>
    </row>
    <row r="1344" spans="19:26" x14ac:dyDescent="0.25">
      <c r="S1344" s="262" t="s">
        <v>1646</v>
      </c>
      <c r="T1344" s="262" t="s">
        <v>2592</v>
      </c>
      <c r="U1344" s="262" t="s">
        <v>2593</v>
      </c>
      <c r="V1344" s="262" t="s">
        <v>1810</v>
      </c>
      <c r="W1344" s="262" t="s">
        <v>2556</v>
      </c>
      <c r="X1344" s="262" t="s">
        <v>1893</v>
      </c>
      <c r="Y1344" s="262" t="s">
        <v>2526</v>
      </c>
      <c r="Z1344" s="262" t="s">
        <v>1824</v>
      </c>
    </row>
    <row r="1345" spans="19:26" x14ac:dyDescent="0.25">
      <c r="S1345" s="262" t="s">
        <v>1647</v>
      </c>
      <c r="T1345" s="262" t="s">
        <v>2594</v>
      </c>
      <c r="U1345" s="262" t="s">
        <v>2044</v>
      </c>
      <c r="V1345" s="262" t="s">
        <v>1815</v>
      </c>
      <c r="W1345" s="262" t="s">
        <v>2557</v>
      </c>
      <c r="X1345" s="262" t="s">
        <v>1895</v>
      </c>
      <c r="Y1345" s="262" t="s">
        <v>2529</v>
      </c>
      <c r="Z1345" s="262" t="s">
        <v>1829</v>
      </c>
    </row>
    <row r="1346" spans="19:26" x14ac:dyDescent="0.25">
      <c r="S1346" s="262" t="s">
        <v>1648</v>
      </c>
      <c r="T1346" s="262" t="s">
        <v>2595</v>
      </c>
      <c r="U1346" s="262" t="s">
        <v>2062</v>
      </c>
      <c r="V1346" s="262" t="s">
        <v>1820</v>
      </c>
      <c r="W1346" s="262" t="s">
        <v>2251</v>
      </c>
      <c r="X1346" s="262" t="s">
        <v>1897</v>
      </c>
      <c r="Y1346" s="262" t="s">
        <v>2532</v>
      </c>
      <c r="Z1346" s="262" t="s">
        <v>1834</v>
      </c>
    </row>
    <row r="1347" spans="19:26" x14ac:dyDescent="0.25">
      <c r="S1347" s="262" t="s">
        <v>1649</v>
      </c>
      <c r="T1347" s="262" t="s">
        <v>2596</v>
      </c>
      <c r="U1347" s="262" t="s">
        <v>2288</v>
      </c>
      <c r="V1347" s="262" t="s">
        <v>1825</v>
      </c>
      <c r="W1347" s="262" t="s">
        <v>2543</v>
      </c>
      <c r="X1347" s="262" t="s">
        <v>1899</v>
      </c>
      <c r="Y1347" s="262" t="s">
        <v>2536</v>
      </c>
      <c r="Z1347" s="262" t="s">
        <v>1839</v>
      </c>
    </row>
    <row r="1348" spans="19:26" x14ac:dyDescent="0.25">
      <c r="S1348" s="262" t="s">
        <v>1650</v>
      </c>
      <c r="T1348" s="262" t="s">
        <v>2597</v>
      </c>
      <c r="U1348" s="262" t="s">
        <v>2574</v>
      </c>
      <c r="V1348" s="262" t="s">
        <v>1830</v>
      </c>
      <c r="W1348" s="262" t="s">
        <v>2558</v>
      </c>
      <c r="X1348" s="262" t="s">
        <v>1901</v>
      </c>
      <c r="Y1348" s="262" t="s">
        <v>2491</v>
      </c>
      <c r="Z1348" s="262" t="s">
        <v>1754</v>
      </c>
    </row>
    <row r="1349" spans="19:26" x14ac:dyDescent="0.25">
      <c r="S1349" s="262" t="s">
        <v>1651</v>
      </c>
      <c r="T1349" s="262" t="s">
        <v>2598</v>
      </c>
      <c r="U1349" s="262" t="s">
        <v>2030</v>
      </c>
      <c r="V1349" s="262" t="s">
        <v>1835</v>
      </c>
      <c r="W1349" s="262" t="s">
        <v>2559</v>
      </c>
      <c r="X1349" s="262" t="s">
        <v>1903</v>
      </c>
      <c r="Y1349" s="262" t="s">
        <v>2495</v>
      </c>
      <c r="Z1349" s="262" t="s">
        <v>1761</v>
      </c>
    </row>
    <row r="1350" spans="19:26" x14ac:dyDescent="0.25">
      <c r="S1350" s="262" t="s">
        <v>1652</v>
      </c>
      <c r="T1350" s="262" t="s">
        <v>2599</v>
      </c>
      <c r="U1350" s="262" t="s">
        <v>2600</v>
      </c>
      <c r="V1350" s="262" t="s">
        <v>1750</v>
      </c>
      <c r="W1350" s="262" t="s">
        <v>2490</v>
      </c>
      <c r="X1350" s="262" t="s">
        <v>1752</v>
      </c>
      <c r="Y1350" s="262" t="s">
        <v>2491</v>
      </c>
      <c r="Z1350" s="262" t="s">
        <v>1754</v>
      </c>
    </row>
    <row r="1351" spans="19:26" x14ac:dyDescent="0.25">
      <c r="S1351" s="262" t="s">
        <v>1653</v>
      </c>
      <c r="T1351" s="262" t="s">
        <v>2306</v>
      </c>
      <c r="U1351" s="262" t="s">
        <v>2601</v>
      </c>
      <c r="V1351" s="262" t="s">
        <v>1757</v>
      </c>
      <c r="W1351" s="262" t="s">
        <v>2494</v>
      </c>
      <c r="X1351" s="262" t="s">
        <v>1759</v>
      </c>
      <c r="Y1351" s="262" t="s">
        <v>2495</v>
      </c>
      <c r="Z1351" s="262" t="s">
        <v>1761</v>
      </c>
    </row>
    <row r="1352" spans="19:26" x14ac:dyDescent="0.25">
      <c r="S1352" s="262" t="s">
        <v>1654</v>
      </c>
      <c r="T1352" s="262" t="s">
        <v>2602</v>
      </c>
      <c r="U1352" s="262" t="s">
        <v>2603</v>
      </c>
      <c r="V1352" s="262" t="s">
        <v>1764</v>
      </c>
      <c r="W1352" s="262" t="s">
        <v>2498</v>
      </c>
      <c r="X1352" s="262" t="s">
        <v>1766</v>
      </c>
      <c r="Y1352" s="262" t="s">
        <v>2499</v>
      </c>
      <c r="Z1352" s="262" t="s">
        <v>1768</v>
      </c>
    </row>
    <row r="1353" spans="19:26" x14ac:dyDescent="0.25">
      <c r="S1353" s="262" t="s">
        <v>1655</v>
      </c>
      <c r="T1353" s="262" t="s">
        <v>2604</v>
      </c>
      <c r="U1353" s="262" t="s">
        <v>2605</v>
      </c>
      <c r="V1353" s="262" t="s">
        <v>1771</v>
      </c>
      <c r="W1353" s="262" t="s">
        <v>2502</v>
      </c>
      <c r="X1353" s="262" t="s">
        <v>1773</v>
      </c>
      <c r="Y1353" s="262" t="s">
        <v>2503</v>
      </c>
      <c r="Z1353" s="262" t="s">
        <v>1775</v>
      </c>
    </row>
    <row r="1354" spans="19:26" x14ac:dyDescent="0.25">
      <c r="S1354" s="262" t="s">
        <v>1656</v>
      </c>
      <c r="T1354" s="262" t="s">
        <v>1904</v>
      </c>
      <c r="U1354" s="262" t="s">
        <v>2606</v>
      </c>
      <c r="V1354" s="262" t="s">
        <v>1778</v>
      </c>
      <c r="W1354" s="262" t="s">
        <v>2094</v>
      </c>
      <c r="X1354" s="262" t="s">
        <v>1780</v>
      </c>
      <c r="Y1354" s="262" t="s">
        <v>2506</v>
      </c>
      <c r="Z1354" s="262" t="s">
        <v>1782</v>
      </c>
    </row>
    <row r="1355" spans="19:26" x14ac:dyDescent="0.25">
      <c r="S1355" s="262" t="s">
        <v>1657</v>
      </c>
      <c r="T1355" s="262" t="s">
        <v>2607</v>
      </c>
      <c r="U1355" s="262" t="s">
        <v>1971</v>
      </c>
      <c r="V1355" s="262" t="s">
        <v>1785</v>
      </c>
      <c r="W1355" s="262" t="s">
        <v>2509</v>
      </c>
      <c r="X1355" s="262" t="s">
        <v>1787</v>
      </c>
      <c r="Y1355" s="262" t="s">
        <v>2510</v>
      </c>
      <c r="Z1355" s="262" t="s">
        <v>1789</v>
      </c>
    </row>
    <row r="1356" spans="19:26" x14ac:dyDescent="0.25">
      <c r="S1356" s="262" t="s">
        <v>1658</v>
      </c>
      <c r="T1356" s="262" t="s">
        <v>2608</v>
      </c>
      <c r="U1356" s="262" t="s">
        <v>2609</v>
      </c>
      <c r="V1356" s="262" t="s">
        <v>1792</v>
      </c>
      <c r="W1356" s="262" t="s">
        <v>2512</v>
      </c>
      <c r="X1356" s="262" t="s">
        <v>1794</v>
      </c>
      <c r="Y1356" s="262" t="s">
        <v>2513</v>
      </c>
      <c r="Z1356" s="262" t="s">
        <v>1796</v>
      </c>
    </row>
    <row r="1357" spans="19:26" x14ac:dyDescent="0.25">
      <c r="S1357" s="262" t="s">
        <v>1659</v>
      </c>
      <c r="T1357" s="262" t="s">
        <v>2608</v>
      </c>
      <c r="U1357" s="262" t="s">
        <v>2609</v>
      </c>
      <c r="V1357" s="262" t="s">
        <v>1797</v>
      </c>
      <c r="W1357" s="262" t="s">
        <v>2512</v>
      </c>
      <c r="X1357" s="262" t="s">
        <v>1799</v>
      </c>
      <c r="Y1357" s="262" t="s">
        <v>2513</v>
      </c>
      <c r="Z1357" s="262" t="s">
        <v>1800</v>
      </c>
    </row>
    <row r="1358" spans="19:26" x14ac:dyDescent="0.25">
      <c r="S1358" s="262" t="s">
        <v>1660</v>
      </c>
      <c r="T1358" s="262" t="s">
        <v>2608</v>
      </c>
      <c r="U1358" s="262" t="s">
        <v>2609</v>
      </c>
      <c r="V1358" s="262" t="s">
        <v>1801</v>
      </c>
      <c r="W1358" s="262" t="s">
        <v>2512</v>
      </c>
      <c r="X1358" s="262" t="s">
        <v>1803</v>
      </c>
      <c r="Y1358" s="262" t="s">
        <v>2513</v>
      </c>
      <c r="Z1358" s="262" t="s">
        <v>1804</v>
      </c>
    </row>
    <row r="1359" spans="19:26" x14ac:dyDescent="0.25">
      <c r="S1359" s="262" t="s">
        <v>1661</v>
      </c>
      <c r="T1359" s="262" t="s">
        <v>2214</v>
      </c>
      <c r="U1359" s="262" t="s">
        <v>2610</v>
      </c>
      <c r="V1359" s="262" t="s">
        <v>1805</v>
      </c>
      <c r="W1359" s="262" t="s">
        <v>2516</v>
      </c>
      <c r="X1359" s="262" t="s">
        <v>1807</v>
      </c>
      <c r="Y1359" s="262" t="s">
        <v>2517</v>
      </c>
      <c r="Z1359" s="262" t="s">
        <v>1809</v>
      </c>
    </row>
    <row r="1360" spans="19:26" x14ac:dyDescent="0.25">
      <c r="S1360" s="262" t="s">
        <v>1662</v>
      </c>
      <c r="T1360" s="262" t="s">
        <v>2611</v>
      </c>
      <c r="U1360" s="262" t="s">
        <v>2294</v>
      </c>
      <c r="V1360" s="262" t="s">
        <v>1810</v>
      </c>
      <c r="W1360" s="262" t="s">
        <v>2091</v>
      </c>
      <c r="X1360" s="262" t="s">
        <v>1812</v>
      </c>
      <c r="Y1360" s="262" t="s">
        <v>2520</v>
      </c>
      <c r="Z1360" s="262" t="s">
        <v>1814</v>
      </c>
    </row>
    <row r="1361" spans="19:26" x14ac:dyDescent="0.25">
      <c r="S1361" s="262" t="s">
        <v>1663</v>
      </c>
      <c r="T1361" s="262" t="s">
        <v>2612</v>
      </c>
      <c r="U1361" s="262" t="s">
        <v>2613</v>
      </c>
      <c r="V1361" s="262" t="s">
        <v>1815</v>
      </c>
      <c r="W1361" s="262" t="s">
        <v>2522</v>
      </c>
      <c r="X1361" s="262" t="s">
        <v>1817</v>
      </c>
      <c r="Y1361" s="262" t="s">
        <v>2523</v>
      </c>
      <c r="Z1361" s="262" t="s">
        <v>1819</v>
      </c>
    </row>
    <row r="1362" spans="19:26" x14ac:dyDescent="0.25">
      <c r="S1362" s="262" t="s">
        <v>1664</v>
      </c>
      <c r="T1362" s="262" t="s">
        <v>2614</v>
      </c>
      <c r="U1362" s="262" t="s">
        <v>2615</v>
      </c>
      <c r="V1362" s="262" t="s">
        <v>1820</v>
      </c>
      <c r="W1362" s="262" t="s">
        <v>2525</v>
      </c>
      <c r="X1362" s="262" t="s">
        <v>1822</v>
      </c>
      <c r="Y1362" s="262" t="s">
        <v>2526</v>
      </c>
      <c r="Z1362" s="262" t="s">
        <v>1824</v>
      </c>
    </row>
    <row r="1363" spans="19:26" x14ac:dyDescent="0.25">
      <c r="S1363" s="262" t="s">
        <v>1665</v>
      </c>
      <c r="T1363" s="262" t="s">
        <v>1942</v>
      </c>
      <c r="U1363" s="262" t="s">
        <v>2616</v>
      </c>
      <c r="V1363" s="262" t="s">
        <v>1825</v>
      </c>
      <c r="W1363" s="262" t="s">
        <v>2528</v>
      </c>
      <c r="X1363" s="262" t="s">
        <v>1827</v>
      </c>
      <c r="Y1363" s="262" t="s">
        <v>2529</v>
      </c>
      <c r="Z1363" s="262" t="s">
        <v>1829</v>
      </c>
    </row>
    <row r="1364" spans="19:26" x14ac:dyDescent="0.25">
      <c r="S1364" s="262" t="s">
        <v>1666</v>
      </c>
      <c r="T1364" s="262" t="s">
        <v>2617</v>
      </c>
      <c r="U1364" s="262" t="s">
        <v>2199</v>
      </c>
      <c r="V1364" s="262" t="s">
        <v>1830</v>
      </c>
      <c r="W1364" s="262" t="s">
        <v>2531</v>
      </c>
      <c r="X1364" s="262" t="s">
        <v>1832</v>
      </c>
      <c r="Y1364" s="262" t="s">
        <v>2532</v>
      </c>
      <c r="Z1364" s="262" t="s">
        <v>1834</v>
      </c>
    </row>
    <row r="1365" spans="19:26" x14ac:dyDescent="0.25">
      <c r="S1365" s="262" t="s">
        <v>1667</v>
      </c>
      <c r="T1365" s="262" t="s">
        <v>2618</v>
      </c>
      <c r="U1365" s="262" t="s">
        <v>2427</v>
      </c>
      <c r="V1365" s="262" t="s">
        <v>1835</v>
      </c>
      <c r="W1365" s="262" t="s">
        <v>2535</v>
      </c>
      <c r="X1365" s="262" t="s">
        <v>1837</v>
      </c>
      <c r="Y1365" s="262" t="s">
        <v>2536</v>
      </c>
      <c r="Z1365" s="262" t="s">
        <v>1839</v>
      </c>
    </row>
    <row r="1366" spans="19:26" x14ac:dyDescent="0.25">
      <c r="S1366" s="262" t="s">
        <v>1668</v>
      </c>
      <c r="T1366" s="262" t="s">
        <v>2599</v>
      </c>
      <c r="U1366" s="262" t="s">
        <v>2600</v>
      </c>
      <c r="V1366" s="262" t="s">
        <v>1750</v>
      </c>
      <c r="W1366" s="262" t="s">
        <v>2537</v>
      </c>
      <c r="X1366" s="262" t="s">
        <v>1841</v>
      </c>
      <c r="Y1366" s="262" t="s">
        <v>2532</v>
      </c>
      <c r="Z1366" s="262" t="s">
        <v>1834</v>
      </c>
    </row>
    <row r="1367" spans="19:26" x14ac:dyDescent="0.25">
      <c r="S1367" s="262" t="s">
        <v>1669</v>
      </c>
      <c r="T1367" s="262" t="s">
        <v>2306</v>
      </c>
      <c r="U1367" s="262" t="s">
        <v>2601</v>
      </c>
      <c r="V1367" s="262" t="s">
        <v>1757</v>
      </c>
      <c r="W1367" s="262" t="s">
        <v>2538</v>
      </c>
      <c r="X1367" s="262" t="s">
        <v>1843</v>
      </c>
      <c r="Y1367" s="262" t="s">
        <v>2536</v>
      </c>
      <c r="Z1367" s="262" t="s">
        <v>1839</v>
      </c>
    </row>
    <row r="1368" spans="19:26" x14ac:dyDescent="0.25">
      <c r="S1368" s="262" t="s">
        <v>1670</v>
      </c>
      <c r="T1368" s="262" t="s">
        <v>2602</v>
      </c>
      <c r="U1368" s="262" t="s">
        <v>2603</v>
      </c>
      <c r="V1368" s="262" t="s">
        <v>1764</v>
      </c>
      <c r="W1368" s="262" t="s">
        <v>2539</v>
      </c>
      <c r="X1368" s="262" t="s">
        <v>1845</v>
      </c>
      <c r="Y1368" s="262" t="s">
        <v>2491</v>
      </c>
      <c r="Z1368" s="262" t="s">
        <v>1754</v>
      </c>
    </row>
    <row r="1369" spans="19:26" x14ac:dyDescent="0.25">
      <c r="S1369" s="262" t="s">
        <v>1671</v>
      </c>
      <c r="T1369" s="262" t="s">
        <v>2604</v>
      </c>
      <c r="U1369" s="262" t="s">
        <v>2605</v>
      </c>
      <c r="V1369" s="262" t="s">
        <v>1771</v>
      </c>
      <c r="W1369" s="262" t="s">
        <v>2540</v>
      </c>
      <c r="X1369" s="262" t="s">
        <v>1847</v>
      </c>
      <c r="Y1369" s="262" t="s">
        <v>2495</v>
      </c>
      <c r="Z1369" s="262" t="s">
        <v>1761</v>
      </c>
    </row>
    <row r="1370" spans="19:26" x14ac:dyDescent="0.25">
      <c r="S1370" s="262" t="s">
        <v>1672</v>
      </c>
      <c r="T1370" s="262" t="s">
        <v>1904</v>
      </c>
      <c r="U1370" s="262" t="s">
        <v>2606</v>
      </c>
      <c r="V1370" s="262" t="s">
        <v>1778</v>
      </c>
      <c r="W1370" s="262" t="s">
        <v>2541</v>
      </c>
      <c r="X1370" s="262" t="s">
        <v>1849</v>
      </c>
      <c r="Y1370" s="262" t="s">
        <v>2499</v>
      </c>
      <c r="Z1370" s="262" t="s">
        <v>1768</v>
      </c>
    </row>
    <row r="1371" spans="19:26" x14ac:dyDescent="0.25">
      <c r="S1371" s="262" t="s">
        <v>1673</v>
      </c>
      <c r="T1371" s="262" t="s">
        <v>2607</v>
      </c>
      <c r="U1371" s="262" t="s">
        <v>1971</v>
      </c>
      <c r="V1371" s="262" t="s">
        <v>1785</v>
      </c>
      <c r="W1371" s="262" t="s">
        <v>2542</v>
      </c>
      <c r="X1371" s="262" t="s">
        <v>1851</v>
      </c>
      <c r="Y1371" s="262" t="s">
        <v>2503</v>
      </c>
      <c r="Z1371" s="262" t="s">
        <v>1775</v>
      </c>
    </row>
    <row r="1372" spans="19:26" x14ac:dyDescent="0.25">
      <c r="S1372" s="262" t="s">
        <v>1674</v>
      </c>
      <c r="T1372" s="262" t="s">
        <v>2608</v>
      </c>
      <c r="U1372" s="262" t="s">
        <v>2609</v>
      </c>
      <c r="V1372" s="262" t="s">
        <v>1792</v>
      </c>
      <c r="W1372" s="262" t="s">
        <v>2543</v>
      </c>
      <c r="X1372" s="262" t="s">
        <v>1853</v>
      </c>
      <c r="Y1372" s="262" t="s">
        <v>2506</v>
      </c>
      <c r="Z1372" s="262" t="s">
        <v>1782</v>
      </c>
    </row>
    <row r="1373" spans="19:26" x14ac:dyDescent="0.25">
      <c r="S1373" s="262" t="s">
        <v>1675</v>
      </c>
      <c r="T1373" s="262" t="s">
        <v>2608</v>
      </c>
      <c r="U1373" s="262" t="s">
        <v>2609</v>
      </c>
      <c r="V1373" s="262" t="s">
        <v>1797</v>
      </c>
      <c r="W1373" s="262" t="s">
        <v>2544</v>
      </c>
      <c r="X1373" s="262" t="s">
        <v>1855</v>
      </c>
      <c r="Y1373" s="262" t="s">
        <v>2510</v>
      </c>
      <c r="Z1373" s="262" t="s">
        <v>1789</v>
      </c>
    </row>
    <row r="1374" spans="19:26" x14ac:dyDescent="0.25">
      <c r="S1374" s="262" t="s">
        <v>1676</v>
      </c>
      <c r="T1374" s="262" t="s">
        <v>2608</v>
      </c>
      <c r="U1374" s="262" t="s">
        <v>2609</v>
      </c>
      <c r="V1374" s="262" t="s">
        <v>1801</v>
      </c>
      <c r="W1374" s="262" t="s">
        <v>2512</v>
      </c>
      <c r="X1374" s="262" t="s">
        <v>1857</v>
      </c>
      <c r="Y1374" s="262" t="s">
        <v>2513</v>
      </c>
      <c r="Z1374" s="262" t="s">
        <v>1796</v>
      </c>
    </row>
    <row r="1375" spans="19:26" x14ac:dyDescent="0.25">
      <c r="S1375" s="262" t="s">
        <v>1677</v>
      </c>
      <c r="T1375" s="262" t="s">
        <v>2214</v>
      </c>
      <c r="U1375" s="262" t="s">
        <v>2610</v>
      </c>
      <c r="V1375" s="262" t="s">
        <v>1805</v>
      </c>
      <c r="W1375" s="262" t="s">
        <v>2512</v>
      </c>
      <c r="X1375" s="262" t="s">
        <v>1859</v>
      </c>
      <c r="Y1375" s="262" t="s">
        <v>2513</v>
      </c>
      <c r="Z1375" s="262" t="s">
        <v>1800</v>
      </c>
    </row>
    <row r="1376" spans="19:26" x14ac:dyDescent="0.25">
      <c r="S1376" s="262" t="s">
        <v>1678</v>
      </c>
      <c r="T1376" s="262" t="s">
        <v>2611</v>
      </c>
      <c r="U1376" s="262" t="s">
        <v>2294</v>
      </c>
      <c r="V1376" s="262" t="s">
        <v>1810</v>
      </c>
      <c r="W1376" s="262" t="s">
        <v>2545</v>
      </c>
      <c r="X1376" s="262" t="s">
        <v>1861</v>
      </c>
      <c r="Y1376" s="262" t="s">
        <v>2513</v>
      </c>
      <c r="Z1376" s="262" t="s">
        <v>1804</v>
      </c>
    </row>
    <row r="1377" spans="19:26" x14ac:dyDescent="0.25">
      <c r="S1377" s="262" t="s">
        <v>1679</v>
      </c>
      <c r="T1377" s="262" t="s">
        <v>2612</v>
      </c>
      <c r="U1377" s="262" t="s">
        <v>2613</v>
      </c>
      <c r="V1377" s="262" t="s">
        <v>1815</v>
      </c>
      <c r="W1377" s="262" t="s">
        <v>2546</v>
      </c>
      <c r="X1377" s="262" t="s">
        <v>1863</v>
      </c>
      <c r="Y1377" s="262" t="s">
        <v>2517</v>
      </c>
      <c r="Z1377" s="262" t="s">
        <v>1809</v>
      </c>
    </row>
    <row r="1378" spans="19:26" x14ac:dyDescent="0.25">
      <c r="S1378" s="262" t="s">
        <v>1680</v>
      </c>
      <c r="T1378" s="262" t="s">
        <v>2614</v>
      </c>
      <c r="U1378" s="262" t="s">
        <v>2615</v>
      </c>
      <c r="V1378" s="262" t="s">
        <v>1820</v>
      </c>
      <c r="W1378" s="262" t="s">
        <v>2547</v>
      </c>
      <c r="X1378" s="262" t="s">
        <v>1865</v>
      </c>
      <c r="Y1378" s="262" t="s">
        <v>2520</v>
      </c>
      <c r="Z1378" s="262" t="s">
        <v>1814</v>
      </c>
    </row>
    <row r="1379" spans="19:26" x14ac:dyDescent="0.25">
      <c r="S1379" s="262" t="s">
        <v>1681</v>
      </c>
      <c r="T1379" s="262" t="s">
        <v>1942</v>
      </c>
      <c r="U1379" s="262" t="s">
        <v>2616</v>
      </c>
      <c r="V1379" s="262" t="s">
        <v>1825</v>
      </c>
      <c r="W1379" s="262" t="s">
        <v>2251</v>
      </c>
      <c r="X1379" s="262" t="s">
        <v>1867</v>
      </c>
      <c r="Y1379" s="262" t="s">
        <v>2523</v>
      </c>
      <c r="Z1379" s="262" t="s">
        <v>1819</v>
      </c>
    </row>
    <row r="1380" spans="19:26" x14ac:dyDescent="0.25">
      <c r="S1380" s="262" t="s">
        <v>1682</v>
      </c>
      <c r="T1380" s="262" t="s">
        <v>2617</v>
      </c>
      <c r="U1380" s="262" t="s">
        <v>2199</v>
      </c>
      <c r="V1380" s="262" t="s">
        <v>1830</v>
      </c>
      <c r="W1380" s="262" t="s">
        <v>2389</v>
      </c>
      <c r="X1380" s="262" t="s">
        <v>1869</v>
      </c>
      <c r="Y1380" s="262" t="s">
        <v>2526</v>
      </c>
      <c r="Z1380" s="262" t="s">
        <v>1824</v>
      </c>
    </row>
    <row r="1381" spans="19:26" x14ac:dyDescent="0.25">
      <c r="S1381" s="262" t="s">
        <v>1683</v>
      </c>
      <c r="T1381" s="262" t="s">
        <v>2618</v>
      </c>
      <c r="U1381" s="262" t="s">
        <v>2427</v>
      </c>
      <c r="V1381" s="262" t="s">
        <v>1835</v>
      </c>
      <c r="W1381" s="262" t="s">
        <v>2548</v>
      </c>
      <c r="X1381" s="262" t="s">
        <v>1871</v>
      </c>
      <c r="Y1381" s="262" t="s">
        <v>2529</v>
      </c>
      <c r="Z1381" s="262" t="s">
        <v>1829</v>
      </c>
    </row>
    <row r="1382" spans="19:26" x14ac:dyDescent="0.25">
      <c r="S1382" s="262" t="s">
        <v>1684</v>
      </c>
      <c r="T1382" s="262" t="s">
        <v>2599</v>
      </c>
      <c r="U1382" s="262" t="s">
        <v>2600</v>
      </c>
      <c r="V1382" s="262" t="s">
        <v>1750</v>
      </c>
      <c r="W1382" s="262" t="s">
        <v>2549</v>
      </c>
      <c r="X1382" s="262" t="s">
        <v>1873</v>
      </c>
      <c r="Y1382" s="262" t="s">
        <v>2499</v>
      </c>
      <c r="Z1382" s="262" t="s">
        <v>1768</v>
      </c>
    </row>
    <row r="1383" spans="19:26" x14ac:dyDescent="0.25">
      <c r="S1383" s="262" t="s">
        <v>1685</v>
      </c>
      <c r="T1383" s="262" t="s">
        <v>2306</v>
      </c>
      <c r="U1383" s="262" t="s">
        <v>2601</v>
      </c>
      <c r="V1383" s="262" t="s">
        <v>1757</v>
      </c>
      <c r="W1383" s="262" t="s">
        <v>2550</v>
      </c>
      <c r="X1383" s="262" t="s">
        <v>1875</v>
      </c>
      <c r="Y1383" s="262" t="s">
        <v>2503</v>
      </c>
      <c r="Z1383" s="262" t="s">
        <v>1775</v>
      </c>
    </row>
    <row r="1384" spans="19:26" x14ac:dyDescent="0.25">
      <c r="S1384" s="262" t="s">
        <v>1686</v>
      </c>
      <c r="T1384" s="262" t="s">
        <v>2602</v>
      </c>
      <c r="U1384" s="262" t="s">
        <v>2603</v>
      </c>
      <c r="V1384" s="262" t="s">
        <v>1764</v>
      </c>
      <c r="W1384" s="262" t="s">
        <v>2551</v>
      </c>
      <c r="X1384" s="262" t="s">
        <v>1877</v>
      </c>
      <c r="Y1384" s="262" t="s">
        <v>2506</v>
      </c>
      <c r="Z1384" s="262" t="s">
        <v>1782</v>
      </c>
    </row>
    <row r="1385" spans="19:26" x14ac:dyDescent="0.25">
      <c r="S1385" s="262" t="s">
        <v>1687</v>
      </c>
      <c r="T1385" s="262" t="s">
        <v>2604</v>
      </c>
      <c r="U1385" s="262" t="s">
        <v>2605</v>
      </c>
      <c r="V1385" s="262" t="s">
        <v>1771</v>
      </c>
      <c r="W1385" s="262" t="s">
        <v>2552</v>
      </c>
      <c r="X1385" s="262" t="s">
        <v>1879</v>
      </c>
      <c r="Y1385" s="262" t="s">
        <v>2510</v>
      </c>
      <c r="Z1385" s="262" t="s">
        <v>1789</v>
      </c>
    </row>
    <row r="1386" spans="19:26" x14ac:dyDescent="0.25">
      <c r="S1386" s="262" t="s">
        <v>1688</v>
      </c>
      <c r="T1386" s="262" t="s">
        <v>1904</v>
      </c>
      <c r="U1386" s="262" t="s">
        <v>2606</v>
      </c>
      <c r="V1386" s="262" t="s">
        <v>1778</v>
      </c>
      <c r="W1386" s="262" t="s">
        <v>2525</v>
      </c>
      <c r="X1386" s="262" t="s">
        <v>1881</v>
      </c>
      <c r="Y1386" s="262" t="s">
        <v>2513</v>
      </c>
      <c r="Z1386" s="262" t="s">
        <v>1796</v>
      </c>
    </row>
    <row r="1387" spans="19:26" x14ac:dyDescent="0.25">
      <c r="S1387" s="262" t="s">
        <v>1689</v>
      </c>
      <c r="T1387" s="262" t="s">
        <v>2607</v>
      </c>
      <c r="U1387" s="262" t="s">
        <v>1971</v>
      </c>
      <c r="V1387" s="262" t="s">
        <v>1785</v>
      </c>
      <c r="W1387" s="262" t="s">
        <v>2512</v>
      </c>
      <c r="X1387" s="262" t="s">
        <v>1883</v>
      </c>
      <c r="Y1387" s="262" t="s">
        <v>2513</v>
      </c>
      <c r="Z1387" s="262" t="s">
        <v>1800</v>
      </c>
    </row>
    <row r="1388" spans="19:26" x14ac:dyDescent="0.25">
      <c r="S1388" s="262" t="s">
        <v>1690</v>
      </c>
      <c r="T1388" s="262" t="s">
        <v>2608</v>
      </c>
      <c r="U1388" s="262" t="s">
        <v>2609</v>
      </c>
      <c r="V1388" s="262" t="s">
        <v>1792</v>
      </c>
      <c r="W1388" s="262" t="s">
        <v>2512</v>
      </c>
      <c r="X1388" s="262" t="s">
        <v>1885</v>
      </c>
      <c r="Y1388" s="262" t="s">
        <v>2513</v>
      </c>
      <c r="Z1388" s="262" t="s">
        <v>1804</v>
      </c>
    </row>
    <row r="1389" spans="19:26" x14ac:dyDescent="0.25">
      <c r="S1389" s="262" t="s">
        <v>1691</v>
      </c>
      <c r="T1389" s="262" t="s">
        <v>2608</v>
      </c>
      <c r="U1389" s="262" t="s">
        <v>2609</v>
      </c>
      <c r="V1389" s="262" t="s">
        <v>1797</v>
      </c>
      <c r="W1389" s="262" t="s">
        <v>2553</v>
      </c>
      <c r="X1389" s="262" t="s">
        <v>1887</v>
      </c>
      <c r="Y1389" s="262" t="s">
        <v>2517</v>
      </c>
      <c r="Z1389" s="262" t="s">
        <v>1809</v>
      </c>
    </row>
    <row r="1390" spans="19:26" x14ac:dyDescent="0.25">
      <c r="S1390" s="262" t="s">
        <v>1692</v>
      </c>
      <c r="T1390" s="262" t="s">
        <v>2608</v>
      </c>
      <c r="U1390" s="262" t="s">
        <v>2609</v>
      </c>
      <c r="V1390" s="262" t="s">
        <v>1801</v>
      </c>
      <c r="W1390" s="262" t="s">
        <v>2554</v>
      </c>
      <c r="X1390" s="262" t="s">
        <v>1889</v>
      </c>
      <c r="Y1390" s="262" t="s">
        <v>2520</v>
      </c>
      <c r="Z1390" s="262" t="s">
        <v>1814</v>
      </c>
    </row>
    <row r="1391" spans="19:26" x14ac:dyDescent="0.25">
      <c r="S1391" s="262" t="s">
        <v>1693</v>
      </c>
      <c r="T1391" s="262" t="s">
        <v>2214</v>
      </c>
      <c r="U1391" s="262" t="s">
        <v>2610</v>
      </c>
      <c r="V1391" s="262" t="s">
        <v>1805</v>
      </c>
      <c r="W1391" s="262" t="s">
        <v>2555</v>
      </c>
      <c r="X1391" s="262" t="s">
        <v>1891</v>
      </c>
      <c r="Y1391" s="262" t="s">
        <v>2523</v>
      </c>
      <c r="Z1391" s="262" t="s">
        <v>1819</v>
      </c>
    </row>
    <row r="1392" spans="19:26" x14ac:dyDescent="0.25">
      <c r="S1392" s="262" t="s">
        <v>1694</v>
      </c>
      <c r="T1392" s="262" t="s">
        <v>2611</v>
      </c>
      <c r="U1392" s="262" t="s">
        <v>2294</v>
      </c>
      <c r="V1392" s="262" t="s">
        <v>1810</v>
      </c>
      <c r="W1392" s="262" t="s">
        <v>2556</v>
      </c>
      <c r="X1392" s="262" t="s">
        <v>1893</v>
      </c>
      <c r="Y1392" s="262" t="s">
        <v>2526</v>
      </c>
      <c r="Z1392" s="262" t="s">
        <v>1824</v>
      </c>
    </row>
    <row r="1393" spans="19:26" x14ac:dyDescent="0.25">
      <c r="S1393" s="262" t="s">
        <v>1695</v>
      </c>
      <c r="T1393" s="262" t="s">
        <v>2612</v>
      </c>
      <c r="U1393" s="262" t="s">
        <v>2613</v>
      </c>
      <c r="V1393" s="262" t="s">
        <v>1815</v>
      </c>
      <c r="W1393" s="262" t="s">
        <v>2557</v>
      </c>
      <c r="X1393" s="262" t="s">
        <v>1895</v>
      </c>
      <c r="Y1393" s="262" t="s">
        <v>2529</v>
      </c>
      <c r="Z1393" s="262" t="s">
        <v>1829</v>
      </c>
    </row>
    <row r="1394" spans="19:26" x14ac:dyDescent="0.25">
      <c r="S1394" s="262" t="s">
        <v>1696</v>
      </c>
      <c r="T1394" s="262" t="s">
        <v>2614</v>
      </c>
      <c r="U1394" s="262" t="s">
        <v>2615</v>
      </c>
      <c r="V1394" s="262" t="s">
        <v>1820</v>
      </c>
      <c r="W1394" s="262" t="s">
        <v>2251</v>
      </c>
      <c r="X1394" s="262" t="s">
        <v>1897</v>
      </c>
      <c r="Y1394" s="262" t="s">
        <v>2532</v>
      </c>
      <c r="Z1394" s="262" t="s">
        <v>1834</v>
      </c>
    </row>
    <row r="1395" spans="19:26" x14ac:dyDescent="0.25">
      <c r="S1395" s="262" t="s">
        <v>1697</v>
      </c>
      <c r="T1395" s="262" t="s">
        <v>1942</v>
      </c>
      <c r="U1395" s="262" t="s">
        <v>2616</v>
      </c>
      <c r="V1395" s="262" t="s">
        <v>1825</v>
      </c>
      <c r="W1395" s="262" t="s">
        <v>2543</v>
      </c>
      <c r="X1395" s="262" t="s">
        <v>1899</v>
      </c>
      <c r="Y1395" s="262" t="s">
        <v>2536</v>
      </c>
      <c r="Z1395" s="262" t="s">
        <v>1839</v>
      </c>
    </row>
    <row r="1396" spans="19:26" x14ac:dyDescent="0.25">
      <c r="S1396" s="262" t="s">
        <v>1698</v>
      </c>
      <c r="T1396" s="262" t="s">
        <v>2617</v>
      </c>
      <c r="U1396" s="262" t="s">
        <v>2199</v>
      </c>
      <c r="V1396" s="262" t="s">
        <v>1830</v>
      </c>
      <c r="W1396" s="262" t="s">
        <v>2558</v>
      </c>
      <c r="X1396" s="262" t="s">
        <v>1901</v>
      </c>
      <c r="Y1396" s="262" t="s">
        <v>2491</v>
      </c>
      <c r="Z1396" s="262" t="s">
        <v>1754</v>
      </c>
    </row>
    <row r="1397" spans="19:26" x14ac:dyDescent="0.25">
      <c r="S1397" s="262" t="s">
        <v>1699</v>
      </c>
      <c r="T1397" s="262" t="s">
        <v>2618</v>
      </c>
      <c r="U1397" s="262" t="s">
        <v>2427</v>
      </c>
      <c r="V1397" s="262" t="s">
        <v>1835</v>
      </c>
      <c r="W1397" s="262" t="s">
        <v>2559</v>
      </c>
      <c r="X1397" s="262" t="s">
        <v>1903</v>
      </c>
      <c r="Y1397" s="262" t="s">
        <v>2495</v>
      </c>
      <c r="Z1397" s="262" t="s">
        <v>1761</v>
      </c>
    </row>
    <row r="1398" spans="19:26" x14ac:dyDescent="0.25">
      <c r="S1398" s="262" t="s">
        <v>1700</v>
      </c>
      <c r="T1398" s="262" t="s">
        <v>2599</v>
      </c>
      <c r="U1398" s="262" t="s">
        <v>2078</v>
      </c>
      <c r="V1398" s="262" t="s">
        <v>1750</v>
      </c>
      <c r="W1398" s="262" t="s">
        <v>2490</v>
      </c>
      <c r="X1398" s="262" t="s">
        <v>1752</v>
      </c>
      <c r="Y1398" s="262" t="s">
        <v>2491</v>
      </c>
      <c r="Z1398" s="262" t="s">
        <v>1754</v>
      </c>
    </row>
    <row r="1399" spans="19:26" x14ac:dyDescent="0.25">
      <c r="S1399" s="262" t="s">
        <v>1701</v>
      </c>
      <c r="T1399" s="262" t="s">
        <v>2306</v>
      </c>
      <c r="U1399" s="262" t="s">
        <v>2619</v>
      </c>
      <c r="V1399" s="262" t="s">
        <v>1757</v>
      </c>
      <c r="W1399" s="262" t="s">
        <v>2494</v>
      </c>
      <c r="X1399" s="262" t="s">
        <v>1759</v>
      </c>
      <c r="Y1399" s="262" t="s">
        <v>2495</v>
      </c>
      <c r="Z1399" s="262" t="s">
        <v>1761</v>
      </c>
    </row>
    <row r="1400" spans="19:26" x14ac:dyDescent="0.25">
      <c r="S1400" s="262" t="s">
        <v>1702</v>
      </c>
      <c r="T1400" s="262" t="s">
        <v>2602</v>
      </c>
      <c r="U1400" s="262" t="s">
        <v>2620</v>
      </c>
      <c r="V1400" s="262" t="s">
        <v>1764</v>
      </c>
      <c r="W1400" s="262" t="s">
        <v>2498</v>
      </c>
      <c r="X1400" s="262" t="s">
        <v>1766</v>
      </c>
      <c r="Y1400" s="262" t="s">
        <v>2499</v>
      </c>
      <c r="Z1400" s="262" t="s">
        <v>1768</v>
      </c>
    </row>
    <row r="1401" spans="19:26" x14ac:dyDescent="0.25">
      <c r="S1401" s="262" t="s">
        <v>1703</v>
      </c>
      <c r="T1401" s="262" t="s">
        <v>2604</v>
      </c>
      <c r="U1401" s="262" t="s">
        <v>2600</v>
      </c>
      <c r="V1401" s="262" t="s">
        <v>1771</v>
      </c>
      <c r="W1401" s="262" t="s">
        <v>2502</v>
      </c>
      <c r="X1401" s="262" t="s">
        <v>1773</v>
      </c>
      <c r="Y1401" s="262" t="s">
        <v>2503</v>
      </c>
      <c r="Z1401" s="262" t="s">
        <v>1775</v>
      </c>
    </row>
    <row r="1402" spans="19:26" x14ac:dyDescent="0.25">
      <c r="S1402" s="262" t="s">
        <v>1704</v>
      </c>
      <c r="T1402" s="262" t="s">
        <v>1904</v>
      </c>
      <c r="U1402" s="262" t="s">
        <v>2621</v>
      </c>
      <c r="V1402" s="262" t="s">
        <v>1778</v>
      </c>
      <c r="W1402" s="262" t="s">
        <v>2094</v>
      </c>
      <c r="X1402" s="262" t="s">
        <v>1780</v>
      </c>
      <c r="Y1402" s="262" t="s">
        <v>2506</v>
      </c>
      <c r="Z1402" s="262" t="s">
        <v>1782</v>
      </c>
    </row>
    <row r="1403" spans="19:26" x14ac:dyDescent="0.25">
      <c r="S1403" s="262" t="s">
        <v>1705</v>
      </c>
      <c r="T1403" s="262" t="s">
        <v>2607</v>
      </c>
      <c r="U1403" s="262" t="s">
        <v>2457</v>
      </c>
      <c r="V1403" s="262" t="s">
        <v>1785</v>
      </c>
      <c r="W1403" s="262" t="s">
        <v>2509</v>
      </c>
      <c r="X1403" s="262" t="s">
        <v>1787</v>
      </c>
      <c r="Y1403" s="262" t="s">
        <v>2510</v>
      </c>
      <c r="Z1403" s="262" t="s">
        <v>1789</v>
      </c>
    </row>
    <row r="1404" spans="19:26" x14ac:dyDescent="0.25">
      <c r="S1404" s="262" t="s">
        <v>1706</v>
      </c>
      <c r="T1404" s="262" t="s">
        <v>2608</v>
      </c>
      <c r="U1404" s="262" t="s">
        <v>2622</v>
      </c>
      <c r="V1404" s="262" t="s">
        <v>1792</v>
      </c>
      <c r="W1404" s="262" t="s">
        <v>2512</v>
      </c>
      <c r="X1404" s="262" t="s">
        <v>1794</v>
      </c>
      <c r="Y1404" s="262" t="s">
        <v>2513</v>
      </c>
      <c r="Z1404" s="262" t="s">
        <v>1796</v>
      </c>
    </row>
    <row r="1405" spans="19:26" x14ac:dyDescent="0.25">
      <c r="S1405" s="262" t="s">
        <v>1707</v>
      </c>
      <c r="T1405" s="262" t="s">
        <v>2608</v>
      </c>
      <c r="U1405" s="262" t="s">
        <v>2622</v>
      </c>
      <c r="V1405" s="262" t="s">
        <v>1797</v>
      </c>
      <c r="W1405" s="262" t="s">
        <v>2512</v>
      </c>
      <c r="X1405" s="262" t="s">
        <v>1799</v>
      </c>
      <c r="Y1405" s="262" t="s">
        <v>2513</v>
      </c>
      <c r="Z1405" s="262" t="s">
        <v>1800</v>
      </c>
    </row>
    <row r="1406" spans="19:26" x14ac:dyDescent="0.25">
      <c r="S1406" s="262" t="s">
        <v>1708</v>
      </c>
      <c r="T1406" s="262" t="s">
        <v>2608</v>
      </c>
      <c r="U1406" s="262" t="s">
        <v>2622</v>
      </c>
      <c r="V1406" s="262" t="s">
        <v>1801</v>
      </c>
      <c r="W1406" s="262" t="s">
        <v>2512</v>
      </c>
      <c r="X1406" s="262" t="s">
        <v>1803</v>
      </c>
      <c r="Y1406" s="262" t="s">
        <v>2513</v>
      </c>
      <c r="Z1406" s="262" t="s">
        <v>1804</v>
      </c>
    </row>
    <row r="1407" spans="19:26" x14ac:dyDescent="0.25">
      <c r="S1407" s="262" t="s">
        <v>1709</v>
      </c>
      <c r="T1407" s="262" t="s">
        <v>2214</v>
      </c>
      <c r="U1407" s="262" t="s">
        <v>2623</v>
      </c>
      <c r="V1407" s="262" t="s">
        <v>1805</v>
      </c>
      <c r="W1407" s="262" t="s">
        <v>2516</v>
      </c>
      <c r="X1407" s="262" t="s">
        <v>1807</v>
      </c>
      <c r="Y1407" s="262" t="s">
        <v>2517</v>
      </c>
      <c r="Z1407" s="262" t="s">
        <v>1809</v>
      </c>
    </row>
    <row r="1408" spans="19:26" x14ac:dyDescent="0.25">
      <c r="S1408" s="262" t="s">
        <v>1710</v>
      </c>
      <c r="T1408" s="262" t="s">
        <v>2611</v>
      </c>
      <c r="U1408" s="262" t="s">
        <v>2331</v>
      </c>
      <c r="V1408" s="262" t="s">
        <v>1810</v>
      </c>
      <c r="W1408" s="262" t="s">
        <v>2091</v>
      </c>
      <c r="X1408" s="262" t="s">
        <v>1812</v>
      </c>
      <c r="Y1408" s="262" t="s">
        <v>2520</v>
      </c>
      <c r="Z1408" s="262" t="s">
        <v>1814</v>
      </c>
    </row>
    <row r="1409" spans="19:26" x14ac:dyDescent="0.25">
      <c r="S1409" s="262" t="s">
        <v>1711</v>
      </c>
      <c r="T1409" s="262" t="s">
        <v>2612</v>
      </c>
      <c r="U1409" s="262" t="s">
        <v>2624</v>
      </c>
      <c r="V1409" s="262" t="s">
        <v>1815</v>
      </c>
      <c r="W1409" s="262" t="s">
        <v>2522</v>
      </c>
      <c r="X1409" s="262" t="s">
        <v>1817</v>
      </c>
      <c r="Y1409" s="262" t="s">
        <v>2523</v>
      </c>
      <c r="Z1409" s="262" t="s">
        <v>1819</v>
      </c>
    </row>
    <row r="1410" spans="19:26" x14ac:dyDescent="0.25">
      <c r="S1410" s="262" t="s">
        <v>1712</v>
      </c>
      <c r="T1410" s="262" t="s">
        <v>2614</v>
      </c>
      <c r="U1410" s="262" t="s">
        <v>2625</v>
      </c>
      <c r="V1410" s="262" t="s">
        <v>1820</v>
      </c>
      <c r="W1410" s="262" t="s">
        <v>2525</v>
      </c>
      <c r="X1410" s="262" t="s">
        <v>1822</v>
      </c>
      <c r="Y1410" s="262" t="s">
        <v>2526</v>
      </c>
      <c r="Z1410" s="262" t="s">
        <v>1824</v>
      </c>
    </row>
    <row r="1411" spans="19:26" x14ac:dyDescent="0.25">
      <c r="S1411" s="262" t="s">
        <v>1713</v>
      </c>
      <c r="T1411" s="262" t="s">
        <v>1942</v>
      </c>
      <c r="U1411" s="262" t="s">
        <v>2626</v>
      </c>
      <c r="V1411" s="262" t="s">
        <v>1825</v>
      </c>
      <c r="W1411" s="262" t="s">
        <v>2528</v>
      </c>
      <c r="X1411" s="262" t="s">
        <v>1827</v>
      </c>
      <c r="Y1411" s="262" t="s">
        <v>2529</v>
      </c>
      <c r="Z1411" s="262" t="s">
        <v>1829</v>
      </c>
    </row>
    <row r="1412" spans="19:26" x14ac:dyDescent="0.25">
      <c r="S1412" s="262" t="s">
        <v>1714</v>
      </c>
      <c r="T1412" s="262" t="s">
        <v>2617</v>
      </c>
      <c r="U1412" s="262" t="s">
        <v>2421</v>
      </c>
      <c r="V1412" s="262" t="s">
        <v>1830</v>
      </c>
      <c r="W1412" s="262" t="s">
        <v>2531</v>
      </c>
      <c r="X1412" s="262" t="s">
        <v>1832</v>
      </c>
      <c r="Y1412" s="262" t="s">
        <v>2532</v>
      </c>
      <c r="Z1412" s="262" t="s">
        <v>1834</v>
      </c>
    </row>
    <row r="1413" spans="19:26" x14ac:dyDescent="0.25">
      <c r="S1413" s="262" t="s">
        <v>1715</v>
      </c>
      <c r="T1413" s="262" t="s">
        <v>2618</v>
      </c>
      <c r="U1413" s="262" t="s">
        <v>2627</v>
      </c>
      <c r="V1413" s="262" t="s">
        <v>1835</v>
      </c>
      <c r="W1413" s="262" t="s">
        <v>2535</v>
      </c>
      <c r="X1413" s="262" t="s">
        <v>1837</v>
      </c>
      <c r="Y1413" s="262" t="s">
        <v>2536</v>
      </c>
      <c r="Z1413" s="262" t="s">
        <v>1839</v>
      </c>
    </row>
    <row r="1414" spans="19:26" x14ac:dyDescent="0.25">
      <c r="S1414" s="262" t="s">
        <v>1716</v>
      </c>
      <c r="T1414" s="262" t="s">
        <v>2599</v>
      </c>
      <c r="U1414" s="262" t="s">
        <v>2078</v>
      </c>
      <c r="V1414" s="262" t="s">
        <v>1750</v>
      </c>
      <c r="W1414" s="262" t="s">
        <v>2537</v>
      </c>
      <c r="X1414" s="262" t="s">
        <v>1841</v>
      </c>
      <c r="Y1414" s="262" t="s">
        <v>2532</v>
      </c>
      <c r="Z1414" s="262" t="s">
        <v>1834</v>
      </c>
    </row>
    <row r="1415" spans="19:26" x14ac:dyDescent="0.25">
      <c r="S1415" s="262" t="s">
        <v>1717</v>
      </c>
      <c r="T1415" s="262" t="s">
        <v>2306</v>
      </c>
      <c r="U1415" s="262" t="s">
        <v>2619</v>
      </c>
      <c r="V1415" s="262" t="s">
        <v>1757</v>
      </c>
      <c r="W1415" s="262" t="s">
        <v>2538</v>
      </c>
      <c r="X1415" s="262" t="s">
        <v>1843</v>
      </c>
      <c r="Y1415" s="262" t="s">
        <v>2536</v>
      </c>
      <c r="Z1415" s="262" t="s">
        <v>1839</v>
      </c>
    </row>
    <row r="1416" spans="19:26" x14ac:dyDescent="0.25">
      <c r="S1416" s="262" t="s">
        <v>1718</v>
      </c>
      <c r="T1416" s="262" t="s">
        <v>2602</v>
      </c>
      <c r="U1416" s="262" t="s">
        <v>2620</v>
      </c>
      <c r="V1416" s="262" t="s">
        <v>1764</v>
      </c>
      <c r="W1416" s="262" t="s">
        <v>2539</v>
      </c>
      <c r="X1416" s="262" t="s">
        <v>1845</v>
      </c>
      <c r="Y1416" s="262" t="s">
        <v>2491</v>
      </c>
      <c r="Z1416" s="262" t="s">
        <v>1754</v>
      </c>
    </row>
    <row r="1417" spans="19:26" x14ac:dyDescent="0.25">
      <c r="S1417" s="262" t="s">
        <v>1719</v>
      </c>
      <c r="T1417" s="262" t="s">
        <v>2604</v>
      </c>
      <c r="U1417" s="262" t="s">
        <v>2600</v>
      </c>
      <c r="V1417" s="262" t="s">
        <v>1771</v>
      </c>
      <c r="W1417" s="262" t="s">
        <v>2540</v>
      </c>
      <c r="X1417" s="262" t="s">
        <v>1847</v>
      </c>
      <c r="Y1417" s="262" t="s">
        <v>2495</v>
      </c>
      <c r="Z1417" s="262" t="s">
        <v>1761</v>
      </c>
    </row>
    <row r="1418" spans="19:26" x14ac:dyDescent="0.25">
      <c r="S1418" s="262" t="s">
        <v>1720</v>
      </c>
      <c r="T1418" s="262" t="s">
        <v>1904</v>
      </c>
      <c r="U1418" s="262" t="s">
        <v>2621</v>
      </c>
      <c r="V1418" s="262" t="s">
        <v>1778</v>
      </c>
      <c r="W1418" s="262" t="s">
        <v>2541</v>
      </c>
      <c r="X1418" s="262" t="s">
        <v>1849</v>
      </c>
      <c r="Y1418" s="262" t="s">
        <v>2499</v>
      </c>
      <c r="Z1418" s="262" t="s">
        <v>1768</v>
      </c>
    </row>
    <row r="1419" spans="19:26" x14ac:dyDescent="0.25">
      <c r="S1419" s="262" t="s">
        <v>1721</v>
      </c>
      <c r="T1419" s="262" t="s">
        <v>2607</v>
      </c>
      <c r="U1419" s="262" t="s">
        <v>2457</v>
      </c>
      <c r="V1419" s="262" t="s">
        <v>1785</v>
      </c>
      <c r="W1419" s="262" t="s">
        <v>2542</v>
      </c>
      <c r="X1419" s="262" t="s">
        <v>1851</v>
      </c>
      <c r="Y1419" s="262" t="s">
        <v>2503</v>
      </c>
      <c r="Z1419" s="262" t="s">
        <v>1775</v>
      </c>
    </row>
    <row r="1420" spans="19:26" x14ac:dyDescent="0.25">
      <c r="S1420" s="262" t="s">
        <v>1722</v>
      </c>
      <c r="T1420" s="262" t="s">
        <v>2608</v>
      </c>
      <c r="U1420" s="262" t="s">
        <v>2622</v>
      </c>
      <c r="V1420" s="262" t="s">
        <v>1792</v>
      </c>
      <c r="W1420" s="262" t="s">
        <v>2543</v>
      </c>
      <c r="X1420" s="262" t="s">
        <v>1853</v>
      </c>
      <c r="Y1420" s="262" t="s">
        <v>2506</v>
      </c>
      <c r="Z1420" s="262" t="s">
        <v>1782</v>
      </c>
    </row>
    <row r="1421" spans="19:26" x14ac:dyDescent="0.25">
      <c r="S1421" s="262" t="s">
        <v>1723</v>
      </c>
      <c r="T1421" s="262" t="s">
        <v>2608</v>
      </c>
      <c r="U1421" s="262" t="s">
        <v>2622</v>
      </c>
      <c r="V1421" s="262" t="s">
        <v>1797</v>
      </c>
      <c r="W1421" s="262" t="s">
        <v>2544</v>
      </c>
      <c r="X1421" s="262" t="s">
        <v>1855</v>
      </c>
      <c r="Y1421" s="262" t="s">
        <v>2510</v>
      </c>
      <c r="Z1421" s="262" t="s">
        <v>1789</v>
      </c>
    </row>
    <row r="1422" spans="19:26" x14ac:dyDescent="0.25">
      <c r="S1422" s="262" t="s">
        <v>1724</v>
      </c>
      <c r="T1422" s="262" t="s">
        <v>2608</v>
      </c>
      <c r="U1422" s="262" t="s">
        <v>2622</v>
      </c>
      <c r="V1422" s="262" t="s">
        <v>1801</v>
      </c>
      <c r="W1422" s="262" t="s">
        <v>2512</v>
      </c>
      <c r="X1422" s="262" t="s">
        <v>1857</v>
      </c>
      <c r="Y1422" s="262" t="s">
        <v>2513</v>
      </c>
      <c r="Z1422" s="262" t="s">
        <v>1796</v>
      </c>
    </row>
    <row r="1423" spans="19:26" x14ac:dyDescent="0.25">
      <c r="S1423" s="262" t="s">
        <v>1725</v>
      </c>
      <c r="T1423" s="262" t="s">
        <v>2214</v>
      </c>
      <c r="U1423" s="262" t="s">
        <v>2623</v>
      </c>
      <c r="V1423" s="262" t="s">
        <v>1805</v>
      </c>
      <c r="W1423" s="262" t="s">
        <v>2512</v>
      </c>
      <c r="X1423" s="262" t="s">
        <v>1859</v>
      </c>
      <c r="Y1423" s="262" t="s">
        <v>2513</v>
      </c>
      <c r="Z1423" s="262" t="s">
        <v>1800</v>
      </c>
    </row>
    <row r="1424" spans="19:26" x14ac:dyDescent="0.25">
      <c r="S1424" s="262" t="s">
        <v>1726</v>
      </c>
      <c r="T1424" s="262" t="s">
        <v>2611</v>
      </c>
      <c r="U1424" s="262" t="s">
        <v>2331</v>
      </c>
      <c r="V1424" s="262" t="s">
        <v>1810</v>
      </c>
      <c r="W1424" s="262" t="s">
        <v>2545</v>
      </c>
      <c r="X1424" s="262" t="s">
        <v>1861</v>
      </c>
      <c r="Y1424" s="262" t="s">
        <v>2513</v>
      </c>
      <c r="Z1424" s="262" t="s">
        <v>1804</v>
      </c>
    </row>
    <row r="1425" spans="19:26" x14ac:dyDescent="0.25">
      <c r="S1425" s="262" t="s">
        <v>1727</v>
      </c>
      <c r="T1425" s="262" t="s">
        <v>2612</v>
      </c>
      <c r="U1425" s="262" t="s">
        <v>2624</v>
      </c>
      <c r="V1425" s="262" t="s">
        <v>1815</v>
      </c>
      <c r="W1425" s="262" t="s">
        <v>2546</v>
      </c>
      <c r="X1425" s="262" t="s">
        <v>1863</v>
      </c>
      <c r="Y1425" s="262" t="s">
        <v>2517</v>
      </c>
      <c r="Z1425" s="262" t="s">
        <v>1809</v>
      </c>
    </row>
    <row r="1426" spans="19:26" x14ac:dyDescent="0.25">
      <c r="S1426" s="262" t="s">
        <v>1728</v>
      </c>
      <c r="T1426" s="262" t="s">
        <v>2614</v>
      </c>
      <c r="U1426" s="262" t="s">
        <v>2625</v>
      </c>
      <c r="V1426" s="262" t="s">
        <v>1820</v>
      </c>
      <c r="W1426" s="262" t="s">
        <v>2547</v>
      </c>
      <c r="X1426" s="262" t="s">
        <v>1865</v>
      </c>
      <c r="Y1426" s="262" t="s">
        <v>2520</v>
      </c>
      <c r="Z1426" s="262" t="s">
        <v>1814</v>
      </c>
    </row>
    <row r="1427" spans="19:26" x14ac:dyDescent="0.25">
      <c r="S1427" s="262" t="s">
        <v>1729</v>
      </c>
      <c r="T1427" s="262" t="s">
        <v>1942</v>
      </c>
      <c r="U1427" s="262" t="s">
        <v>2626</v>
      </c>
      <c r="V1427" s="262" t="s">
        <v>1825</v>
      </c>
      <c r="W1427" s="262" t="s">
        <v>2251</v>
      </c>
      <c r="X1427" s="262" t="s">
        <v>1867</v>
      </c>
      <c r="Y1427" s="262" t="s">
        <v>2523</v>
      </c>
      <c r="Z1427" s="262" t="s">
        <v>1819</v>
      </c>
    </row>
    <row r="1428" spans="19:26" x14ac:dyDescent="0.25">
      <c r="S1428" s="262" t="s">
        <v>1730</v>
      </c>
      <c r="T1428" s="262" t="s">
        <v>2617</v>
      </c>
      <c r="U1428" s="262" t="s">
        <v>2421</v>
      </c>
      <c r="V1428" s="262" t="s">
        <v>1830</v>
      </c>
      <c r="W1428" s="262" t="s">
        <v>2389</v>
      </c>
      <c r="X1428" s="262" t="s">
        <v>1869</v>
      </c>
      <c r="Y1428" s="262" t="s">
        <v>2526</v>
      </c>
      <c r="Z1428" s="262" t="s">
        <v>1824</v>
      </c>
    </row>
    <row r="1429" spans="19:26" x14ac:dyDescent="0.25">
      <c r="S1429" s="262" t="s">
        <v>1731</v>
      </c>
      <c r="T1429" s="262" t="s">
        <v>2618</v>
      </c>
      <c r="U1429" s="262" t="s">
        <v>2627</v>
      </c>
      <c r="V1429" s="262" t="s">
        <v>1835</v>
      </c>
      <c r="W1429" s="262" t="s">
        <v>2548</v>
      </c>
      <c r="X1429" s="262" t="s">
        <v>1871</v>
      </c>
      <c r="Y1429" s="262" t="s">
        <v>2529</v>
      </c>
      <c r="Z1429" s="262" t="s">
        <v>1829</v>
      </c>
    </row>
    <row r="1430" spans="19:26" x14ac:dyDescent="0.25">
      <c r="S1430" s="262" t="s">
        <v>1732</v>
      </c>
      <c r="T1430" s="262" t="s">
        <v>2599</v>
      </c>
      <c r="U1430" s="262" t="s">
        <v>2078</v>
      </c>
      <c r="V1430" s="262" t="s">
        <v>1750</v>
      </c>
      <c r="W1430" s="262" t="s">
        <v>2549</v>
      </c>
      <c r="X1430" s="262" t="s">
        <v>1873</v>
      </c>
      <c r="Y1430" s="262" t="s">
        <v>2499</v>
      </c>
      <c r="Z1430" s="262" t="s">
        <v>1768</v>
      </c>
    </row>
    <row r="1431" spans="19:26" x14ac:dyDescent="0.25">
      <c r="S1431" s="262" t="s">
        <v>1733</v>
      </c>
      <c r="T1431" s="262" t="s">
        <v>2306</v>
      </c>
      <c r="U1431" s="262" t="s">
        <v>2619</v>
      </c>
      <c r="V1431" s="262" t="s">
        <v>1757</v>
      </c>
      <c r="W1431" s="262" t="s">
        <v>2550</v>
      </c>
      <c r="X1431" s="262" t="s">
        <v>1875</v>
      </c>
      <c r="Y1431" s="262" t="s">
        <v>2503</v>
      </c>
      <c r="Z1431" s="262" t="s">
        <v>1775</v>
      </c>
    </row>
    <row r="1432" spans="19:26" x14ac:dyDescent="0.25">
      <c r="S1432" s="262" t="s">
        <v>1734</v>
      </c>
      <c r="T1432" s="262" t="s">
        <v>2602</v>
      </c>
      <c r="U1432" s="262" t="s">
        <v>2620</v>
      </c>
      <c r="V1432" s="262" t="s">
        <v>1764</v>
      </c>
      <c r="W1432" s="262" t="s">
        <v>2551</v>
      </c>
      <c r="X1432" s="262" t="s">
        <v>1877</v>
      </c>
      <c r="Y1432" s="262" t="s">
        <v>2506</v>
      </c>
      <c r="Z1432" s="262" t="s">
        <v>1782</v>
      </c>
    </row>
    <row r="1433" spans="19:26" x14ac:dyDescent="0.25">
      <c r="S1433" s="262" t="s">
        <v>1735</v>
      </c>
      <c r="T1433" s="262" t="s">
        <v>2604</v>
      </c>
      <c r="U1433" s="262" t="s">
        <v>2600</v>
      </c>
      <c r="V1433" s="262" t="s">
        <v>1771</v>
      </c>
      <c r="W1433" s="262" t="s">
        <v>2552</v>
      </c>
      <c r="X1433" s="262" t="s">
        <v>1879</v>
      </c>
      <c r="Y1433" s="262" t="s">
        <v>2510</v>
      </c>
      <c r="Z1433" s="262" t="s">
        <v>1789</v>
      </c>
    </row>
    <row r="1434" spans="19:26" x14ac:dyDescent="0.25">
      <c r="S1434" s="262" t="s">
        <v>1736</v>
      </c>
      <c r="T1434" s="262" t="s">
        <v>1904</v>
      </c>
      <c r="U1434" s="262" t="s">
        <v>2621</v>
      </c>
      <c r="V1434" s="262" t="s">
        <v>1778</v>
      </c>
      <c r="W1434" s="262" t="s">
        <v>2525</v>
      </c>
      <c r="X1434" s="262" t="s">
        <v>1881</v>
      </c>
      <c r="Y1434" s="262" t="s">
        <v>2513</v>
      </c>
      <c r="Z1434" s="262" t="s">
        <v>1796</v>
      </c>
    </row>
    <row r="1435" spans="19:26" x14ac:dyDescent="0.25">
      <c r="S1435" s="262" t="s">
        <v>1737</v>
      </c>
      <c r="T1435" s="262" t="s">
        <v>2607</v>
      </c>
      <c r="U1435" s="262" t="s">
        <v>2457</v>
      </c>
      <c r="V1435" s="262" t="s">
        <v>1785</v>
      </c>
      <c r="W1435" s="262" t="s">
        <v>2512</v>
      </c>
      <c r="X1435" s="262" t="s">
        <v>1883</v>
      </c>
      <c r="Y1435" s="262" t="s">
        <v>2513</v>
      </c>
      <c r="Z1435" s="262" t="s">
        <v>1800</v>
      </c>
    </row>
    <row r="1436" spans="19:26" x14ac:dyDescent="0.25">
      <c r="S1436" s="262" t="s">
        <v>1738</v>
      </c>
      <c r="T1436" s="262" t="s">
        <v>2608</v>
      </c>
      <c r="U1436" s="262" t="s">
        <v>2622</v>
      </c>
      <c r="V1436" s="262" t="s">
        <v>1792</v>
      </c>
      <c r="W1436" s="262" t="s">
        <v>2512</v>
      </c>
      <c r="X1436" s="262" t="s">
        <v>1885</v>
      </c>
      <c r="Y1436" s="262" t="s">
        <v>2513</v>
      </c>
      <c r="Z1436" s="262" t="s">
        <v>1804</v>
      </c>
    </row>
    <row r="1437" spans="19:26" x14ac:dyDescent="0.25">
      <c r="S1437" s="262" t="s">
        <v>1739</v>
      </c>
      <c r="T1437" s="262" t="s">
        <v>2608</v>
      </c>
      <c r="U1437" s="262" t="s">
        <v>2622</v>
      </c>
      <c r="V1437" s="262" t="s">
        <v>1797</v>
      </c>
      <c r="W1437" s="262" t="s">
        <v>2553</v>
      </c>
      <c r="X1437" s="262" t="s">
        <v>1887</v>
      </c>
      <c r="Y1437" s="262" t="s">
        <v>2517</v>
      </c>
      <c r="Z1437" s="262" t="s">
        <v>1809</v>
      </c>
    </row>
    <row r="1438" spans="19:26" x14ac:dyDescent="0.25">
      <c r="S1438" s="262" t="s">
        <v>1740</v>
      </c>
      <c r="T1438" s="262" t="s">
        <v>2608</v>
      </c>
      <c r="U1438" s="262" t="s">
        <v>2622</v>
      </c>
      <c r="V1438" s="262" t="s">
        <v>1801</v>
      </c>
      <c r="W1438" s="262" t="s">
        <v>2554</v>
      </c>
      <c r="X1438" s="262" t="s">
        <v>1889</v>
      </c>
      <c r="Y1438" s="262" t="s">
        <v>2520</v>
      </c>
      <c r="Z1438" s="262" t="s">
        <v>1814</v>
      </c>
    </row>
    <row r="1439" spans="19:26" x14ac:dyDescent="0.25">
      <c r="S1439" s="262" t="s">
        <v>1741</v>
      </c>
      <c r="T1439" s="262" t="s">
        <v>2214</v>
      </c>
      <c r="U1439" s="262" t="s">
        <v>2623</v>
      </c>
      <c r="V1439" s="262" t="s">
        <v>1805</v>
      </c>
      <c r="W1439" s="262" t="s">
        <v>2555</v>
      </c>
      <c r="X1439" s="262" t="s">
        <v>1891</v>
      </c>
      <c r="Y1439" s="262" t="s">
        <v>2523</v>
      </c>
      <c r="Z1439" s="262" t="s">
        <v>1819</v>
      </c>
    </row>
    <row r="1440" spans="19:26" x14ac:dyDescent="0.25">
      <c r="S1440" s="262" t="s">
        <v>1742</v>
      </c>
      <c r="T1440" s="262" t="s">
        <v>2611</v>
      </c>
      <c r="U1440" s="262" t="s">
        <v>2331</v>
      </c>
      <c r="V1440" s="262" t="s">
        <v>1810</v>
      </c>
      <c r="W1440" s="262" t="s">
        <v>2556</v>
      </c>
      <c r="X1440" s="262" t="s">
        <v>1893</v>
      </c>
      <c r="Y1440" s="262" t="s">
        <v>2526</v>
      </c>
      <c r="Z1440" s="262" t="s">
        <v>1824</v>
      </c>
    </row>
    <row r="1441" spans="19:26" x14ac:dyDescent="0.25">
      <c r="S1441" s="262" t="s">
        <v>1743</v>
      </c>
      <c r="T1441" s="262" t="s">
        <v>2612</v>
      </c>
      <c r="U1441" s="262" t="s">
        <v>2624</v>
      </c>
      <c r="V1441" s="262" t="s">
        <v>1815</v>
      </c>
      <c r="W1441" s="262" t="s">
        <v>2557</v>
      </c>
      <c r="X1441" s="262" t="s">
        <v>1895</v>
      </c>
      <c r="Y1441" s="262" t="s">
        <v>2529</v>
      </c>
      <c r="Z1441" s="262" t="s">
        <v>1829</v>
      </c>
    </row>
    <row r="1442" spans="19:26" x14ac:dyDescent="0.25">
      <c r="S1442" s="262" t="s">
        <v>1744</v>
      </c>
      <c r="T1442" s="262" t="s">
        <v>2614</v>
      </c>
      <c r="U1442" s="262" t="s">
        <v>2625</v>
      </c>
      <c r="V1442" s="262" t="s">
        <v>1820</v>
      </c>
      <c r="W1442" s="262" t="s">
        <v>2251</v>
      </c>
      <c r="X1442" s="262" t="s">
        <v>1897</v>
      </c>
      <c r="Y1442" s="262" t="s">
        <v>2532</v>
      </c>
      <c r="Z1442" s="262" t="s">
        <v>1834</v>
      </c>
    </row>
    <row r="1443" spans="19:26" x14ac:dyDescent="0.25">
      <c r="S1443" s="262" t="s">
        <v>1745</v>
      </c>
      <c r="T1443" s="262" t="s">
        <v>1942</v>
      </c>
      <c r="U1443" s="262" t="s">
        <v>2626</v>
      </c>
      <c r="V1443" s="262" t="s">
        <v>1825</v>
      </c>
      <c r="W1443" s="262" t="s">
        <v>2543</v>
      </c>
      <c r="X1443" s="262" t="s">
        <v>1899</v>
      </c>
      <c r="Y1443" s="262" t="s">
        <v>2536</v>
      </c>
      <c r="Z1443" s="262" t="s">
        <v>1839</v>
      </c>
    </row>
    <row r="1444" spans="19:26" x14ac:dyDescent="0.25">
      <c r="S1444" s="262" t="s">
        <v>1746</v>
      </c>
      <c r="T1444" s="262" t="s">
        <v>2617</v>
      </c>
      <c r="U1444" s="262" t="s">
        <v>2421</v>
      </c>
      <c r="V1444" s="262" t="s">
        <v>1830</v>
      </c>
      <c r="W1444" s="262" t="s">
        <v>2558</v>
      </c>
      <c r="X1444" s="262" t="s">
        <v>1901</v>
      </c>
      <c r="Y1444" s="262" t="s">
        <v>2491</v>
      </c>
      <c r="Z1444" s="262" t="s">
        <v>1754</v>
      </c>
    </row>
    <row r="1445" spans="19:26" x14ac:dyDescent="0.25">
      <c r="S1445" s="262" t="s">
        <v>1747</v>
      </c>
      <c r="T1445" s="262" t="s">
        <v>2618</v>
      </c>
      <c r="U1445" s="262" t="s">
        <v>2627</v>
      </c>
      <c r="V1445" s="262" t="s">
        <v>1835</v>
      </c>
      <c r="W1445" s="262" t="s">
        <v>2559</v>
      </c>
      <c r="X1445" s="262" t="s">
        <v>1903</v>
      </c>
      <c r="Y1445" s="262" t="s">
        <v>2495</v>
      </c>
      <c r="Z1445" s="262" t="s">
        <v>1761</v>
      </c>
    </row>
  </sheetData>
  <mergeCells count="13">
    <mergeCell ref="F1:H1"/>
    <mergeCell ref="A2:J2"/>
    <mergeCell ref="K2:L2"/>
    <mergeCell ref="K3:L3"/>
    <mergeCell ref="K4:L4"/>
    <mergeCell ref="K5:L5"/>
    <mergeCell ref="A158:E158"/>
    <mergeCell ref="K6:L6"/>
    <mergeCell ref="A10:J10"/>
    <mergeCell ref="B136:C136"/>
    <mergeCell ref="D136:E136"/>
    <mergeCell ref="F136:G136"/>
    <mergeCell ref="H136:I136"/>
  </mergeCells>
  <conditionalFormatting sqref="B139:B14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{E5881F93-FCDD-4539-82A1-54CB9D373CA6}</x14:id>
        </ext>
      </extLst>
    </cfRule>
    <cfRule type="top10" dxfId="127" priority="84" bottom="1" rank="1"/>
    <cfRule type="top10" dxfId="126" priority="85" rank="1"/>
  </conditionalFormatting>
  <conditionalFormatting sqref="B12:I12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{CE0F12DD-7AB7-4E7C-9A4C-2AB95A883F90}</x14:id>
        </ext>
      </extLst>
    </cfRule>
    <cfRule type="top10" dxfId="125" priority="114" bottom="1" rank="1"/>
    <cfRule type="top10" dxfId="124" priority="119" rank="1"/>
  </conditionalFormatting>
  <conditionalFormatting sqref="B13:I13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{85144328-E744-4D81-BCEA-87979017F4A0}</x14:id>
        </ext>
      </extLst>
    </cfRule>
    <cfRule type="top10" dxfId="123" priority="54" bottom="1" rank="1"/>
    <cfRule type="top10" dxfId="122" priority="55" rank="1"/>
  </conditionalFormatting>
  <conditionalFormatting sqref="B14:I1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{9C666174-0CCF-4F28-A9AC-3980EAD0AB27}</x14:id>
        </ext>
      </extLst>
    </cfRule>
    <cfRule type="top10" dxfId="121" priority="51" bottom="1" rank="1"/>
    <cfRule type="top10" dxfId="120" priority="52" rank="1"/>
  </conditionalFormatting>
  <conditionalFormatting sqref="B15:I15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{7BAF9815-2522-4C52-A71D-8FDEC94D37ED}</x14:id>
        </ext>
      </extLst>
    </cfRule>
    <cfRule type="top10" dxfId="119" priority="48" bottom="1" rank="1"/>
    <cfRule type="top10" dxfId="118" priority="49" rank="1"/>
  </conditionalFormatting>
  <conditionalFormatting sqref="B16:I16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{0591460D-2DDA-46F9-A3CD-71E3018CC303}</x14:id>
        </ext>
      </extLst>
    </cfRule>
    <cfRule type="top10" dxfId="117" priority="45" bottom="1" rank="1"/>
    <cfRule type="top10" dxfId="116" priority="46" rank="1"/>
  </conditionalFormatting>
  <conditionalFormatting sqref="B93:I93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{610A3F17-3D10-4F6C-9FB8-159FF1F07F23}</x14:id>
        </ext>
      </extLst>
    </cfRule>
    <cfRule type="top10" dxfId="115" priority="42" bottom="1" rank="1"/>
    <cfRule type="top10" dxfId="114" priority="43" rank="1"/>
  </conditionalFormatting>
  <conditionalFormatting sqref="B94:I9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{162BDF73-CEDD-4B0A-B032-212A82EC1ABF}</x14:id>
        </ext>
      </extLst>
    </cfRule>
    <cfRule type="top10" dxfId="113" priority="39" bottom="1" rank="1"/>
    <cfRule type="top10" dxfId="112" priority="40" rank="1"/>
  </conditionalFormatting>
  <conditionalFormatting sqref="B95:I9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{7B06CF7F-3738-4D44-A170-BE2A67D36C73}</x14:id>
        </ext>
      </extLst>
    </cfRule>
    <cfRule type="top10" dxfId="111" priority="36" bottom="1" rank="1"/>
    <cfRule type="top10" dxfId="110" priority="37" rank="1"/>
  </conditionalFormatting>
  <conditionalFormatting sqref="B96:I9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{DA45DA90-164D-4E86-A653-BE525B42F571}</x14:id>
        </ext>
      </extLst>
    </cfRule>
    <cfRule type="top10" dxfId="109" priority="33" bottom="1" rank="1"/>
    <cfRule type="top10" dxfId="108" priority="34" rank="1"/>
  </conditionalFormatting>
  <conditionalFormatting sqref="B97:I9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{37DB1FFB-257E-4F09-A8FA-4AF56DBE4972}</x14:id>
        </ext>
      </extLst>
    </cfRule>
    <cfRule type="top10" dxfId="107" priority="30" bottom="1" rank="1"/>
    <cfRule type="top10" dxfId="106" priority="31" rank="1"/>
  </conditionalFormatting>
  <conditionalFormatting sqref="C139:C146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{B7C76406-676D-4C6B-A0F6-0A9FBF656BAA}</x14:id>
        </ext>
      </extLst>
    </cfRule>
    <cfRule type="top10" dxfId="105" priority="26" bottom="1" rank="1"/>
    <cfRule type="top10" dxfId="104" priority="27" rank="1"/>
  </conditionalFormatting>
  <conditionalFormatting sqref="D139:D14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{3779116F-0748-4231-AC5E-63AC9C6DCE72}</x14:id>
        </ext>
      </extLst>
    </cfRule>
    <cfRule type="top10" dxfId="103" priority="23" bottom="1" rank="1"/>
    <cfRule type="top10" dxfId="102" priority="24" rank="1"/>
  </conditionalFormatting>
  <conditionalFormatting sqref="E139:E14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{060E997A-CCBD-4707-B9C8-400DF1C5ECB6}</x14:id>
        </ext>
      </extLst>
    </cfRule>
    <cfRule type="top10" dxfId="101" priority="20" bottom="1" rank="1"/>
    <cfRule type="top10" dxfId="100" priority="21" rank="1"/>
  </conditionalFormatting>
  <conditionalFormatting sqref="F139:F14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{37B40BE1-C809-481C-B67D-CE2B84A0302B}</x14:id>
        </ext>
      </extLst>
    </cfRule>
    <cfRule type="top10" dxfId="99" priority="17" bottom="1" rank="1"/>
    <cfRule type="top10" dxfId="98" priority="18" rank="1"/>
  </conditionalFormatting>
  <conditionalFormatting sqref="G139:G14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{BC0B7BD4-79CC-431D-B59C-C145725E21CF}</x14:id>
        </ext>
      </extLst>
    </cfRule>
    <cfRule type="top10" dxfId="97" priority="14" bottom="1" rank="1"/>
    <cfRule type="top10" dxfId="96" priority="15" rank="1"/>
  </conditionalFormatting>
  <conditionalFormatting sqref="H139:H14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{E28DF953-75C3-40BC-BA12-5E4E70E0FA2F}</x14:id>
        </ext>
      </extLst>
    </cfRule>
    <cfRule type="top10" dxfId="95" priority="11" bottom="1" rank="1"/>
    <cfRule type="top10" dxfId="94" priority="12" rank="1"/>
  </conditionalFormatting>
  <conditionalFormatting sqref="I139:I14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{4E5D66D4-1145-4429-9451-A3DEA96AE1CB}</x14:id>
        </ext>
      </extLst>
    </cfRule>
    <cfRule type="top10" dxfId="93" priority="8" bottom="1" rank="1"/>
    <cfRule type="top10" dxfId="92" priority="9" rank="1"/>
  </conditionalFormatting>
  <conditionalFormatting sqref="J139:J14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{01192C3B-DD22-49D1-A5B0-420721E62854}</x14:id>
        </ext>
      </extLst>
    </cfRule>
    <cfRule type="top10" dxfId="91" priority="5" bottom="1" rank="1"/>
    <cfRule type="top10" dxfId="90" priority="6" rank="1"/>
  </conditionalFormatting>
  <conditionalFormatting sqref="K139:K14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{554F70C5-CD17-4DE7-9694-D6021D69601C}</x14:id>
        </ext>
      </extLst>
    </cfRule>
    <cfRule type="top10" dxfId="89" priority="2" bottom="1" rank="1"/>
    <cfRule type="top10" dxfId="88" priority="3" rank="1"/>
  </conditionalFormatting>
  <conditionalFormatting sqref="K15:L15">
    <cfRule type="top10" dxfId="87" priority="112" stopIfTrue="1" bottom="1" rank="1"/>
    <cfRule type="top10" dxfId="86" priority="113" stopIfTrue="1" rank="1"/>
  </conditionalFormatting>
  <conditionalFormatting sqref="L38:M40">
    <cfRule type="top10" dxfId="85" priority="110" stopIfTrue="1" bottom="1" rank="1"/>
    <cfRule type="top10" dxfId="84" priority="111" stopIfTrue="1" rank="1"/>
  </conditionalFormatting>
  <conditionalFormatting sqref="L41:M41">
    <cfRule type="top10" dxfId="83" priority="108" stopIfTrue="1" bottom="1" rank="1"/>
    <cfRule type="top10" dxfId="82" priority="109" stopIfTrue="1" rank="1"/>
  </conditionalFormatting>
  <conditionalFormatting sqref="L70:M72">
    <cfRule type="top10" dxfId="81" priority="106" stopIfTrue="1" bottom="1" rank="1"/>
    <cfRule type="top10" dxfId="80" priority="107" stopIfTrue="1" rank="1"/>
  </conditionalFormatting>
  <conditionalFormatting sqref="L73:M73">
    <cfRule type="top10" dxfId="79" priority="104" stopIfTrue="1" bottom="1" rank="1"/>
    <cfRule type="top10" dxfId="78" priority="105" stopIfTrue="1" rank="1"/>
  </conditionalFormatting>
  <conditionalFormatting sqref="M14:M16 K13:M13">
    <cfRule type="top10" dxfId="77" priority="116" stopIfTrue="1" bottom="1" rank="1"/>
    <cfRule type="top10" dxfId="76" priority="117" stopIfTrue="1" rank="1"/>
  </conditionalFormatting>
  <conditionalFormatting sqref="M139:M146">
    <cfRule type="top10" dxfId="75" priority="58" bottom="1" rank="1"/>
    <cfRule type="top10" dxfId="74" priority="59" rank="1"/>
  </conditionalFormatting>
  <conditionalFormatting sqref="S6:Z489">
    <cfRule type="expression" dxfId="73" priority="96" stopIfTrue="1">
      <formula>OR(ISNUMBER(FIND("02015",$S6))+0,ISNUMBER(FIND("05015",$S6))+0,ISNUMBER(FIND("08015",$S6))+0,ISNUMBER(FIND("02350",$S6))+0,ISNUMBER(FIND("05350",$S6))+0,ISNUMBER(FIND("08350",$S6))+0)</formula>
    </cfRule>
  </conditionalFormatting>
  <conditionalFormatting sqref="S6:Z552">
    <cfRule type="expression" dxfId="72" priority="97">
      <formula>OR(ISNUMBER(FIND("00300",$S6))+0,ISNUMBER(FIND("03300",$S6))+0,ISNUMBER(FIND("06300",$S6))+0,ISNUMBER(FIND("00325",$S6))+0,ISNUMBER(FIND("03325",$S6))+0,ISNUMBER(FIND("06325",$S6))+0)</formula>
    </cfRule>
  </conditionalFormatting>
  <pageMargins left="0.7" right="0.7" top="0.75" bottom="0.75" header="0.3" footer="0.3"/>
  <pageSetup paperSize="9" orientation="portrait" verticalDpi="2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881F93-FCDD-4539-82A1-54CB9D373CA6}">
            <x14:dataBar minLength="0" maxLength="100" negativeBarColorSameAsPositive="1" axisPosition="none">
              <x14:cfvo type="min"/>
              <x14:cfvo type="max"/>
            </x14:dataBar>
          </x14:cfRule>
          <xm:sqref>B139:B146</xm:sqref>
        </x14:conditionalFormatting>
        <x14:conditionalFormatting xmlns:xm="http://schemas.microsoft.com/office/excel/2006/main">
          <x14:cfRule type="dataBar" id="{CE0F12DD-7AB7-4E7C-9A4C-2AB95A883F90}">
            <x14:dataBar minLength="0" maxLength="100" negativeBarColorSameAsPositive="1" axisPosition="none">
              <x14:cfvo type="min"/>
              <x14:cfvo type="max"/>
            </x14:dataBar>
          </x14:cfRule>
          <xm:sqref>B12:I12</xm:sqref>
        </x14:conditionalFormatting>
        <x14:conditionalFormatting xmlns:xm="http://schemas.microsoft.com/office/excel/2006/main">
          <x14:cfRule type="dataBar" id="{85144328-E744-4D81-BCEA-87979017F4A0}">
            <x14:dataBar minLength="0" maxLength="100" negativeBarColorSameAsPositive="1" axisPosition="none">
              <x14:cfvo type="min"/>
              <x14:cfvo type="max"/>
            </x14:dataBar>
          </x14:cfRule>
          <xm:sqref>B13:I13</xm:sqref>
        </x14:conditionalFormatting>
        <x14:conditionalFormatting xmlns:xm="http://schemas.microsoft.com/office/excel/2006/main">
          <x14:cfRule type="dataBar" id="{9C666174-0CCF-4F28-A9AC-3980EAD0AB27}">
            <x14:dataBar minLength="0" maxLength="100" negativeBarColorSameAsPositive="1" axisPosition="none">
              <x14:cfvo type="min"/>
              <x14:cfvo type="max"/>
            </x14:dataBar>
          </x14:cfRule>
          <xm:sqref>B14:I14</xm:sqref>
        </x14:conditionalFormatting>
        <x14:conditionalFormatting xmlns:xm="http://schemas.microsoft.com/office/excel/2006/main">
          <x14:cfRule type="dataBar" id="{7BAF9815-2522-4C52-A71D-8FDEC94D37ED}">
            <x14:dataBar minLength="0" maxLength="100" negativeBarColorSameAsPositive="1" axisPosition="none">
              <x14:cfvo type="min"/>
              <x14:cfvo type="max"/>
            </x14:dataBar>
          </x14:cfRule>
          <xm:sqref>B15:I15</xm:sqref>
        </x14:conditionalFormatting>
        <x14:conditionalFormatting xmlns:xm="http://schemas.microsoft.com/office/excel/2006/main">
          <x14:cfRule type="dataBar" id="{0591460D-2DDA-46F9-A3CD-71E3018CC303}">
            <x14:dataBar minLength="0" maxLength="100" negativeBarColorSameAsPositive="1" axisPosition="none">
              <x14:cfvo type="min"/>
              <x14:cfvo type="max"/>
            </x14:dataBar>
          </x14:cfRule>
          <xm:sqref>B16:I16</xm:sqref>
        </x14:conditionalFormatting>
        <x14:conditionalFormatting xmlns:xm="http://schemas.microsoft.com/office/excel/2006/main">
          <x14:cfRule type="dataBar" id="{610A3F17-3D10-4F6C-9FB8-159FF1F07F23}">
            <x14:dataBar minLength="0" maxLength="100" negativeBarColorSameAsPositive="1" axisPosition="none">
              <x14:cfvo type="min"/>
              <x14:cfvo type="max"/>
            </x14:dataBar>
          </x14:cfRule>
          <xm:sqref>B93:I93</xm:sqref>
        </x14:conditionalFormatting>
        <x14:conditionalFormatting xmlns:xm="http://schemas.microsoft.com/office/excel/2006/main">
          <x14:cfRule type="dataBar" id="{162BDF73-CEDD-4B0A-B032-212A82EC1ABF}">
            <x14:dataBar minLength="0" maxLength="100" negativeBarColorSameAsPositive="1" axisPosition="none">
              <x14:cfvo type="min"/>
              <x14:cfvo type="max"/>
            </x14:dataBar>
          </x14:cfRule>
          <xm:sqref>B94:I94</xm:sqref>
        </x14:conditionalFormatting>
        <x14:conditionalFormatting xmlns:xm="http://schemas.microsoft.com/office/excel/2006/main">
          <x14:cfRule type="dataBar" id="{7B06CF7F-3738-4D44-A170-BE2A67D36C73}">
            <x14:dataBar minLength="0" maxLength="100" negativeBarColorSameAsPositive="1" axisPosition="none">
              <x14:cfvo type="min"/>
              <x14:cfvo type="max"/>
            </x14:dataBar>
          </x14:cfRule>
          <xm:sqref>B95:I95</xm:sqref>
        </x14:conditionalFormatting>
        <x14:conditionalFormatting xmlns:xm="http://schemas.microsoft.com/office/excel/2006/main">
          <x14:cfRule type="dataBar" id="{DA45DA90-164D-4E86-A653-BE525B42F571}">
            <x14:dataBar minLength="0" maxLength="100" negativeBarColorSameAsPositive="1" axisPosition="none">
              <x14:cfvo type="min"/>
              <x14:cfvo type="max"/>
            </x14:dataBar>
          </x14:cfRule>
          <xm:sqref>B96:I96</xm:sqref>
        </x14:conditionalFormatting>
        <x14:conditionalFormatting xmlns:xm="http://schemas.microsoft.com/office/excel/2006/main">
          <x14:cfRule type="dataBar" id="{37DB1FFB-257E-4F09-A8FA-4AF56DBE4972}">
            <x14:dataBar minLength="0" maxLength="100" negativeBarColorSameAsPositive="1" axisPosition="none">
              <x14:cfvo type="min"/>
              <x14:cfvo type="max"/>
            </x14:dataBar>
          </x14:cfRule>
          <xm:sqref>B97:I97</xm:sqref>
        </x14:conditionalFormatting>
        <x14:conditionalFormatting xmlns:xm="http://schemas.microsoft.com/office/excel/2006/main">
          <x14:cfRule type="dataBar" id="{B7C76406-676D-4C6B-A0F6-0A9FBF656BAA}">
            <x14:dataBar minLength="0" maxLength="100" negativeBarColorSameAsPositive="1" axisPosition="none">
              <x14:cfvo type="min"/>
              <x14:cfvo type="max"/>
            </x14:dataBar>
          </x14:cfRule>
          <xm:sqref>C139:C146</xm:sqref>
        </x14:conditionalFormatting>
        <x14:conditionalFormatting xmlns:xm="http://schemas.microsoft.com/office/excel/2006/main">
          <x14:cfRule type="dataBar" id="{3779116F-0748-4231-AC5E-63AC9C6DCE72}">
            <x14:dataBar minLength="0" maxLength="100" negativeBarColorSameAsPositive="1" axisPosition="none">
              <x14:cfvo type="min"/>
              <x14:cfvo type="max"/>
            </x14:dataBar>
          </x14:cfRule>
          <xm:sqref>D139:D146</xm:sqref>
        </x14:conditionalFormatting>
        <x14:conditionalFormatting xmlns:xm="http://schemas.microsoft.com/office/excel/2006/main">
          <x14:cfRule type="dataBar" id="{060E997A-CCBD-4707-B9C8-400DF1C5ECB6}">
            <x14:dataBar minLength="0" maxLength="100" negativeBarColorSameAsPositive="1" axisPosition="none">
              <x14:cfvo type="min"/>
              <x14:cfvo type="max"/>
            </x14:dataBar>
          </x14:cfRule>
          <xm:sqref>E139:E146</xm:sqref>
        </x14:conditionalFormatting>
        <x14:conditionalFormatting xmlns:xm="http://schemas.microsoft.com/office/excel/2006/main">
          <x14:cfRule type="dataBar" id="{37B40BE1-C809-481C-B67D-CE2B84A0302B}">
            <x14:dataBar minLength="0" maxLength="100" negativeBarColorSameAsPositive="1" axisPosition="none">
              <x14:cfvo type="min"/>
              <x14:cfvo type="max"/>
            </x14:dataBar>
          </x14:cfRule>
          <xm:sqref>F139:F146</xm:sqref>
        </x14:conditionalFormatting>
        <x14:conditionalFormatting xmlns:xm="http://schemas.microsoft.com/office/excel/2006/main">
          <x14:cfRule type="dataBar" id="{BC0B7BD4-79CC-431D-B59C-C145725E21CF}">
            <x14:dataBar minLength="0" maxLength="100" negativeBarColorSameAsPositive="1" axisPosition="none">
              <x14:cfvo type="min"/>
              <x14:cfvo type="max"/>
            </x14:dataBar>
          </x14:cfRule>
          <xm:sqref>G139:G146</xm:sqref>
        </x14:conditionalFormatting>
        <x14:conditionalFormatting xmlns:xm="http://schemas.microsoft.com/office/excel/2006/main">
          <x14:cfRule type="dataBar" id="{E28DF953-75C3-40BC-BA12-5E4E70E0FA2F}">
            <x14:dataBar minLength="0" maxLength="100" negativeBarColorSameAsPositive="1" axisPosition="none">
              <x14:cfvo type="min"/>
              <x14:cfvo type="max"/>
            </x14:dataBar>
          </x14:cfRule>
          <xm:sqref>H139:H146</xm:sqref>
        </x14:conditionalFormatting>
        <x14:conditionalFormatting xmlns:xm="http://schemas.microsoft.com/office/excel/2006/main">
          <x14:cfRule type="dataBar" id="{4E5D66D4-1145-4429-9451-A3DEA96AE1CB}">
            <x14:dataBar minLength="0" maxLength="100" negativeBarColorSameAsPositive="1" axisPosition="none">
              <x14:cfvo type="min"/>
              <x14:cfvo type="max"/>
            </x14:dataBar>
          </x14:cfRule>
          <xm:sqref>I139:I146</xm:sqref>
        </x14:conditionalFormatting>
        <x14:conditionalFormatting xmlns:xm="http://schemas.microsoft.com/office/excel/2006/main">
          <x14:cfRule type="dataBar" id="{01192C3B-DD22-49D1-A5B0-420721E62854}">
            <x14:dataBar minLength="0" maxLength="100" negativeBarColorSameAsPositive="1" axisPosition="none">
              <x14:cfvo type="min"/>
              <x14:cfvo type="max"/>
            </x14:dataBar>
          </x14:cfRule>
          <xm:sqref>J139:J146</xm:sqref>
        </x14:conditionalFormatting>
        <x14:conditionalFormatting xmlns:xm="http://schemas.microsoft.com/office/excel/2006/main">
          <x14:cfRule type="dataBar" id="{554F70C5-CD17-4DE7-9694-D6021D69601C}">
            <x14:dataBar minLength="0" maxLength="100" negativeBarColorSameAsPositive="1" axisPosition="none">
              <x14:cfvo type="min"/>
              <x14:cfvo type="max"/>
            </x14:dataBar>
          </x14:cfRule>
          <xm:sqref>K139:K146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Z490"/>
  <sheetViews>
    <sheetView zoomScale="115" zoomScaleNormal="115" workbookViewId="0">
      <selection activeCell="S1" sqref="S1"/>
    </sheetView>
  </sheetViews>
  <sheetFormatPr defaultColWidth="8.85546875" defaultRowHeight="15" x14ac:dyDescent="0.25"/>
  <cols>
    <col min="1" max="1" width="11.7109375" style="106" customWidth="1"/>
    <col min="2" max="2" width="8.5703125" style="106" customWidth="1"/>
    <col min="3" max="3" width="6.28515625" style="106" customWidth="1"/>
    <col min="4" max="4" width="7.42578125" style="106" customWidth="1"/>
    <col min="5" max="5" width="6.28515625" style="106" customWidth="1"/>
    <col min="6" max="6" width="7.42578125" style="106" customWidth="1"/>
    <col min="7" max="7" width="6.28515625" style="106" bestFit="1" customWidth="1"/>
    <col min="8" max="8" width="5.7109375" style="106" bestFit="1" customWidth="1"/>
    <col min="9" max="9" width="6.7109375" style="106" bestFit="1" customWidth="1"/>
    <col min="10" max="10" width="6" style="106" customWidth="1"/>
    <col min="11" max="11" width="6.5703125" style="106" customWidth="1"/>
    <col min="12" max="12" width="5.7109375" style="106" bestFit="1" customWidth="1"/>
    <col min="13" max="13" width="5.5703125" style="106" customWidth="1"/>
    <col min="14" max="19" width="8.85546875" style="106"/>
    <col min="20" max="21" width="15.5703125" style="106" customWidth="1"/>
    <col min="22" max="22" width="16.42578125" style="106" customWidth="1"/>
    <col min="23" max="25" width="10.42578125" style="106" customWidth="1"/>
    <col min="26" max="26" width="11.5703125" style="106" customWidth="1"/>
    <col min="27" max="16384" width="8.85546875" style="106"/>
  </cols>
  <sheetData>
    <row r="1" spans="1:26" ht="18" x14ac:dyDescent="0.35">
      <c r="A1" s="238" t="s">
        <v>62</v>
      </c>
      <c r="B1" s="238"/>
      <c r="C1" s="238"/>
      <c r="D1" s="238"/>
      <c r="E1" s="238"/>
      <c r="F1" s="353" t="s">
        <v>25</v>
      </c>
      <c r="G1" s="353"/>
      <c r="H1" s="353"/>
      <c r="I1" s="238"/>
      <c r="J1" s="238"/>
      <c r="K1" s="238"/>
      <c r="L1" s="238"/>
      <c r="M1" s="6" t="s">
        <v>63</v>
      </c>
      <c r="R1" s="181">
        <f>1/2992</f>
        <v>3.3422459893048126E-4</v>
      </c>
      <c r="S1" s="303"/>
    </row>
    <row r="2" spans="1:26" ht="13.9" customHeight="1" x14ac:dyDescent="0.25">
      <c r="A2" s="354" t="s">
        <v>284</v>
      </c>
      <c r="B2" s="354"/>
      <c r="C2" s="354"/>
      <c r="D2" s="354"/>
      <c r="E2" s="354"/>
      <c r="F2" s="354"/>
      <c r="G2" s="354"/>
      <c r="H2" s="354"/>
      <c r="I2" s="354"/>
      <c r="J2" s="355"/>
      <c r="K2" s="345"/>
      <c r="L2" s="346"/>
      <c r="M2" s="106" t="s">
        <v>164</v>
      </c>
      <c r="S2" s="303"/>
    </row>
    <row r="3" spans="1:26" ht="13.15" customHeight="1" x14ac:dyDescent="0.25">
      <c r="A3" s="3" t="s">
        <v>8</v>
      </c>
      <c r="B3" s="5" t="s">
        <v>21</v>
      </c>
      <c r="C3" s="15" t="s">
        <v>11</v>
      </c>
      <c r="D3" s="3" t="s">
        <v>13</v>
      </c>
      <c r="E3" s="15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14" t="s">
        <v>22</v>
      </c>
      <c r="K3" s="345"/>
      <c r="L3" s="346"/>
      <c r="M3" s="106" t="s">
        <v>165</v>
      </c>
      <c r="S3" s="303"/>
    </row>
    <row r="4" spans="1:26" ht="13.15" customHeight="1" thickBot="1" x14ac:dyDescent="0.3">
      <c r="A4" s="3" t="s">
        <v>10</v>
      </c>
      <c r="B4" s="5" t="s">
        <v>23</v>
      </c>
      <c r="C4" s="15" t="s">
        <v>12</v>
      </c>
      <c r="D4" s="3" t="s">
        <v>14</v>
      </c>
      <c r="E4" s="15" t="s">
        <v>14</v>
      </c>
      <c r="F4" s="3" t="s">
        <v>24</v>
      </c>
      <c r="G4" s="3" t="s">
        <v>12</v>
      </c>
      <c r="H4" s="3" t="s">
        <v>12</v>
      </c>
      <c r="I4" s="3" t="s">
        <v>14</v>
      </c>
      <c r="J4" s="14" t="s">
        <v>23</v>
      </c>
      <c r="K4" s="345"/>
      <c r="L4" s="346"/>
      <c r="M4" s="106" t="s">
        <v>166</v>
      </c>
      <c r="S4" s="303"/>
    </row>
    <row r="5" spans="1:26" ht="14.45" customHeight="1" thickTop="1" x14ac:dyDescent="0.25">
      <c r="A5" s="3" t="s">
        <v>26</v>
      </c>
      <c r="B5" s="248">
        <v>15.7</v>
      </c>
      <c r="C5" s="248">
        <v>5.4</v>
      </c>
      <c r="D5" s="249"/>
      <c r="E5" s="248">
        <v>11.2</v>
      </c>
      <c r="F5" s="249"/>
      <c r="G5" s="249"/>
      <c r="H5" s="249"/>
      <c r="I5" s="249"/>
      <c r="J5" s="250">
        <v>1.44</v>
      </c>
      <c r="K5" s="345"/>
      <c r="L5" s="346"/>
      <c r="M5" s="106" t="s">
        <v>167</v>
      </c>
      <c r="S5" s="72" t="s">
        <v>142</v>
      </c>
      <c r="T5" s="73" t="s">
        <v>135</v>
      </c>
      <c r="U5" s="73" t="s">
        <v>136</v>
      </c>
      <c r="V5" s="73" t="s">
        <v>137</v>
      </c>
      <c r="W5" s="73" t="s">
        <v>138</v>
      </c>
      <c r="X5" s="73" t="s">
        <v>139</v>
      </c>
      <c r="Y5" s="73" t="s">
        <v>140</v>
      </c>
      <c r="Z5" s="78" t="s">
        <v>141</v>
      </c>
    </row>
    <row r="6" spans="1:26" ht="13.15" customHeight="1" x14ac:dyDescent="0.25">
      <c r="A6" s="3" t="s">
        <v>64</v>
      </c>
      <c r="B6" s="251">
        <v>17.899999999999999</v>
      </c>
      <c r="C6" s="251">
        <v>7.2</v>
      </c>
      <c r="D6" s="252"/>
      <c r="E6" s="251">
        <v>12.5</v>
      </c>
      <c r="F6" s="252"/>
      <c r="G6" s="252"/>
      <c r="H6" s="252"/>
      <c r="I6" s="252"/>
      <c r="J6" s="253">
        <v>1.95</v>
      </c>
      <c r="K6" s="345"/>
      <c r="L6" s="346"/>
      <c r="M6" s="5"/>
      <c r="S6" s="69"/>
      <c r="T6" s="70"/>
      <c r="U6" s="70"/>
      <c r="V6" s="70"/>
      <c r="W6" s="70"/>
      <c r="X6" s="70"/>
      <c r="Y6" s="70"/>
      <c r="Z6" s="71"/>
    </row>
    <row r="7" spans="1:26" x14ac:dyDescent="0.25">
      <c r="A7" s="3" t="s">
        <v>65</v>
      </c>
      <c r="B7" s="251">
        <v>19.899999999999999</v>
      </c>
      <c r="C7" s="251">
        <v>9</v>
      </c>
      <c r="D7" s="252"/>
      <c r="E7" s="251">
        <v>13.5</v>
      </c>
      <c r="F7" s="252"/>
      <c r="G7" s="252"/>
      <c r="H7" s="252"/>
      <c r="I7" s="252"/>
      <c r="J7" s="253">
        <v>2.46</v>
      </c>
      <c r="K7" s="4"/>
      <c r="L7" s="238"/>
      <c r="S7" s="69"/>
      <c r="T7" s="70"/>
      <c r="U7" s="70"/>
      <c r="V7" s="70"/>
      <c r="W7" s="70"/>
      <c r="X7" s="70"/>
      <c r="Y7" s="70"/>
      <c r="Z7" s="71"/>
    </row>
    <row r="8" spans="1:26" x14ac:dyDescent="0.25">
      <c r="A8" s="3" t="s">
        <v>257</v>
      </c>
      <c r="B8" s="251">
        <v>21.7</v>
      </c>
      <c r="C8" s="254">
        <v>10.6</v>
      </c>
      <c r="D8" s="252"/>
      <c r="E8" s="251">
        <v>14.3</v>
      </c>
      <c r="F8" s="252"/>
      <c r="G8" s="252"/>
      <c r="H8" s="252"/>
      <c r="I8" s="252"/>
      <c r="J8" s="253">
        <v>2.96</v>
      </c>
      <c r="K8" s="238"/>
      <c r="L8" s="238"/>
      <c r="S8" s="69"/>
      <c r="T8" s="70"/>
      <c r="U8" s="70"/>
      <c r="V8" s="70"/>
      <c r="W8" s="70"/>
      <c r="X8" s="70"/>
      <c r="Y8" s="70"/>
      <c r="Z8" s="71"/>
    </row>
    <row r="9" spans="1:26" x14ac:dyDescent="0.25">
      <c r="A9" s="3" t="s">
        <v>258</v>
      </c>
      <c r="B9" s="255">
        <v>23.5</v>
      </c>
      <c r="C9" s="255">
        <v>12.3</v>
      </c>
      <c r="D9" s="256"/>
      <c r="E9" s="255">
        <v>15.1</v>
      </c>
      <c r="F9" s="258"/>
      <c r="G9" s="259"/>
      <c r="H9" s="259"/>
      <c r="I9" s="260"/>
      <c r="J9" s="257">
        <v>3.45</v>
      </c>
      <c r="K9" s="238"/>
      <c r="L9" s="238"/>
      <c r="S9" s="69"/>
      <c r="T9" s="70"/>
      <c r="U9" s="70"/>
      <c r="V9" s="70"/>
      <c r="W9" s="70"/>
      <c r="X9" s="70"/>
      <c r="Y9" s="70"/>
      <c r="Z9" s="71"/>
    </row>
    <row r="10" spans="1:26" x14ac:dyDescent="0.25">
      <c r="A10" s="350" t="s">
        <v>283</v>
      </c>
      <c r="B10" s="350"/>
      <c r="C10" s="350"/>
      <c r="D10" s="350"/>
      <c r="E10" s="350"/>
      <c r="F10" s="350"/>
      <c r="G10" s="350"/>
      <c r="H10" s="350"/>
      <c r="I10" s="350"/>
      <c r="J10" s="350"/>
      <c r="K10" s="238"/>
      <c r="L10" s="238"/>
      <c r="S10" s="69"/>
      <c r="T10" s="70"/>
      <c r="U10" s="70"/>
      <c r="V10" s="70"/>
      <c r="W10" s="70"/>
      <c r="X10" s="70"/>
      <c r="Y10" s="70"/>
      <c r="Z10" s="71"/>
    </row>
    <row r="11" spans="1:26" x14ac:dyDescent="0.25">
      <c r="A11" s="5" t="s">
        <v>20</v>
      </c>
      <c r="B11" s="225" t="s">
        <v>0</v>
      </c>
      <c r="C11" s="225" t="s">
        <v>1</v>
      </c>
      <c r="D11" s="225" t="s">
        <v>2</v>
      </c>
      <c r="E11" s="225" t="s">
        <v>3</v>
      </c>
      <c r="F11" s="226" t="s">
        <v>4</v>
      </c>
      <c r="G11" s="225" t="s">
        <v>5</v>
      </c>
      <c r="H11" s="225" t="s">
        <v>6</v>
      </c>
      <c r="I11" s="1" t="s">
        <v>7</v>
      </c>
      <c r="J11" s="224" t="s">
        <v>172</v>
      </c>
      <c r="K11" s="3"/>
      <c r="L11" s="3"/>
      <c r="M11" s="3"/>
      <c r="S11" s="69"/>
      <c r="T11" s="70"/>
      <c r="U11" s="70"/>
      <c r="V11" s="70"/>
      <c r="W11" s="70"/>
      <c r="X11" s="70"/>
      <c r="Y11" s="70"/>
      <c r="Z11" s="71"/>
    </row>
    <row r="12" spans="1:26" x14ac:dyDescent="0.25">
      <c r="A12" s="5" t="s">
        <v>26</v>
      </c>
      <c r="B12" s="271">
        <v>15.7</v>
      </c>
      <c r="C12" s="271">
        <v>15.7</v>
      </c>
      <c r="D12" s="271">
        <v>11.2</v>
      </c>
      <c r="E12" s="271">
        <v>8.6</v>
      </c>
      <c r="F12" s="271">
        <v>8.6999999999999993</v>
      </c>
      <c r="G12" s="271">
        <v>13.5</v>
      </c>
      <c r="H12" s="271">
        <v>14.2</v>
      </c>
      <c r="I12" s="271">
        <v>11.4</v>
      </c>
      <c r="J12" s="272"/>
      <c r="K12" s="7"/>
      <c r="L12" s="7"/>
      <c r="M12" s="7"/>
      <c r="S12" s="69"/>
      <c r="T12" s="70"/>
      <c r="U12" s="70"/>
      <c r="V12" s="70"/>
      <c r="W12" s="70"/>
      <c r="X12" s="70"/>
      <c r="Y12" s="70"/>
      <c r="Z12" s="71"/>
    </row>
    <row r="13" spans="1:26" x14ac:dyDescent="0.25">
      <c r="A13" s="5" t="s">
        <v>64</v>
      </c>
      <c r="B13" s="271">
        <v>17.899999999999999</v>
      </c>
      <c r="C13" s="271">
        <v>17.899999999999999</v>
      </c>
      <c r="D13" s="271">
        <v>12.8</v>
      </c>
      <c r="E13" s="271">
        <v>9.6999999999999993</v>
      </c>
      <c r="F13" s="271">
        <v>9.9</v>
      </c>
      <c r="G13" s="271">
        <v>15.4</v>
      </c>
      <c r="H13" s="271">
        <v>16.100000000000001</v>
      </c>
      <c r="I13" s="271">
        <v>13</v>
      </c>
      <c r="J13" s="272"/>
      <c r="K13" s="7"/>
      <c r="L13" s="7"/>
      <c r="M13" s="7"/>
      <c r="S13" s="69"/>
      <c r="T13" s="70"/>
      <c r="U13" s="70"/>
      <c r="V13" s="70"/>
      <c r="W13" s="70"/>
      <c r="X13" s="70"/>
      <c r="Y13" s="70"/>
      <c r="Z13" s="71"/>
    </row>
    <row r="14" spans="1:26" x14ac:dyDescent="0.25">
      <c r="A14" s="5" t="s">
        <v>65</v>
      </c>
      <c r="B14" s="271">
        <v>19.899999999999999</v>
      </c>
      <c r="C14" s="271">
        <v>19.899999999999999</v>
      </c>
      <c r="D14" s="271">
        <v>14.2</v>
      </c>
      <c r="E14" s="271">
        <v>10.8</v>
      </c>
      <c r="F14" s="271">
        <v>11</v>
      </c>
      <c r="G14" s="271">
        <v>17</v>
      </c>
      <c r="H14" s="271">
        <v>17.899999999999999</v>
      </c>
      <c r="I14" s="271">
        <v>14.4</v>
      </c>
      <c r="J14" s="272"/>
      <c r="K14" s="7"/>
      <c r="L14" s="7"/>
      <c r="M14" s="7"/>
      <c r="S14" s="69"/>
      <c r="T14" s="70"/>
      <c r="U14" s="70"/>
      <c r="V14" s="70"/>
      <c r="W14" s="70"/>
      <c r="X14" s="70"/>
      <c r="Y14" s="70"/>
      <c r="Z14" s="71"/>
    </row>
    <row r="15" spans="1:26" x14ac:dyDescent="0.25">
      <c r="A15" s="5" t="s">
        <v>257</v>
      </c>
      <c r="B15" s="271">
        <v>21.7</v>
      </c>
      <c r="C15" s="271">
        <v>21.7</v>
      </c>
      <c r="D15" s="271">
        <v>15.5</v>
      </c>
      <c r="E15" s="271">
        <v>11.8</v>
      </c>
      <c r="F15" s="271">
        <v>12</v>
      </c>
      <c r="G15" s="271">
        <v>18.600000000000001</v>
      </c>
      <c r="H15" s="271">
        <v>19.600000000000001</v>
      </c>
      <c r="I15" s="271">
        <v>15.7</v>
      </c>
      <c r="J15" s="272"/>
      <c r="K15" s="7"/>
      <c r="L15" s="7"/>
      <c r="M15" s="7"/>
      <c r="S15" s="69"/>
      <c r="T15" s="70"/>
      <c r="U15" s="70"/>
      <c r="V15" s="70"/>
      <c r="W15" s="70"/>
      <c r="X15" s="70"/>
      <c r="Y15" s="70"/>
      <c r="Z15" s="71"/>
    </row>
    <row r="16" spans="1:26" x14ac:dyDescent="0.25">
      <c r="A16" s="5" t="s">
        <v>258</v>
      </c>
      <c r="B16" s="271">
        <v>23.5</v>
      </c>
      <c r="C16" s="271">
        <v>23.5</v>
      </c>
      <c r="D16" s="271">
        <v>16.8</v>
      </c>
      <c r="E16" s="271">
        <v>12.8</v>
      </c>
      <c r="F16" s="271">
        <v>13</v>
      </c>
      <c r="G16" s="271">
        <v>20.2</v>
      </c>
      <c r="H16" s="271">
        <v>21.2</v>
      </c>
      <c r="I16" s="271">
        <v>17</v>
      </c>
      <c r="J16" s="272"/>
      <c r="K16" s="238"/>
      <c r="L16" s="238"/>
      <c r="S16" s="69"/>
      <c r="T16" s="70"/>
      <c r="U16" s="70"/>
      <c r="V16" s="70"/>
      <c r="W16" s="70"/>
      <c r="X16" s="70"/>
      <c r="Y16" s="70"/>
      <c r="Z16" s="71"/>
    </row>
    <row r="17" spans="1:26" ht="15.75" thickBot="1" x14ac:dyDescent="0.3">
      <c r="A17" s="182" t="s">
        <v>263</v>
      </c>
      <c r="B17" s="116"/>
      <c r="C17" s="116"/>
      <c r="D17" s="116"/>
      <c r="E17" s="116"/>
      <c r="F17" s="116"/>
      <c r="G17" s="116"/>
      <c r="H17" s="116"/>
      <c r="I17" s="116"/>
      <c r="J17" s="238"/>
      <c r="K17" s="238"/>
      <c r="L17" s="238"/>
      <c r="S17" s="69"/>
      <c r="T17" s="70"/>
      <c r="U17" s="70"/>
      <c r="V17" s="70"/>
      <c r="W17" s="70"/>
      <c r="X17" s="70"/>
      <c r="Y17" s="70"/>
      <c r="Z17" s="71"/>
    </row>
    <row r="18" spans="1:26" ht="15.75" thickTop="1" x14ac:dyDescent="0.25">
      <c r="A18" s="230"/>
      <c r="B18" s="117" t="s">
        <v>116</v>
      </c>
      <c r="C18" s="118"/>
      <c r="D18" s="119" t="s">
        <v>160</v>
      </c>
      <c r="E18" s="120"/>
      <c r="F18" s="119" t="s">
        <v>117</v>
      </c>
      <c r="G18" s="121"/>
      <c r="H18" s="119" t="s">
        <v>262</v>
      </c>
      <c r="I18" s="118"/>
      <c r="J18" s="119" t="s">
        <v>261</v>
      </c>
      <c r="K18" s="238"/>
      <c r="L18" s="238"/>
      <c r="S18" s="69"/>
      <c r="T18" s="70"/>
      <c r="U18" s="70"/>
      <c r="V18" s="70"/>
      <c r="W18" s="70"/>
      <c r="X18" s="70"/>
      <c r="Y18" s="70"/>
      <c r="Z18" s="71"/>
    </row>
    <row r="19" spans="1:26" x14ac:dyDescent="0.25">
      <c r="A19" s="231"/>
      <c r="B19" s="122" t="s">
        <v>11</v>
      </c>
      <c r="C19" s="123" t="s">
        <v>15</v>
      </c>
      <c r="D19" s="122" t="s">
        <v>11</v>
      </c>
      <c r="E19" s="123" t="s">
        <v>15</v>
      </c>
      <c r="F19" s="124" t="s">
        <v>11</v>
      </c>
      <c r="G19" s="125" t="s">
        <v>15</v>
      </c>
      <c r="H19" s="124" t="s">
        <v>11</v>
      </c>
      <c r="I19" s="125" t="s">
        <v>15</v>
      </c>
      <c r="J19" s="124" t="s">
        <v>11</v>
      </c>
      <c r="K19" s="125" t="s">
        <v>15</v>
      </c>
      <c r="L19" s="238"/>
      <c r="S19" s="69"/>
      <c r="T19" s="70"/>
      <c r="U19" s="70"/>
      <c r="V19" s="70"/>
      <c r="W19" s="70"/>
      <c r="X19" s="70"/>
      <c r="Y19" s="70"/>
      <c r="Z19" s="71"/>
    </row>
    <row r="20" spans="1:26" x14ac:dyDescent="0.25">
      <c r="A20" s="51" t="s">
        <v>60</v>
      </c>
      <c r="B20" s="241">
        <v>4</v>
      </c>
      <c r="C20" s="243">
        <v>9.1999999999999993</v>
      </c>
      <c r="D20" s="241">
        <v>5.5</v>
      </c>
      <c r="E20" s="243">
        <v>10.5</v>
      </c>
      <c r="F20" s="241">
        <v>6.5</v>
      </c>
      <c r="G20" s="243">
        <v>11.3</v>
      </c>
      <c r="H20" s="240">
        <v>8.4</v>
      </c>
      <c r="I20" s="244">
        <v>12.6</v>
      </c>
      <c r="J20" s="240">
        <v>9.5</v>
      </c>
      <c r="K20" s="244">
        <v>13.3</v>
      </c>
      <c r="L20" s="238"/>
      <c r="S20" s="69"/>
      <c r="T20" s="70"/>
      <c r="U20" s="70"/>
      <c r="V20" s="70"/>
      <c r="W20" s="70"/>
      <c r="X20" s="70"/>
      <c r="Y20" s="70"/>
      <c r="Z20" s="71"/>
    </row>
    <row r="21" spans="1:26" x14ac:dyDescent="0.25">
      <c r="A21" s="51" t="s">
        <v>61</v>
      </c>
      <c r="B21" s="240">
        <v>4.5</v>
      </c>
      <c r="C21" s="240">
        <v>9.8000000000000007</v>
      </c>
      <c r="D21" s="240">
        <v>6</v>
      </c>
      <c r="E21" s="240">
        <v>11</v>
      </c>
      <c r="F21" s="240">
        <v>7.5</v>
      </c>
      <c r="G21" s="240">
        <v>12</v>
      </c>
      <c r="H21" s="240">
        <v>9.6</v>
      </c>
      <c r="I21" s="244">
        <v>13.5</v>
      </c>
      <c r="J21" s="240">
        <v>10.5</v>
      </c>
      <c r="K21" s="244">
        <v>13.8</v>
      </c>
      <c r="L21" s="238"/>
      <c r="S21" s="69"/>
      <c r="T21" s="70"/>
      <c r="U21" s="70"/>
      <c r="V21" s="70"/>
      <c r="W21" s="70"/>
      <c r="X21" s="70"/>
      <c r="Y21" s="70"/>
      <c r="Z21" s="71"/>
    </row>
    <row r="22" spans="1:26" x14ac:dyDescent="0.25">
      <c r="A22" s="228" t="s">
        <v>173</v>
      </c>
      <c r="B22" s="241">
        <v>5</v>
      </c>
      <c r="C22" s="243">
        <v>10.1</v>
      </c>
      <c r="D22" s="241">
        <v>6.5</v>
      </c>
      <c r="E22" s="243">
        <v>11.4</v>
      </c>
      <c r="F22" s="241">
        <v>8.5</v>
      </c>
      <c r="G22" s="243">
        <v>12.6</v>
      </c>
      <c r="H22" s="240">
        <v>10.199999999999999</v>
      </c>
      <c r="I22" s="244">
        <v>13.9</v>
      </c>
      <c r="J22" s="240">
        <v>11.5</v>
      </c>
      <c r="K22" s="244">
        <v>14.4</v>
      </c>
      <c r="L22" s="238"/>
      <c r="S22" s="69"/>
      <c r="T22" s="70"/>
      <c r="U22" s="70"/>
      <c r="V22" s="70"/>
      <c r="W22" s="70"/>
      <c r="X22" s="70"/>
      <c r="Y22" s="70"/>
      <c r="Z22" s="71"/>
    </row>
    <row r="23" spans="1:26" s="218" customFormat="1" x14ac:dyDescent="0.25">
      <c r="A23" s="227" t="s">
        <v>259</v>
      </c>
      <c r="B23" s="242">
        <v>5.4</v>
      </c>
      <c r="C23" s="245">
        <v>11.2</v>
      </c>
      <c r="D23" s="242">
        <v>7.2</v>
      </c>
      <c r="E23" s="245">
        <v>12.5</v>
      </c>
      <c r="F23" s="242">
        <v>9</v>
      </c>
      <c r="G23" s="245">
        <v>13.5</v>
      </c>
      <c r="H23" s="246">
        <v>10.6</v>
      </c>
      <c r="I23" s="247">
        <v>14.3</v>
      </c>
      <c r="J23" s="246">
        <v>12.3</v>
      </c>
      <c r="K23" s="247">
        <v>15.1</v>
      </c>
      <c r="L23" s="238"/>
      <c r="S23" s="69"/>
      <c r="T23" s="70"/>
      <c r="U23" s="70"/>
      <c r="V23" s="70"/>
      <c r="W23" s="70"/>
      <c r="X23" s="70"/>
      <c r="Y23" s="70"/>
      <c r="Z23" s="71"/>
    </row>
    <row r="24" spans="1:26" s="218" customFormat="1" x14ac:dyDescent="0.25">
      <c r="A24" s="51" t="s">
        <v>260</v>
      </c>
      <c r="B24" s="243">
        <f>B23</f>
        <v>5.4</v>
      </c>
      <c r="C24" s="243">
        <f>C23*1.03</f>
        <v>11.536</v>
      </c>
      <c r="D24" s="243">
        <f>D23</f>
        <v>7.2</v>
      </c>
      <c r="E24" s="243">
        <f>E23*1.03</f>
        <v>12.875</v>
      </c>
      <c r="F24" s="243">
        <f>F23</f>
        <v>9</v>
      </c>
      <c r="G24" s="243">
        <f>G23*1.03</f>
        <v>13.905000000000001</v>
      </c>
      <c r="H24" s="243">
        <f>H23</f>
        <v>10.6</v>
      </c>
      <c r="I24" s="243">
        <f>I23*1.03</f>
        <v>14.729000000000001</v>
      </c>
      <c r="J24" s="243">
        <f>J23</f>
        <v>12.3</v>
      </c>
      <c r="K24" s="243">
        <f>K23*1.03</f>
        <v>15.553000000000001</v>
      </c>
      <c r="L24" s="238"/>
      <c r="S24" s="69"/>
      <c r="T24" s="70"/>
      <c r="U24" s="70"/>
      <c r="V24" s="70"/>
      <c r="W24" s="70"/>
      <c r="X24" s="70"/>
      <c r="Y24" s="70"/>
      <c r="Z24" s="71"/>
    </row>
    <row r="25" spans="1:26" ht="15.75" thickBot="1" x14ac:dyDescent="0.3">
      <c r="A25" s="182" t="str">
        <f>"Table "&amp;4+INT((ROW()-ROW(A$25))/8)&amp;" Extreme (From) Directional Wave Hs/Tp Contour Point: Sector ["&amp;INT((ROW()-ROW(A$25))/8)*45&amp;"]"</f>
        <v>Table 4 Extreme (From) Directional Wave Hs/Tp Contour Point: Sector [0]</v>
      </c>
      <c r="B25" s="116"/>
      <c r="C25" s="116"/>
      <c r="D25" s="116"/>
      <c r="E25" s="116"/>
      <c r="F25" s="116"/>
      <c r="G25" s="116"/>
      <c r="H25" s="116"/>
      <c r="I25" s="116"/>
      <c r="J25" s="274" t="s">
        <v>0</v>
      </c>
      <c r="K25" s="238"/>
      <c r="L25" s="238"/>
      <c r="S25" s="69"/>
      <c r="T25" s="70"/>
      <c r="U25" s="70"/>
      <c r="V25" s="70"/>
      <c r="W25" s="70"/>
      <c r="X25" s="70"/>
      <c r="Y25" s="70"/>
      <c r="Z25" s="71"/>
    </row>
    <row r="26" spans="1:26" ht="15.75" thickTop="1" x14ac:dyDescent="0.25">
      <c r="A26" s="230"/>
      <c r="B26" s="117" t="s">
        <v>116</v>
      </c>
      <c r="C26" s="118"/>
      <c r="D26" s="119" t="s">
        <v>160</v>
      </c>
      <c r="E26" s="120"/>
      <c r="F26" s="119" t="s">
        <v>117</v>
      </c>
      <c r="G26" s="121"/>
      <c r="H26" s="119" t="s">
        <v>262</v>
      </c>
      <c r="I26" s="118"/>
      <c r="J26" s="119" t="s">
        <v>261</v>
      </c>
      <c r="K26" s="238"/>
      <c r="L26" s="238"/>
      <c r="S26" s="69"/>
      <c r="T26" s="70"/>
      <c r="U26" s="70"/>
      <c r="V26" s="70"/>
      <c r="W26" s="70"/>
      <c r="X26" s="70"/>
      <c r="Y26" s="70"/>
      <c r="Z26" s="71"/>
    </row>
    <row r="27" spans="1:26" x14ac:dyDescent="0.25">
      <c r="A27" s="231"/>
      <c r="B27" s="122" t="s">
        <v>11</v>
      </c>
      <c r="C27" s="123" t="s">
        <v>15</v>
      </c>
      <c r="D27" s="122" t="s">
        <v>11</v>
      </c>
      <c r="E27" s="123" t="s">
        <v>15</v>
      </c>
      <c r="F27" s="124" t="s">
        <v>11</v>
      </c>
      <c r="G27" s="125" t="s">
        <v>15</v>
      </c>
      <c r="H27" s="124" t="s">
        <v>11</v>
      </c>
      <c r="I27" s="125" t="s">
        <v>15</v>
      </c>
      <c r="J27" s="124" t="s">
        <v>11</v>
      </c>
      <c r="K27" s="125" t="s">
        <v>15</v>
      </c>
      <c r="L27" s="238"/>
      <c r="S27" s="69"/>
      <c r="T27" s="70"/>
      <c r="U27" s="70"/>
      <c r="V27" s="70"/>
      <c r="W27" s="70"/>
      <c r="X27" s="70"/>
      <c r="Y27" s="70"/>
      <c r="Z27" s="71"/>
    </row>
    <row r="28" spans="1:26" x14ac:dyDescent="0.25">
      <c r="A28" s="51" t="s">
        <v>60</v>
      </c>
      <c r="B28" s="241">
        <f t="shared" ref="B28:K28" ca="1" si="0">INDIRECT(ADDRESS(31+INT((ROW()-ROW(A$28))/8)*8,COLUMN()))*INDIRECT(ADDRESS(20+MOD(ROW()-ROW(A$28),8),COLUMN()))/B$23</f>
        <v>4</v>
      </c>
      <c r="C28" s="241">
        <f t="shared" ca="1" si="0"/>
        <v>9.1999999999999993</v>
      </c>
      <c r="D28" s="241">
        <f t="shared" ca="1" si="0"/>
        <v>5.5</v>
      </c>
      <c r="E28" s="241">
        <f t="shared" ca="1" si="0"/>
        <v>10.5</v>
      </c>
      <c r="F28" s="241">
        <f t="shared" ca="1" si="0"/>
        <v>6.5</v>
      </c>
      <c r="G28" s="241">
        <f t="shared" ca="1" si="0"/>
        <v>11.3</v>
      </c>
      <c r="H28" s="241">
        <f t="shared" ca="1" si="0"/>
        <v>8.4</v>
      </c>
      <c r="I28" s="241">
        <f t="shared" ca="1" si="0"/>
        <v>12.6</v>
      </c>
      <c r="J28" s="241">
        <f t="shared" ca="1" si="0"/>
        <v>9.5</v>
      </c>
      <c r="K28" s="116">
        <f t="shared" ca="1" si="0"/>
        <v>13.3</v>
      </c>
      <c r="L28" s="238">
        <f ca="1">INDIRECT(ADDRESS(20+ROW()-ROW(A$28),COLUMN()-10))</f>
        <v>4</v>
      </c>
      <c r="S28" s="69"/>
      <c r="T28" s="70"/>
      <c r="U28" s="70"/>
      <c r="V28" s="70"/>
      <c r="W28" s="70"/>
      <c r="X28" s="70"/>
      <c r="Y28" s="70"/>
      <c r="Z28" s="71"/>
    </row>
    <row r="29" spans="1:26" x14ac:dyDescent="0.25">
      <c r="A29" s="51" t="s">
        <v>61</v>
      </c>
      <c r="B29" s="241">
        <f ca="1">INDIRECT(ADDRESS(31+INT((ROW()-ROW(A$28))/8)*8,COLUMN()))*INDIRECT(ADDRESS(20+MOD(ROW()-ROW(A$28),8),COLUMN()))/B$23</f>
        <v>4.5</v>
      </c>
      <c r="C29" s="241">
        <f t="shared" ref="C29:K29" ca="1" si="1">INDIRECT(ADDRESS(31+INT((ROW()-ROW(B$28))/8)*8,COLUMN()))*INDIRECT(ADDRESS(20+MOD(ROW()-ROW(B$28),8),COLUMN()))/C$23</f>
        <v>9.8000000000000007</v>
      </c>
      <c r="D29" s="241">
        <f t="shared" ca="1" si="1"/>
        <v>6</v>
      </c>
      <c r="E29" s="241">
        <f t="shared" ca="1" si="1"/>
        <v>11</v>
      </c>
      <c r="F29" s="241">
        <f t="shared" ca="1" si="1"/>
        <v>7.5</v>
      </c>
      <c r="G29" s="241">
        <f t="shared" ca="1" si="1"/>
        <v>12</v>
      </c>
      <c r="H29" s="241">
        <f t="shared" ca="1" si="1"/>
        <v>9.6</v>
      </c>
      <c r="I29" s="241">
        <f t="shared" ca="1" si="1"/>
        <v>13.5</v>
      </c>
      <c r="J29" s="241">
        <f t="shared" ca="1" si="1"/>
        <v>10.5</v>
      </c>
      <c r="K29" s="116">
        <f t="shared" ca="1" si="1"/>
        <v>13.8</v>
      </c>
      <c r="L29" s="238">
        <f ca="1">INDIRECT(ADDRESS(20+ROW()-ROW(A$28),COLUMN()-10))</f>
        <v>4.5</v>
      </c>
      <c r="S29" s="69"/>
      <c r="T29" s="70"/>
      <c r="U29" s="70"/>
      <c r="V29" s="70"/>
      <c r="W29" s="70"/>
      <c r="X29" s="70"/>
      <c r="Y29" s="70"/>
      <c r="Z29" s="71"/>
    </row>
    <row r="30" spans="1:26" x14ac:dyDescent="0.25">
      <c r="A30" s="228" t="s">
        <v>173</v>
      </c>
      <c r="B30" s="241">
        <f ca="1">INDIRECT(ADDRESS(31+INT((ROW()-ROW(A$28))/8)*8,COLUMN()))*INDIRECT(ADDRESS(20+MOD(ROW()-ROW(A$28),8),COLUMN()))/B$23</f>
        <v>5</v>
      </c>
      <c r="C30" s="241">
        <f t="shared" ref="C30:K30" ca="1" si="2">INDIRECT(ADDRESS(31+INT((ROW()-ROW(B$28))/8)*8,COLUMN()))*INDIRECT(ADDRESS(20+MOD(ROW()-ROW(B$28),8),COLUMN()))/C$23</f>
        <v>10.1</v>
      </c>
      <c r="D30" s="241">
        <f t="shared" ca="1" si="2"/>
        <v>6.5</v>
      </c>
      <c r="E30" s="241">
        <f t="shared" ca="1" si="2"/>
        <v>11.4</v>
      </c>
      <c r="F30" s="241">
        <f t="shared" ca="1" si="2"/>
        <v>8.5</v>
      </c>
      <c r="G30" s="241">
        <f t="shared" ca="1" si="2"/>
        <v>12.6</v>
      </c>
      <c r="H30" s="241">
        <f t="shared" ca="1" si="2"/>
        <v>10.199999999999999</v>
      </c>
      <c r="I30" s="241">
        <f t="shared" ca="1" si="2"/>
        <v>13.9</v>
      </c>
      <c r="J30" s="241">
        <f t="shared" ca="1" si="2"/>
        <v>11.5</v>
      </c>
      <c r="K30" s="116">
        <f t="shared" ca="1" si="2"/>
        <v>14.4</v>
      </c>
      <c r="L30" s="238">
        <f ca="1">INDIRECT(ADDRESS(ROW()+3,COLUMN()-10))</f>
        <v>0</v>
      </c>
      <c r="S30" s="69"/>
      <c r="T30" s="70"/>
      <c r="U30" s="70"/>
      <c r="V30" s="70"/>
      <c r="W30" s="70"/>
      <c r="X30" s="70"/>
      <c r="Y30" s="70"/>
      <c r="Z30" s="71"/>
    </row>
    <row r="31" spans="1:26" x14ac:dyDescent="0.25">
      <c r="A31" s="227" t="s">
        <v>259</v>
      </c>
      <c r="B31" s="242">
        <f t="shared" ref="B31:K31" ca="1" si="3">INDIRECT(ADDRESS(ROW(A$139)+INT((ROW()-ROW(A$31))/8),COLUMN()))</f>
        <v>5.4</v>
      </c>
      <c r="C31" s="242">
        <f t="shared" ca="1" si="3"/>
        <v>11.2</v>
      </c>
      <c r="D31" s="242">
        <f t="shared" ca="1" si="3"/>
        <v>7.2</v>
      </c>
      <c r="E31" s="242">
        <f t="shared" ca="1" si="3"/>
        <v>12.5</v>
      </c>
      <c r="F31" s="242">
        <f t="shared" ca="1" si="3"/>
        <v>9</v>
      </c>
      <c r="G31" s="242">
        <f t="shared" ca="1" si="3"/>
        <v>13.5</v>
      </c>
      <c r="H31" s="242">
        <f t="shared" ca="1" si="3"/>
        <v>10.6</v>
      </c>
      <c r="I31" s="242">
        <f t="shared" ca="1" si="3"/>
        <v>14.3</v>
      </c>
      <c r="J31" s="242">
        <f t="shared" ca="1" si="3"/>
        <v>12.3</v>
      </c>
      <c r="K31" s="229">
        <f t="shared" ca="1" si="3"/>
        <v>15.1</v>
      </c>
      <c r="L31" s="238"/>
      <c r="S31" s="69"/>
      <c r="T31" s="70"/>
      <c r="U31" s="70"/>
      <c r="V31" s="70"/>
      <c r="W31" s="70"/>
      <c r="X31" s="70"/>
      <c r="Y31" s="70"/>
      <c r="Z31" s="71"/>
    </row>
    <row r="32" spans="1:26" x14ac:dyDescent="0.25">
      <c r="A32" s="51" t="s">
        <v>260</v>
      </c>
      <c r="B32" s="241">
        <f t="shared" ref="B32:K32" ca="1" si="4">INDIRECT(ADDRESS(31+INT((ROW()-ROW(A$28))/8)*8,COLUMN()))*INDIRECT(ADDRESS(20+MOD(ROW()-ROW(A$28),8),COLUMN()))/B$23</f>
        <v>5.4</v>
      </c>
      <c r="C32" s="241">
        <f t="shared" ca="1" si="4"/>
        <v>11.536</v>
      </c>
      <c r="D32" s="241">
        <f t="shared" ca="1" si="4"/>
        <v>7.2</v>
      </c>
      <c r="E32" s="241">
        <f t="shared" ca="1" si="4"/>
        <v>12.875</v>
      </c>
      <c r="F32" s="241">
        <f t="shared" ca="1" si="4"/>
        <v>9</v>
      </c>
      <c r="G32" s="241">
        <f t="shared" ca="1" si="4"/>
        <v>13.905000000000003</v>
      </c>
      <c r="H32" s="241">
        <f t="shared" ca="1" si="4"/>
        <v>10.6</v>
      </c>
      <c r="I32" s="241">
        <f t="shared" ca="1" si="4"/>
        <v>14.729000000000001</v>
      </c>
      <c r="J32" s="241">
        <f t="shared" ca="1" si="4"/>
        <v>12.3</v>
      </c>
      <c r="K32" s="116">
        <f t="shared" ca="1" si="4"/>
        <v>15.553000000000001</v>
      </c>
      <c r="L32" s="238"/>
      <c r="S32" s="69"/>
      <c r="T32" s="70"/>
      <c r="U32" s="70"/>
      <c r="V32" s="70"/>
      <c r="W32" s="70"/>
      <c r="X32" s="70"/>
      <c r="Y32" s="70"/>
      <c r="Z32" s="71"/>
    </row>
    <row r="33" spans="1:26" ht="15.75" thickBot="1" x14ac:dyDescent="0.3">
      <c r="A33" s="182" t="str">
        <f>"Table "&amp;4+INT((ROW()-ROW(A$25))/8)&amp;" Extreme (From) Directional Wave Hs/Tp Contour Point: Sector ["&amp;INT((ROW()-ROW(A$25))/8)*45&amp;"]"</f>
        <v>Table 5 Extreme (From) Directional Wave Hs/Tp Contour Point: Sector [45]</v>
      </c>
      <c r="B33" s="232"/>
      <c r="C33" s="232"/>
      <c r="D33" s="232"/>
      <c r="E33" s="232"/>
      <c r="F33" s="232"/>
      <c r="G33" s="232"/>
      <c r="H33" s="232"/>
      <c r="I33" s="232"/>
      <c r="J33" s="274" t="s">
        <v>1</v>
      </c>
      <c r="K33" s="238"/>
      <c r="L33" s="238"/>
      <c r="S33" s="69"/>
      <c r="T33" s="70"/>
      <c r="U33" s="70"/>
      <c r="V33" s="70"/>
      <c r="W33" s="70"/>
      <c r="X33" s="70"/>
      <c r="Y33" s="70"/>
      <c r="Z33" s="71"/>
    </row>
    <row r="34" spans="1:26" ht="15.75" thickTop="1" x14ac:dyDescent="0.25">
      <c r="A34" s="230"/>
      <c r="B34" s="117" t="s">
        <v>116</v>
      </c>
      <c r="C34" s="118"/>
      <c r="D34" s="119" t="s">
        <v>160</v>
      </c>
      <c r="E34" s="120"/>
      <c r="F34" s="119" t="s">
        <v>117</v>
      </c>
      <c r="G34" s="121"/>
      <c r="H34" s="119" t="s">
        <v>262</v>
      </c>
      <c r="I34" s="118"/>
      <c r="J34" s="119" t="s">
        <v>261</v>
      </c>
      <c r="K34" s="238"/>
      <c r="L34" s="238"/>
      <c r="S34" s="69"/>
      <c r="T34" s="70"/>
      <c r="U34" s="70"/>
      <c r="V34" s="70"/>
      <c r="W34" s="70"/>
      <c r="X34" s="70"/>
      <c r="Y34" s="70"/>
      <c r="Z34" s="71"/>
    </row>
    <row r="35" spans="1:26" x14ac:dyDescent="0.25">
      <c r="A35" s="231"/>
      <c r="B35" s="122" t="s">
        <v>11</v>
      </c>
      <c r="C35" s="123" t="s">
        <v>15</v>
      </c>
      <c r="D35" s="122" t="s">
        <v>11</v>
      </c>
      <c r="E35" s="123" t="s">
        <v>15</v>
      </c>
      <c r="F35" s="124" t="s">
        <v>11</v>
      </c>
      <c r="G35" s="125" t="s">
        <v>15</v>
      </c>
      <c r="H35" s="124" t="s">
        <v>11</v>
      </c>
      <c r="I35" s="125" t="s">
        <v>15</v>
      </c>
      <c r="J35" s="124" t="s">
        <v>11</v>
      </c>
      <c r="K35" s="125" t="s">
        <v>15</v>
      </c>
      <c r="L35" s="238"/>
      <c r="M35" s="106">
        <f>COLUMN()</f>
        <v>13</v>
      </c>
      <c r="S35" s="69"/>
      <c r="T35" s="70"/>
      <c r="U35" s="70"/>
      <c r="V35" s="70"/>
      <c r="W35" s="70"/>
      <c r="X35" s="70"/>
      <c r="Y35" s="70"/>
      <c r="Z35" s="71"/>
    </row>
    <row r="36" spans="1:26" x14ac:dyDescent="0.25">
      <c r="A36" s="51" t="s">
        <v>60</v>
      </c>
      <c r="B36" s="241">
        <f t="shared" ref="B36:K36" ca="1" si="5">INDIRECT(ADDRESS(31+INT((ROW()-ROW(A$28))/8)*8,COLUMN()))*INDIRECT(ADDRESS(20+MOD(ROW()-ROW(A$28),8),COLUMN()))/B$23</f>
        <v>4</v>
      </c>
      <c r="C36" s="241">
        <f t="shared" ca="1" si="5"/>
        <v>9.1999999999999993</v>
      </c>
      <c r="D36" s="241">
        <f t="shared" ca="1" si="5"/>
        <v>5.5</v>
      </c>
      <c r="E36" s="241">
        <f t="shared" ca="1" si="5"/>
        <v>10.5</v>
      </c>
      <c r="F36" s="241">
        <f t="shared" ca="1" si="5"/>
        <v>6.5</v>
      </c>
      <c r="G36" s="241">
        <f t="shared" ca="1" si="5"/>
        <v>11.3</v>
      </c>
      <c r="H36" s="241">
        <f t="shared" ca="1" si="5"/>
        <v>8.4</v>
      </c>
      <c r="I36" s="241">
        <f t="shared" ca="1" si="5"/>
        <v>12.6</v>
      </c>
      <c r="J36" s="241">
        <f t="shared" ca="1" si="5"/>
        <v>9.5</v>
      </c>
      <c r="K36" s="241">
        <f t="shared" ca="1" si="5"/>
        <v>13.3</v>
      </c>
      <c r="L36" s="238"/>
      <c r="S36" s="69"/>
      <c r="T36" s="70"/>
      <c r="U36" s="70"/>
      <c r="V36" s="70"/>
      <c r="W36" s="70"/>
      <c r="X36" s="70"/>
      <c r="Y36" s="70"/>
      <c r="Z36" s="71"/>
    </row>
    <row r="37" spans="1:26" x14ac:dyDescent="0.25">
      <c r="A37" s="51" t="s">
        <v>61</v>
      </c>
      <c r="B37" s="241">
        <f t="shared" ref="B37:K37" ca="1" si="6">INDIRECT(ADDRESS(31+INT((ROW()-ROW(A$28))/8)*8,COLUMN()))*INDIRECT(ADDRESS(20+MOD(ROW()-ROW(A$28),8),COLUMN()))/B$23</f>
        <v>4.5</v>
      </c>
      <c r="C37" s="241">
        <f t="shared" ca="1" si="6"/>
        <v>9.8000000000000007</v>
      </c>
      <c r="D37" s="241">
        <f t="shared" ca="1" si="6"/>
        <v>6</v>
      </c>
      <c r="E37" s="241">
        <f t="shared" ca="1" si="6"/>
        <v>11</v>
      </c>
      <c r="F37" s="241">
        <f t="shared" ca="1" si="6"/>
        <v>7.5</v>
      </c>
      <c r="G37" s="241">
        <f t="shared" ca="1" si="6"/>
        <v>12</v>
      </c>
      <c r="H37" s="241">
        <f t="shared" ca="1" si="6"/>
        <v>9.6</v>
      </c>
      <c r="I37" s="241">
        <f t="shared" ca="1" si="6"/>
        <v>13.5</v>
      </c>
      <c r="J37" s="241">
        <f t="shared" ca="1" si="6"/>
        <v>10.5</v>
      </c>
      <c r="K37" s="241">
        <f t="shared" ca="1" si="6"/>
        <v>13.8</v>
      </c>
      <c r="L37" s="238"/>
      <c r="S37" s="69"/>
      <c r="T37" s="70"/>
      <c r="U37" s="70"/>
      <c r="V37" s="70"/>
      <c r="W37" s="70"/>
      <c r="X37" s="70"/>
      <c r="Y37" s="70"/>
      <c r="Z37" s="71"/>
    </row>
    <row r="38" spans="1:26" x14ac:dyDescent="0.25">
      <c r="A38" s="228" t="s">
        <v>173</v>
      </c>
      <c r="B38" s="241">
        <f t="shared" ref="B38:K38" ca="1" si="7">INDIRECT(ADDRESS(31+INT((ROW()-ROW(A$28))/8)*8,COLUMN()))*INDIRECT(ADDRESS(20+MOD(ROW()-ROW(A$28),8),COLUMN()))/B$23</f>
        <v>5</v>
      </c>
      <c r="C38" s="241">
        <f t="shared" ca="1" si="7"/>
        <v>10.1</v>
      </c>
      <c r="D38" s="241">
        <f t="shared" ca="1" si="7"/>
        <v>6.5</v>
      </c>
      <c r="E38" s="241">
        <f t="shared" ca="1" si="7"/>
        <v>11.4</v>
      </c>
      <c r="F38" s="241">
        <f t="shared" ca="1" si="7"/>
        <v>8.5</v>
      </c>
      <c r="G38" s="241">
        <f t="shared" ca="1" si="7"/>
        <v>12.6</v>
      </c>
      <c r="H38" s="241">
        <f t="shared" ca="1" si="7"/>
        <v>10.199999999999999</v>
      </c>
      <c r="I38" s="241">
        <f t="shared" ca="1" si="7"/>
        <v>13.9</v>
      </c>
      <c r="J38" s="241">
        <f t="shared" ca="1" si="7"/>
        <v>11.5</v>
      </c>
      <c r="K38" s="241">
        <f t="shared" ca="1" si="7"/>
        <v>14.4</v>
      </c>
      <c r="L38" s="238"/>
      <c r="S38" s="69"/>
      <c r="T38" s="70"/>
      <c r="U38" s="70"/>
      <c r="V38" s="70"/>
      <c r="W38" s="70"/>
      <c r="X38" s="70"/>
      <c r="Y38" s="70"/>
      <c r="Z38" s="71"/>
    </row>
    <row r="39" spans="1:26" x14ac:dyDescent="0.25">
      <c r="A39" s="227" t="s">
        <v>259</v>
      </c>
      <c r="B39" s="242">
        <f t="shared" ref="B39:K39" ca="1" si="8">INDIRECT(ADDRESS(ROW(A$139)+INT((ROW()-ROW(A$31))/8),COLUMN()))</f>
        <v>5.4</v>
      </c>
      <c r="C39" s="242">
        <f t="shared" ca="1" si="8"/>
        <v>11.2</v>
      </c>
      <c r="D39" s="242">
        <f t="shared" ca="1" si="8"/>
        <v>7.2</v>
      </c>
      <c r="E39" s="242">
        <f t="shared" ca="1" si="8"/>
        <v>12.5</v>
      </c>
      <c r="F39" s="242">
        <f t="shared" ca="1" si="8"/>
        <v>9</v>
      </c>
      <c r="G39" s="242">
        <f t="shared" ca="1" si="8"/>
        <v>13.5</v>
      </c>
      <c r="H39" s="242">
        <f t="shared" ca="1" si="8"/>
        <v>10.6</v>
      </c>
      <c r="I39" s="242">
        <f t="shared" ca="1" si="8"/>
        <v>14.3</v>
      </c>
      <c r="J39" s="242">
        <f t="shared" ca="1" si="8"/>
        <v>12.3</v>
      </c>
      <c r="K39" s="242">
        <f t="shared" ca="1" si="8"/>
        <v>15.1</v>
      </c>
      <c r="L39" s="238"/>
      <c r="S39" s="69"/>
      <c r="T39" s="70"/>
      <c r="U39" s="70"/>
      <c r="V39" s="70"/>
      <c r="W39" s="70"/>
      <c r="X39" s="70"/>
      <c r="Y39" s="70"/>
      <c r="Z39" s="71"/>
    </row>
    <row r="40" spans="1:26" x14ac:dyDescent="0.25">
      <c r="A40" s="51" t="s">
        <v>260</v>
      </c>
      <c r="B40" s="241">
        <f t="shared" ref="B40:K40" ca="1" si="9">INDIRECT(ADDRESS(31+INT((ROW()-ROW(A$28))/8)*8,COLUMN()))*INDIRECT(ADDRESS(20+MOD(ROW()-ROW(A$28),8),COLUMN()))/B$23</f>
        <v>5.4</v>
      </c>
      <c r="C40" s="241">
        <f t="shared" ca="1" si="9"/>
        <v>11.536</v>
      </c>
      <c r="D40" s="241">
        <f t="shared" ca="1" si="9"/>
        <v>7.2</v>
      </c>
      <c r="E40" s="241">
        <f t="shared" ca="1" si="9"/>
        <v>12.875</v>
      </c>
      <c r="F40" s="241">
        <f t="shared" ca="1" si="9"/>
        <v>9</v>
      </c>
      <c r="G40" s="241">
        <f t="shared" ca="1" si="9"/>
        <v>13.905000000000003</v>
      </c>
      <c r="H40" s="241">
        <f t="shared" ca="1" si="9"/>
        <v>10.6</v>
      </c>
      <c r="I40" s="241">
        <f t="shared" ca="1" si="9"/>
        <v>14.729000000000001</v>
      </c>
      <c r="J40" s="241">
        <f t="shared" ca="1" si="9"/>
        <v>12.3</v>
      </c>
      <c r="K40" s="241">
        <f t="shared" ca="1" si="9"/>
        <v>15.553000000000001</v>
      </c>
      <c r="L40" s="238"/>
      <c r="S40" s="69"/>
      <c r="T40" s="70"/>
      <c r="U40" s="70"/>
      <c r="V40" s="70"/>
      <c r="W40" s="70"/>
      <c r="X40" s="70"/>
      <c r="Y40" s="70"/>
      <c r="Z40" s="71"/>
    </row>
    <row r="41" spans="1:26" ht="15.75" thickBot="1" x14ac:dyDescent="0.3">
      <c r="A41" s="182" t="str">
        <f>"Table "&amp;4+INT((ROW()-ROW(A$25))/8)&amp;" Extreme (From) Directional Wave Hs/Tp Contour Point: Sector ["&amp;INT((ROW()-ROW(A$25))/8)*45&amp;"]"</f>
        <v>Table 6 Extreme (From) Directional Wave Hs/Tp Contour Point: Sector [90]</v>
      </c>
      <c r="B41" s="263"/>
      <c r="C41" s="263"/>
      <c r="D41" s="263"/>
      <c r="E41" s="263"/>
      <c r="F41" s="263"/>
      <c r="G41" s="263"/>
      <c r="H41" s="263"/>
      <c r="I41" s="263"/>
      <c r="J41" s="274" t="s">
        <v>2</v>
      </c>
      <c r="K41" s="81"/>
      <c r="L41" s="238"/>
      <c r="S41" s="69"/>
      <c r="T41" s="70"/>
      <c r="U41" s="70"/>
      <c r="V41" s="70"/>
      <c r="W41" s="70"/>
      <c r="X41" s="70"/>
      <c r="Y41" s="70"/>
      <c r="Z41" s="71"/>
    </row>
    <row r="42" spans="1:26" ht="15" customHeight="1" thickTop="1" x14ac:dyDescent="0.25">
      <c r="A42" s="230"/>
      <c r="B42" s="264" t="s">
        <v>116</v>
      </c>
      <c r="C42" s="265"/>
      <c r="D42" s="266" t="s">
        <v>160</v>
      </c>
      <c r="E42" s="267"/>
      <c r="F42" s="266" t="s">
        <v>117</v>
      </c>
      <c r="G42" s="268"/>
      <c r="H42" s="266" t="s">
        <v>262</v>
      </c>
      <c r="I42" s="265"/>
      <c r="J42" s="266" t="s">
        <v>261</v>
      </c>
      <c r="K42" s="81"/>
      <c r="L42" s="238"/>
      <c r="S42" s="69"/>
      <c r="T42" s="70"/>
      <c r="U42" s="70"/>
      <c r="V42" s="70"/>
      <c r="W42" s="70"/>
      <c r="X42" s="70"/>
      <c r="Y42" s="70"/>
      <c r="Z42" s="71"/>
    </row>
    <row r="43" spans="1:26" x14ac:dyDescent="0.25">
      <c r="A43" s="231"/>
      <c r="B43" s="240" t="s">
        <v>11</v>
      </c>
      <c r="C43" s="243" t="s">
        <v>15</v>
      </c>
      <c r="D43" s="240" t="s">
        <v>11</v>
      </c>
      <c r="E43" s="243" t="s">
        <v>15</v>
      </c>
      <c r="F43" s="269" t="s">
        <v>11</v>
      </c>
      <c r="G43" s="270" t="s">
        <v>15</v>
      </c>
      <c r="H43" s="269" t="s">
        <v>11</v>
      </c>
      <c r="I43" s="270" t="s">
        <v>15</v>
      </c>
      <c r="J43" s="269" t="s">
        <v>11</v>
      </c>
      <c r="K43" s="270" t="s">
        <v>15</v>
      </c>
      <c r="L43" s="238"/>
      <c r="S43" s="69"/>
      <c r="T43" s="70"/>
      <c r="U43" s="70"/>
      <c r="V43" s="70"/>
      <c r="W43" s="70"/>
      <c r="X43" s="70"/>
      <c r="Y43" s="70"/>
      <c r="Z43" s="71"/>
    </row>
    <row r="44" spans="1:26" x14ac:dyDescent="0.25">
      <c r="A44" s="51" t="s">
        <v>60</v>
      </c>
      <c r="B44" s="241">
        <f t="shared" ref="B44:K44" ca="1" si="10">INDIRECT(ADDRESS(31+INT((ROW()-ROW(A$28))/8)*8,COLUMN()))*INDIRECT(ADDRESS(20+MOD(ROW()-ROW(A$28),8),COLUMN()))/B$23</f>
        <v>1.6296296296296298</v>
      </c>
      <c r="C44" s="241">
        <f t="shared" ca="1" si="10"/>
        <v>5.6678571428571427</v>
      </c>
      <c r="D44" s="241">
        <f t="shared" ca="1" si="10"/>
        <v>2.2152777777777777</v>
      </c>
      <c r="E44" s="241">
        <f t="shared" ca="1" si="10"/>
        <v>6.4680000000000009</v>
      </c>
      <c r="F44" s="241">
        <f t="shared" ca="1" si="10"/>
        <v>2.6</v>
      </c>
      <c r="G44" s="241">
        <f t="shared" ca="1" si="10"/>
        <v>7.0311111111111124</v>
      </c>
      <c r="H44" s="241">
        <f t="shared" ca="1" si="10"/>
        <v>3.4075471698113207</v>
      </c>
      <c r="I44" s="241">
        <f t="shared" ca="1" si="10"/>
        <v>7.9300699300699291</v>
      </c>
      <c r="J44" s="241">
        <f t="shared" ca="1" si="10"/>
        <v>3.8617886178861784</v>
      </c>
      <c r="K44" s="241">
        <f t="shared" ca="1" si="10"/>
        <v>8.3675496688741724</v>
      </c>
      <c r="L44" s="238"/>
      <c r="S44" s="69"/>
      <c r="T44" s="70"/>
      <c r="U44" s="70"/>
      <c r="V44" s="70"/>
      <c r="W44" s="70"/>
      <c r="X44" s="70"/>
      <c r="Y44" s="70"/>
      <c r="Z44" s="71"/>
    </row>
    <row r="45" spans="1:26" x14ac:dyDescent="0.25">
      <c r="A45" s="51" t="s">
        <v>61</v>
      </c>
      <c r="B45" s="241">
        <f t="shared" ref="B45:K45" ca="1" si="11">INDIRECT(ADDRESS(31+INT((ROW()-ROW(A$28))/8)*8,COLUMN()))*INDIRECT(ADDRESS(20+MOD(ROW()-ROW(A$28),8),COLUMN()))/B$23</f>
        <v>1.8333333333333333</v>
      </c>
      <c r="C45" s="241">
        <f t="shared" ca="1" si="11"/>
        <v>6.0375000000000005</v>
      </c>
      <c r="D45" s="241">
        <f t="shared" ca="1" si="11"/>
        <v>2.4166666666666665</v>
      </c>
      <c r="E45" s="241">
        <f t="shared" ca="1" si="11"/>
        <v>6.7759999999999998</v>
      </c>
      <c r="F45" s="241">
        <f t="shared" ca="1" si="11"/>
        <v>3</v>
      </c>
      <c r="G45" s="241">
        <f t="shared" ca="1" si="11"/>
        <v>7.4666666666666677</v>
      </c>
      <c r="H45" s="241">
        <f t="shared" ca="1" si="11"/>
        <v>3.894339622641509</v>
      </c>
      <c r="I45" s="241">
        <f t="shared" ca="1" si="11"/>
        <v>8.4965034965034967</v>
      </c>
      <c r="J45" s="241">
        <f t="shared" ca="1" si="11"/>
        <v>4.2682926829268286</v>
      </c>
      <c r="K45" s="241">
        <f t="shared" ca="1" si="11"/>
        <v>8.6821192052980134</v>
      </c>
      <c r="L45" s="238"/>
      <c r="S45" s="69"/>
      <c r="T45" s="70"/>
      <c r="U45" s="70"/>
      <c r="V45" s="70"/>
      <c r="W45" s="70"/>
      <c r="X45" s="70"/>
      <c r="Y45" s="70"/>
      <c r="Z45" s="71"/>
    </row>
    <row r="46" spans="1:26" x14ac:dyDescent="0.25">
      <c r="A46" s="228" t="s">
        <v>173</v>
      </c>
      <c r="B46" s="241">
        <f t="shared" ref="B46:K46" ca="1" si="12">INDIRECT(ADDRESS(31+INT((ROW()-ROW(A$28))/8)*8,COLUMN()))*INDIRECT(ADDRESS(20+MOD(ROW()-ROW(A$28),8),COLUMN()))/B$23</f>
        <v>2.0370370370370368</v>
      </c>
      <c r="C46" s="241">
        <f t="shared" ca="1" si="12"/>
        <v>6.222321428571429</v>
      </c>
      <c r="D46" s="241">
        <f t="shared" ca="1" si="12"/>
        <v>2.6180555555555554</v>
      </c>
      <c r="E46" s="241">
        <f t="shared" ca="1" si="12"/>
        <v>7.0224000000000002</v>
      </c>
      <c r="F46" s="241">
        <f t="shared" ca="1" si="12"/>
        <v>3.4000000000000004</v>
      </c>
      <c r="G46" s="241">
        <f t="shared" ca="1" si="12"/>
        <v>7.84</v>
      </c>
      <c r="H46" s="241">
        <f t="shared" ca="1" si="12"/>
        <v>4.137735849056603</v>
      </c>
      <c r="I46" s="241">
        <f t="shared" ca="1" si="12"/>
        <v>8.7482517482517483</v>
      </c>
      <c r="J46" s="241">
        <f t="shared" ca="1" si="12"/>
        <v>4.6747967479674797</v>
      </c>
      <c r="K46" s="241">
        <f t="shared" ca="1" si="12"/>
        <v>9.0596026490066226</v>
      </c>
      <c r="L46" s="238"/>
      <c r="S46" s="69"/>
      <c r="T46" s="70"/>
      <c r="U46" s="70"/>
      <c r="V46" s="70"/>
      <c r="W46" s="70"/>
      <c r="X46" s="70"/>
      <c r="Y46" s="70"/>
      <c r="Z46" s="71"/>
    </row>
    <row r="47" spans="1:26" x14ac:dyDescent="0.25">
      <c r="A47" s="227" t="s">
        <v>259</v>
      </c>
      <c r="B47" s="242">
        <f t="shared" ref="B47:K47" ca="1" si="13">INDIRECT(ADDRESS(ROW(A$139)+INT((ROW()-ROW(A$31))/8),COLUMN()))</f>
        <v>2.2000000000000002</v>
      </c>
      <c r="C47" s="242">
        <f t="shared" ca="1" si="13"/>
        <v>6.9</v>
      </c>
      <c r="D47" s="242">
        <f t="shared" ca="1" si="13"/>
        <v>2.9</v>
      </c>
      <c r="E47" s="242">
        <f t="shared" ca="1" si="13"/>
        <v>7.7</v>
      </c>
      <c r="F47" s="242">
        <f t="shared" ca="1" si="13"/>
        <v>3.6</v>
      </c>
      <c r="G47" s="242">
        <f t="shared" ca="1" si="13"/>
        <v>8.4</v>
      </c>
      <c r="H47" s="242">
        <f t="shared" ca="1" si="13"/>
        <v>4.3</v>
      </c>
      <c r="I47" s="242">
        <f t="shared" ca="1" si="13"/>
        <v>9</v>
      </c>
      <c r="J47" s="242">
        <f t="shared" ca="1" si="13"/>
        <v>5</v>
      </c>
      <c r="K47" s="242">
        <f t="shared" ca="1" si="13"/>
        <v>9.5</v>
      </c>
      <c r="L47" s="238"/>
      <c r="S47" s="69"/>
      <c r="T47" s="70"/>
      <c r="U47" s="70"/>
      <c r="V47" s="70"/>
      <c r="W47" s="70"/>
      <c r="X47" s="70"/>
      <c r="Y47" s="70"/>
      <c r="Z47" s="71"/>
    </row>
    <row r="48" spans="1:26" x14ac:dyDescent="0.25">
      <c r="A48" s="51" t="s">
        <v>260</v>
      </c>
      <c r="B48" s="241">
        <f t="shared" ref="B48:K48" ca="1" si="14">INDIRECT(ADDRESS(31+INT((ROW()-ROW(A$28))/8)*8,COLUMN()))*INDIRECT(ADDRESS(20+MOD(ROW()-ROW(A$28),8),COLUMN()))/B$23</f>
        <v>2.2000000000000002</v>
      </c>
      <c r="C48" s="241">
        <f t="shared" ca="1" si="14"/>
        <v>7.1070000000000002</v>
      </c>
      <c r="D48" s="241">
        <f t="shared" ca="1" si="14"/>
        <v>2.9</v>
      </c>
      <c r="E48" s="241">
        <f t="shared" ca="1" si="14"/>
        <v>7.931</v>
      </c>
      <c r="F48" s="241">
        <f t="shared" ca="1" si="14"/>
        <v>3.5999999999999996</v>
      </c>
      <c r="G48" s="241">
        <f t="shared" ca="1" si="14"/>
        <v>8.652000000000001</v>
      </c>
      <c r="H48" s="241">
        <f t="shared" ca="1" si="14"/>
        <v>4.3</v>
      </c>
      <c r="I48" s="241">
        <f t="shared" ca="1" si="14"/>
        <v>9.27</v>
      </c>
      <c r="J48" s="241">
        <f t="shared" ca="1" si="14"/>
        <v>5</v>
      </c>
      <c r="K48" s="241">
        <f t="shared" ca="1" si="14"/>
        <v>9.7850000000000001</v>
      </c>
      <c r="L48" s="238"/>
      <c r="S48" s="69"/>
      <c r="T48" s="70"/>
      <c r="U48" s="70"/>
      <c r="V48" s="70"/>
      <c r="W48" s="70"/>
      <c r="X48" s="70"/>
      <c r="Y48" s="70"/>
      <c r="Z48" s="71"/>
    </row>
    <row r="49" spans="1:26" ht="15.75" thickBot="1" x14ac:dyDescent="0.3">
      <c r="A49" s="182" t="str">
        <f>"Table "&amp;4+INT((ROW()-ROW(A$25))/8)&amp;" Extreme (From) Directional Wave Hs/Tp Contour Point: Sector ["&amp;INT((ROW()-ROW(A$25))/8)*45&amp;"]"</f>
        <v>Table 7 Extreme (From) Directional Wave Hs/Tp Contour Point: Sector [135]</v>
      </c>
      <c r="B49" s="263"/>
      <c r="C49" s="263"/>
      <c r="D49" s="263"/>
      <c r="E49" s="263"/>
      <c r="F49" s="263"/>
      <c r="G49" s="263"/>
      <c r="H49" s="263"/>
      <c r="I49" s="263"/>
      <c r="J49" s="274" t="s">
        <v>3</v>
      </c>
      <c r="K49" s="81"/>
      <c r="L49" s="238"/>
      <c r="S49" s="69"/>
      <c r="T49" s="70"/>
      <c r="U49" s="70"/>
      <c r="V49" s="70"/>
      <c r="W49" s="70"/>
      <c r="X49" s="70"/>
      <c r="Y49" s="70"/>
      <c r="Z49" s="71"/>
    </row>
    <row r="50" spans="1:26" ht="15.75" thickTop="1" x14ac:dyDescent="0.25">
      <c r="A50" s="230"/>
      <c r="B50" s="264" t="s">
        <v>116</v>
      </c>
      <c r="C50" s="265"/>
      <c r="D50" s="266" t="s">
        <v>160</v>
      </c>
      <c r="E50" s="267"/>
      <c r="F50" s="266" t="s">
        <v>117</v>
      </c>
      <c r="G50" s="268"/>
      <c r="H50" s="266" t="s">
        <v>262</v>
      </c>
      <c r="I50" s="265"/>
      <c r="J50" s="266" t="s">
        <v>261</v>
      </c>
      <c r="K50" s="81"/>
      <c r="L50" s="238"/>
      <c r="S50" s="69"/>
      <c r="T50" s="70"/>
      <c r="U50" s="70"/>
      <c r="V50" s="70"/>
      <c r="W50" s="70"/>
      <c r="X50" s="70"/>
      <c r="Y50" s="70"/>
      <c r="Z50" s="71"/>
    </row>
    <row r="51" spans="1:26" x14ac:dyDescent="0.25">
      <c r="A51" s="231"/>
      <c r="B51" s="240" t="s">
        <v>11</v>
      </c>
      <c r="C51" s="243" t="s">
        <v>15</v>
      </c>
      <c r="D51" s="240" t="s">
        <v>11</v>
      </c>
      <c r="E51" s="243" t="s">
        <v>15</v>
      </c>
      <c r="F51" s="269" t="s">
        <v>11</v>
      </c>
      <c r="G51" s="270" t="s">
        <v>15</v>
      </c>
      <c r="H51" s="269" t="s">
        <v>11</v>
      </c>
      <c r="I51" s="270" t="s">
        <v>15</v>
      </c>
      <c r="J51" s="269" t="s">
        <v>11</v>
      </c>
      <c r="K51" s="270" t="s">
        <v>15</v>
      </c>
      <c r="L51" s="238"/>
      <c r="S51" s="69"/>
      <c r="T51" s="70"/>
      <c r="U51" s="70"/>
      <c r="V51" s="70"/>
      <c r="W51" s="70"/>
      <c r="X51" s="70"/>
      <c r="Y51" s="70"/>
      <c r="Z51" s="71"/>
    </row>
    <row r="52" spans="1:26" x14ac:dyDescent="0.25">
      <c r="A52" s="51" t="s">
        <v>60</v>
      </c>
      <c r="B52" s="241">
        <f t="shared" ref="B52:K52" ca="1" si="15">INDIRECT(ADDRESS(31+INT((ROW()-ROW(A$28))/8)*8,COLUMN()))*INDIRECT(ADDRESS(20+MOD(ROW()-ROW(A$28),8),COLUMN()))/B$23</f>
        <v>0.88888888888888884</v>
      </c>
      <c r="C52" s="241">
        <f t="shared" ca="1" si="15"/>
        <v>4.5178571428571423</v>
      </c>
      <c r="D52" s="241">
        <f t="shared" ca="1" si="15"/>
        <v>1.2222222222222223</v>
      </c>
      <c r="E52" s="241">
        <f t="shared" ca="1" si="15"/>
        <v>5.2080000000000011</v>
      </c>
      <c r="F52" s="241">
        <f t="shared" ca="1" si="15"/>
        <v>1.4444444444444444</v>
      </c>
      <c r="G52" s="241">
        <f t="shared" ca="1" si="15"/>
        <v>5.6081481481481488</v>
      </c>
      <c r="H52" s="241">
        <f t="shared" ca="1" si="15"/>
        <v>1.9018867924528302</v>
      </c>
      <c r="I52" s="241">
        <f t="shared" ca="1" si="15"/>
        <v>6.2559440559440551</v>
      </c>
      <c r="J52" s="241">
        <f t="shared" ca="1" si="15"/>
        <v>2.1626016260162597</v>
      </c>
      <c r="K52" s="241">
        <f t="shared" ca="1" si="15"/>
        <v>6.6059602649006628</v>
      </c>
      <c r="L52" s="238"/>
      <c r="S52" s="69"/>
      <c r="T52" s="70"/>
      <c r="U52" s="70"/>
      <c r="V52" s="70"/>
      <c r="W52" s="70"/>
      <c r="X52" s="70"/>
      <c r="Y52" s="70"/>
      <c r="Z52" s="71"/>
    </row>
    <row r="53" spans="1:26" x14ac:dyDescent="0.25">
      <c r="A53" s="51" t="s">
        <v>61</v>
      </c>
      <c r="B53" s="241">
        <f t="shared" ref="B53:K53" ca="1" si="16">INDIRECT(ADDRESS(31+INT((ROW()-ROW(A$28))/8)*8,COLUMN()))*INDIRECT(ADDRESS(20+MOD(ROW()-ROW(A$28),8),COLUMN()))/B$23</f>
        <v>0.99999999999999989</v>
      </c>
      <c r="C53" s="241">
        <f t="shared" ca="1" si="16"/>
        <v>4.8125000000000009</v>
      </c>
      <c r="D53" s="241">
        <f t="shared" ca="1" si="16"/>
        <v>1.3333333333333335</v>
      </c>
      <c r="E53" s="241">
        <f t="shared" ca="1" si="16"/>
        <v>5.4560000000000004</v>
      </c>
      <c r="F53" s="241">
        <f t="shared" ca="1" si="16"/>
        <v>1.6666666666666667</v>
      </c>
      <c r="G53" s="241">
        <f t="shared" ca="1" si="16"/>
        <v>5.9555555555555557</v>
      </c>
      <c r="H53" s="241">
        <f t="shared" ca="1" si="16"/>
        <v>2.1735849056603773</v>
      </c>
      <c r="I53" s="241">
        <f t="shared" ca="1" si="16"/>
        <v>6.7027972027972025</v>
      </c>
      <c r="J53" s="241">
        <f t="shared" ca="1" si="16"/>
        <v>2.3902439024390243</v>
      </c>
      <c r="K53" s="241">
        <f t="shared" ca="1" si="16"/>
        <v>6.85430463576159</v>
      </c>
      <c r="L53" s="238"/>
      <c r="S53" s="69"/>
      <c r="T53" s="70"/>
      <c r="U53" s="70"/>
      <c r="V53" s="70"/>
      <c r="W53" s="70"/>
      <c r="X53" s="70"/>
      <c r="Y53" s="70"/>
      <c r="Z53" s="71"/>
    </row>
    <row r="54" spans="1:26" x14ac:dyDescent="0.25">
      <c r="A54" s="228" t="s">
        <v>173</v>
      </c>
      <c r="B54" s="241">
        <f t="shared" ref="B54:K54" ca="1" si="17">INDIRECT(ADDRESS(31+INT((ROW()-ROW(A$28))/8)*8,COLUMN()))*INDIRECT(ADDRESS(20+MOD(ROW()-ROW(A$28),8),COLUMN()))/B$23</f>
        <v>1.1111111111111109</v>
      </c>
      <c r="C54" s="241">
        <f t="shared" ca="1" si="17"/>
        <v>4.9598214285714288</v>
      </c>
      <c r="D54" s="241">
        <f t="shared" ca="1" si="17"/>
        <v>1.4444444444444444</v>
      </c>
      <c r="E54" s="241">
        <f t="shared" ca="1" si="17"/>
        <v>5.6544000000000008</v>
      </c>
      <c r="F54" s="241">
        <f t="shared" ca="1" si="17"/>
        <v>1.8888888888888888</v>
      </c>
      <c r="G54" s="241">
        <f t="shared" ca="1" si="17"/>
        <v>6.2533333333333339</v>
      </c>
      <c r="H54" s="241">
        <f t="shared" ca="1" si="17"/>
        <v>2.3094339622641509</v>
      </c>
      <c r="I54" s="241">
        <f t="shared" ca="1" si="17"/>
        <v>6.9013986013986006</v>
      </c>
      <c r="J54" s="241">
        <f t="shared" ca="1" si="17"/>
        <v>2.617886178861788</v>
      </c>
      <c r="K54" s="241">
        <f t="shared" ca="1" si="17"/>
        <v>7.1523178807947021</v>
      </c>
      <c r="L54" s="238"/>
      <c r="S54" s="69"/>
      <c r="T54" s="70"/>
      <c r="U54" s="70"/>
      <c r="V54" s="70"/>
      <c r="W54" s="70"/>
      <c r="X54" s="70"/>
      <c r="Y54" s="70"/>
      <c r="Z54" s="71"/>
    </row>
    <row r="55" spans="1:26" x14ac:dyDescent="0.25">
      <c r="A55" s="227" t="s">
        <v>259</v>
      </c>
      <c r="B55" s="242">
        <f t="shared" ref="B55:K55" ca="1" si="18">INDIRECT(ADDRESS(ROW(A$139)+INT((ROW()-ROW(A$31))/8),COLUMN()))</f>
        <v>1.2</v>
      </c>
      <c r="C55" s="242">
        <f t="shared" ca="1" si="18"/>
        <v>5.5</v>
      </c>
      <c r="D55" s="242">
        <f t="shared" ca="1" si="18"/>
        <v>1.6</v>
      </c>
      <c r="E55" s="242">
        <f t="shared" ca="1" si="18"/>
        <v>6.2</v>
      </c>
      <c r="F55" s="242">
        <f t="shared" ca="1" si="18"/>
        <v>2</v>
      </c>
      <c r="G55" s="242">
        <f t="shared" ca="1" si="18"/>
        <v>6.7</v>
      </c>
      <c r="H55" s="242">
        <f t="shared" ca="1" si="18"/>
        <v>2.4</v>
      </c>
      <c r="I55" s="242">
        <f t="shared" ca="1" si="18"/>
        <v>7.1</v>
      </c>
      <c r="J55" s="242">
        <f t="shared" ca="1" si="18"/>
        <v>2.8</v>
      </c>
      <c r="K55" s="242">
        <f t="shared" ca="1" si="18"/>
        <v>7.5</v>
      </c>
      <c r="L55" s="238"/>
      <c r="S55" s="69"/>
      <c r="T55" s="70"/>
      <c r="U55" s="70"/>
      <c r="V55" s="70"/>
      <c r="W55" s="70"/>
      <c r="X55" s="70"/>
      <c r="Y55" s="70"/>
      <c r="Z55" s="71"/>
    </row>
    <row r="56" spans="1:26" x14ac:dyDescent="0.25">
      <c r="A56" s="51" t="s">
        <v>260</v>
      </c>
      <c r="B56" s="241">
        <f t="shared" ref="B56:K56" ca="1" si="19">INDIRECT(ADDRESS(31+INT((ROW()-ROW(A$28))/8)*8,COLUMN()))*INDIRECT(ADDRESS(20+MOD(ROW()-ROW(A$28),8),COLUMN()))/B$23</f>
        <v>1.2</v>
      </c>
      <c r="C56" s="241">
        <f t="shared" ca="1" si="19"/>
        <v>5.665</v>
      </c>
      <c r="D56" s="241">
        <f t="shared" ca="1" si="19"/>
        <v>1.6</v>
      </c>
      <c r="E56" s="241">
        <f t="shared" ca="1" si="19"/>
        <v>6.3860000000000001</v>
      </c>
      <c r="F56" s="241">
        <f t="shared" ca="1" si="19"/>
        <v>2</v>
      </c>
      <c r="G56" s="241">
        <f t="shared" ca="1" si="19"/>
        <v>6.9010000000000007</v>
      </c>
      <c r="H56" s="241">
        <f t="shared" ca="1" si="19"/>
        <v>2.4</v>
      </c>
      <c r="I56" s="241">
        <f t="shared" ca="1" si="19"/>
        <v>7.3129999999999997</v>
      </c>
      <c r="J56" s="241">
        <f t="shared" ca="1" si="19"/>
        <v>2.8</v>
      </c>
      <c r="K56" s="241">
        <f t="shared" ca="1" si="19"/>
        <v>7.7250000000000005</v>
      </c>
      <c r="L56" s="238"/>
      <c r="S56" s="69"/>
      <c r="T56" s="70"/>
      <c r="U56" s="70"/>
      <c r="V56" s="70"/>
      <c r="W56" s="70"/>
      <c r="X56" s="70"/>
      <c r="Y56" s="70"/>
      <c r="Z56" s="71"/>
    </row>
    <row r="57" spans="1:26" ht="15.75" thickBot="1" x14ac:dyDescent="0.3">
      <c r="A57" s="182" t="str">
        <f>"Table "&amp;4+INT((ROW()-ROW(A$25))/8)&amp;" Extreme (From) Directional Wave Hs/Tp Contour Point: Sector ["&amp;INT((ROW()-ROW(A$25))/8)*45&amp;"]"</f>
        <v>Table 8 Extreme (From) Directional Wave Hs/Tp Contour Point: Sector [180]</v>
      </c>
      <c r="B57" s="263"/>
      <c r="C57" s="263"/>
      <c r="D57" s="263"/>
      <c r="E57" s="263"/>
      <c r="F57" s="263"/>
      <c r="G57" s="263"/>
      <c r="H57" s="263"/>
      <c r="I57" s="263"/>
      <c r="J57" s="274" t="s">
        <v>4</v>
      </c>
      <c r="K57" s="81"/>
      <c r="L57" s="238"/>
      <c r="S57" s="69"/>
      <c r="T57" s="70"/>
      <c r="U57" s="70"/>
      <c r="V57" s="70"/>
      <c r="W57" s="70"/>
      <c r="X57" s="70"/>
      <c r="Y57" s="70"/>
      <c r="Z57" s="71"/>
    </row>
    <row r="58" spans="1:26" ht="15.75" thickTop="1" x14ac:dyDescent="0.25">
      <c r="A58" s="230"/>
      <c r="B58" s="264" t="s">
        <v>116</v>
      </c>
      <c r="C58" s="265"/>
      <c r="D58" s="266" t="s">
        <v>160</v>
      </c>
      <c r="E58" s="267"/>
      <c r="F58" s="266" t="s">
        <v>117</v>
      </c>
      <c r="G58" s="268"/>
      <c r="H58" s="266" t="s">
        <v>262</v>
      </c>
      <c r="I58" s="265"/>
      <c r="J58" s="266" t="s">
        <v>261</v>
      </c>
      <c r="K58" s="81"/>
      <c r="L58" s="238"/>
      <c r="S58" s="69"/>
      <c r="T58" s="70"/>
      <c r="U58" s="70"/>
      <c r="V58" s="70"/>
      <c r="W58" s="70"/>
      <c r="X58" s="70"/>
      <c r="Y58" s="70"/>
      <c r="Z58" s="71"/>
    </row>
    <row r="59" spans="1:26" x14ac:dyDescent="0.25">
      <c r="A59" s="231"/>
      <c r="B59" s="240" t="s">
        <v>11</v>
      </c>
      <c r="C59" s="243" t="s">
        <v>15</v>
      </c>
      <c r="D59" s="240" t="s">
        <v>11</v>
      </c>
      <c r="E59" s="243" t="s">
        <v>15</v>
      </c>
      <c r="F59" s="269" t="s">
        <v>11</v>
      </c>
      <c r="G59" s="270" t="s">
        <v>15</v>
      </c>
      <c r="H59" s="269" t="s">
        <v>11</v>
      </c>
      <c r="I59" s="270" t="s">
        <v>15</v>
      </c>
      <c r="J59" s="269" t="s">
        <v>11</v>
      </c>
      <c r="K59" s="270" t="s">
        <v>15</v>
      </c>
      <c r="L59" s="238"/>
      <c r="S59" s="69"/>
      <c r="T59" s="70"/>
      <c r="U59" s="70"/>
      <c r="V59" s="70"/>
      <c r="W59" s="70"/>
      <c r="X59" s="70"/>
      <c r="Y59" s="70"/>
      <c r="Z59" s="71"/>
    </row>
    <row r="60" spans="1:26" x14ac:dyDescent="0.25">
      <c r="A60" s="51" t="s">
        <v>60</v>
      </c>
      <c r="B60" s="241">
        <f t="shared" ref="B60:K60" ca="1" si="20">INDIRECT(ADDRESS(31+INT((ROW()-ROW(A$28))/8)*8,COLUMN()))*INDIRECT(ADDRESS(20+MOD(ROW()-ROW(A$28),8),COLUMN()))/B$23</f>
        <v>1.3333333333333333</v>
      </c>
      <c r="C60" s="241">
        <f t="shared" ca="1" si="20"/>
        <v>5.2571428571428571</v>
      </c>
      <c r="D60" s="241">
        <f t="shared" ca="1" si="20"/>
        <v>1.8333333333333333</v>
      </c>
      <c r="E60" s="241">
        <f t="shared" ca="1" si="20"/>
        <v>6.0480000000000009</v>
      </c>
      <c r="F60" s="241">
        <f t="shared" ca="1" si="20"/>
        <v>2.1666666666666665</v>
      </c>
      <c r="G60" s="241">
        <f t="shared" ca="1" si="20"/>
        <v>6.528888888888889</v>
      </c>
      <c r="H60" s="241">
        <f t="shared" ca="1" si="20"/>
        <v>2.7735849056603779</v>
      </c>
      <c r="I60" s="241">
        <f t="shared" ca="1" si="20"/>
        <v>7.3132867132867139</v>
      </c>
      <c r="J60" s="241">
        <f t="shared" ca="1" si="20"/>
        <v>3.1666666666666661</v>
      </c>
      <c r="K60" s="241">
        <f t="shared" ca="1" si="20"/>
        <v>7.7509933774834456</v>
      </c>
      <c r="L60" s="238"/>
      <c r="S60" s="69"/>
      <c r="T60" s="70"/>
      <c r="U60" s="70"/>
      <c r="V60" s="70"/>
      <c r="W60" s="70"/>
      <c r="X60" s="70"/>
      <c r="Y60" s="70"/>
      <c r="Z60" s="71"/>
    </row>
    <row r="61" spans="1:26" x14ac:dyDescent="0.25">
      <c r="A61" s="51" t="s">
        <v>61</v>
      </c>
      <c r="B61" s="241">
        <f t="shared" ref="B61:K61" ca="1" si="21">INDIRECT(ADDRESS(31+INT((ROW()-ROW(A$28))/8)*8,COLUMN()))*INDIRECT(ADDRESS(20+MOD(ROW()-ROW(A$28),8),COLUMN()))/B$23</f>
        <v>1.4999999999999998</v>
      </c>
      <c r="C61" s="241">
        <f t="shared" ca="1" si="21"/>
        <v>5.6000000000000005</v>
      </c>
      <c r="D61" s="241">
        <f t="shared" ca="1" si="21"/>
        <v>1.9999999999999998</v>
      </c>
      <c r="E61" s="241">
        <f t="shared" ca="1" si="21"/>
        <v>6.3360000000000003</v>
      </c>
      <c r="F61" s="241">
        <f t="shared" ca="1" si="21"/>
        <v>2.5</v>
      </c>
      <c r="G61" s="241">
        <f t="shared" ca="1" si="21"/>
        <v>6.9333333333333327</v>
      </c>
      <c r="H61" s="241">
        <f t="shared" ca="1" si="21"/>
        <v>3.1698113207547172</v>
      </c>
      <c r="I61" s="241">
        <f t="shared" ca="1" si="21"/>
        <v>7.8356643356643358</v>
      </c>
      <c r="J61" s="241">
        <f t="shared" ca="1" si="21"/>
        <v>3.4999999999999996</v>
      </c>
      <c r="K61" s="241">
        <f t="shared" ca="1" si="21"/>
        <v>8.0423841059602665</v>
      </c>
      <c r="L61" s="238"/>
      <c r="S61" s="69"/>
      <c r="T61" s="70"/>
      <c r="U61" s="70"/>
      <c r="V61" s="70"/>
      <c r="W61" s="70"/>
      <c r="X61" s="70"/>
      <c r="Y61" s="70"/>
      <c r="Z61" s="71"/>
    </row>
    <row r="62" spans="1:26" x14ac:dyDescent="0.25">
      <c r="A62" s="228" t="s">
        <v>173</v>
      </c>
      <c r="B62" s="241">
        <f t="shared" ref="B62:K62" ca="1" si="22">INDIRECT(ADDRESS(31+INT((ROW()-ROW(A$28))/8)*8,COLUMN()))*INDIRECT(ADDRESS(20+MOD(ROW()-ROW(A$28),8),COLUMN()))/B$23</f>
        <v>1.6666666666666665</v>
      </c>
      <c r="C62" s="241">
        <f t="shared" ca="1" si="22"/>
        <v>5.7714285714285722</v>
      </c>
      <c r="D62" s="241">
        <f t="shared" ca="1" si="22"/>
        <v>2.1666666666666665</v>
      </c>
      <c r="E62" s="241">
        <f t="shared" ca="1" si="22"/>
        <v>6.5663999999999998</v>
      </c>
      <c r="F62" s="241">
        <f t="shared" ca="1" si="22"/>
        <v>2.8333333333333335</v>
      </c>
      <c r="G62" s="241">
        <f t="shared" ca="1" si="22"/>
        <v>7.28</v>
      </c>
      <c r="H62" s="241">
        <f t="shared" ca="1" si="22"/>
        <v>3.3679245283018866</v>
      </c>
      <c r="I62" s="241">
        <f t="shared" ca="1" si="22"/>
        <v>8.0678321678321687</v>
      </c>
      <c r="J62" s="241">
        <f t="shared" ca="1" si="22"/>
        <v>3.833333333333333</v>
      </c>
      <c r="K62" s="241">
        <f t="shared" ca="1" si="22"/>
        <v>8.3920529801324513</v>
      </c>
      <c r="L62" s="238"/>
      <c r="S62" s="69"/>
      <c r="T62" s="70"/>
      <c r="U62" s="70"/>
      <c r="V62" s="70"/>
      <c r="W62" s="70"/>
      <c r="X62" s="70"/>
      <c r="Y62" s="70"/>
      <c r="Z62" s="71"/>
    </row>
    <row r="63" spans="1:26" x14ac:dyDescent="0.25">
      <c r="A63" s="227" t="s">
        <v>259</v>
      </c>
      <c r="B63" s="242">
        <f t="shared" ref="B63:K63" ca="1" si="23">INDIRECT(ADDRESS(ROW(A$139)+INT((ROW()-ROW(A$31))/8),COLUMN()))</f>
        <v>1.8</v>
      </c>
      <c r="C63" s="242">
        <f t="shared" ca="1" si="23"/>
        <v>6.4</v>
      </c>
      <c r="D63" s="242">
        <f t="shared" ca="1" si="23"/>
        <v>2.4</v>
      </c>
      <c r="E63" s="242">
        <f t="shared" ca="1" si="23"/>
        <v>7.2</v>
      </c>
      <c r="F63" s="242">
        <f t="shared" ca="1" si="23"/>
        <v>3</v>
      </c>
      <c r="G63" s="242">
        <f t="shared" ca="1" si="23"/>
        <v>7.8</v>
      </c>
      <c r="H63" s="242">
        <f t="shared" ca="1" si="23"/>
        <v>3.5</v>
      </c>
      <c r="I63" s="242">
        <f t="shared" ca="1" si="23"/>
        <v>8.3000000000000007</v>
      </c>
      <c r="J63" s="242">
        <f t="shared" ca="1" si="23"/>
        <v>4.0999999999999996</v>
      </c>
      <c r="K63" s="242">
        <f t="shared" ca="1" si="23"/>
        <v>8.8000000000000007</v>
      </c>
      <c r="L63" s="238"/>
      <c r="S63" s="69"/>
      <c r="T63" s="70"/>
      <c r="U63" s="70"/>
      <c r="V63" s="70"/>
      <c r="W63" s="70"/>
      <c r="X63" s="70"/>
      <c r="Y63" s="70"/>
      <c r="Z63" s="71"/>
    </row>
    <row r="64" spans="1:26" x14ac:dyDescent="0.25">
      <c r="A64" s="51" t="s">
        <v>260</v>
      </c>
      <c r="B64" s="241">
        <f t="shared" ref="B64:K64" ca="1" si="24">INDIRECT(ADDRESS(31+INT((ROW()-ROW(A$28))/8)*8,COLUMN()))*INDIRECT(ADDRESS(20+MOD(ROW()-ROW(A$28),8),COLUMN()))/B$23</f>
        <v>1.8</v>
      </c>
      <c r="C64" s="241">
        <f t="shared" ca="1" si="24"/>
        <v>6.5920000000000005</v>
      </c>
      <c r="D64" s="241">
        <f t="shared" ca="1" si="24"/>
        <v>2.4</v>
      </c>
      <c r="E64" s="241">
        <f t="shared" ca="1" si="24"/>
        <v>7.4160000000000004</v>
      </c>
      <c r="F64" s="241">
        <f t="shared" ca="1" si="24"/>
        <v>3</v>
      </c>
      <c r="G64" s="241">
        <f t="shared" ca="1" si="24"/>
        <v>8.0340000000000007</v>
      </c>
      <c r="H64" s="241">
        <f t="shared" ca="1" si="24"/>
        <v>3.5000000000000004</v>
      </c>
      <c r="I64" s="241">
        <f t="shared" ca="1" si="24"/>
        <v>8.5490000000000013</v>
      </c>
      <c r="J64" s="241">
        <f t="shared" ca="1" si="24"/>
        <v>4.0999999999999996</v>
      </c>
      <c r="K64" s="241">
        <f t="shared" ca="1" si="24"/>
        <v>9.0640000000000018</v>
      </c>
      <c r="L64" s="238"/>
      <c r="S64" s="69"/>
      <c r="T64" s="70"/>
      <c r="U64" s="70"/>
      <c r="V64" s="70"/>
      <c r="W64" s="70"/>
      <c r="X64" s="70"/>
      <c r="Y64" s="70"/>
      <c r="Z64" s="71"/>
    </row>
    <row r="65" spans="1:26" s="218" customFormat="1" ht="15.75" thickBot="1" x14ac:dyDescent="0.3">
      <c r="A65" s="182" t="str">
        <f>"Table "&amp;4+INT((ROW()-ROW(A$25))/8)&amp;" Extreme (From) Directional Wave Hs/Tp Contour Point: Sector ["&amp;INT((ROW()-ROW(A$25))/8)*45&amp;"]"</f>
        <v>Table 9 Extreme (From) Directional Wave Hs/Tp Contour Point: Sector [225]</v>
      </c>
      <c r="B65" s="263"/>
      <c r="C65" s="263"/>
      <c r="D65" s="263"/>
      <c r="E65" s="263"/>
      <c r="F65" s="263"/>
      <c r="G65" s="263"/>
      <c r="H65" s="263"/>
      <c r="I65" s="263"/>
      <c r="J65" s="274" t="s">
        <v>5</v>
      </c>
      <c r="K65" s="81"/>
      <c r="L65" s="238"/>
      <c r="S65" s="69"/>
      <c r="T65" s="70"/>
      <c r="U65" s="70"/>
      <c r="V65" s="70"/>
      <c r="W65" s="70"/>
      <c r="X65" s="70"/>
      <c r="Y65" s="70"/>
      <c r="Z65" s="71"/>
    </row>
    <row r="66" spans="1:26" s="218" customFormat="1" ht="15.75" thickTop="1" x14ac:dyDescent="0.25">
      <c r="A66" s="230"/>
      <c r="B66" s="264" t="s">
        <v>116</v>
      </c>
      <c r="C66" s="265"/>
      <c r="D66" s="266" t="s">
        <v>160</v>
      </c>
      <c r="E66" s="267"/>
      <c r="F66" s="266" t="s">
        <v>117</v>
      </c>
      <c r="G66" s="268"/>
      <c r="H66" s="266" t="s">
        <v>262</v>
      </c>
      <c r="I66" s="265"/>
      <c r="J66" s="266" t="s">
        <v>261</v>
      </c>
      <c r="K66" s="81"/>
      <c r="L66" s="238"/>
      <c r="S66" s="69"/>
      <c r="T66" s="70"/>
      <c r="U66" s="70"/>
      <c r="V66" s="70"/>
      <c r="W66" s="70"/>
      <c r="X66" s="70"/>
      <c r="Y66" s="70"/>
      <c r="Z66" s="71"/>
    </row>
    <row r="67" spans="1:26" s="218" customFormat="1" x14ac:dyDescent="0.25">
      <c r="A67" s="231"/>
      <c r="B67" s="240" t="s">
        <v>11</v>
      </c>
      <c r="C67" s="243" t="s">
        <v>15</v>
      </c>
      <c r="D67" s="240" t="s">
        <v>11</v>
      </c>
      <c r="E67" s="243" t="s">
        <v>15</v>
      </c>
      <c r="F67" s="269" t="s">
        <v>11</v>
      </c>
      <c r="G67" s="270" t="s">
        <v>15</v>
      </c>
      <c r="H67" s="269" t="s">
        <v>11</v>
      </c>
      <c r="I67" s="270" t="s">
        <v>15</v>
      </c>
      <c r="J67" s="269" t="s">
        <v>11</v>
      </c>
      <c r="K67" s="270" t="s">
        <v>15</v>
      </c>
      <c r="L67" s="238"/>
      <c r="M67" s="218">
        <f>COLUMN()</f>
        <v>13</v>
      </c>
      <c r="S67" s="69"/>
      <c r="T67" s="70"/>
      <c r="U67" s="70"/>
      <c r="V67" s="70"/>
      <c r="W67" s="70"/>
      <c r="X67" s="70"/>
      <c r="Y67" s="70"/>
      <c r="Z67" s="71"/>
    </row>
    <row r="68" spans="1:26" s="218" customFormat="1" x14ac:dyDescent="0.25">
      <c r="A68" s="51" t="s">
        <v>60</v>
      </c>
      <c r="B68" s="241">
        <f t="shared" ref="B68:K68" ca="1" si="25">INDIRECT(ADDRESS(31+INT((ROW()-ROW(A$28))/8)*8,COLUMN()))*INDIRECT(ADDRESS(20+MOD(ROW()-ROW(A$28),8),COLUMN()))/B$23</f>
        <v>2.2222222222222219</v>
      </c>
      <c r="C68" s="241">
        <f t="shared" ca="1" si="25"/>
        <v>6.4071428571428566</v>
      </c>
      <c r="D68" s="241">
        <f t="shared" ca="1" si="25"/>
        <v>3.0555555555555554</v>
      </c>
      <c r="E68" s="241">
        <f t="shared" ca="1" si="25"/>
        <v>7.3079999999999998</v>
      </c>
      <c r="F68" s="241">
        <f t="shared" ca="1" si="25"/>
        <v>3.6111111111111112</v>
      </c>
      <c r="G68" s="241">
        <f t="shared" ca="1" si="25"/>
        <v>7.9518518518518526</v>
      </c>
      <c r="H68" s="241">
        <f t="shared" ca="1" si="25"/>
        <v>4.6754716981132081</v>
      </c>
      <c r="I68" s="241">
        <f t="shared" ca="1" si="25"/>
        <v>8.8993006993006976</v>
      </c>
      <c r="J68" s="241">
        <f t="shared" ca="1" si="25"/>
        <v>5.2520325203252023</v>
      </c>
      <c r="K68" s="241">
        <f t="shared" ca="1" si="25"/>
        <v>9.4245033112582792</v>
      </c>
      <c r="L68" s="238"/>
      <c r="S68" s="69"/>
      <c r="T68" s="70"/>
      <c r="U68" s="70"/>
      <c r="V68" s="70"/>
      <c r="W68" s="70"/>
      <c r="X68" s="70"/>
      <c r="Y68" s="70"/>
      <c r="Z68" s="71"/>
    </row>
    <row r="69" spans="1:26" s="218" customFormat="1" x14ac:dyDescent="0.25">
      <c r="A69" s="51" t="s">
        <v>61</v>
      </c>
      <c r="B69" s="241">
        <f t="shared" ref="B69:K69" ca="1" si="26">INDIRECT(ADDRESS(31+INT((ROW()-ROW(A$28))/8)*8,COLUMN()))*INDIRECT(ADDRESS(20+MOD(ROW()-ROW(A$28),8),COLUMN()))/B$23</f>
        <v>2.5</v>
      </c>
      <c r="C69" s="241">
        <f t="shared" ca="1" si="26"/>
        <v>6.8250000000000002</v>
      </c>
      <c r="D69" s="241">
        <f t="shared" ca="1" si="26"/>
        <v>3.333333333333333</v>
      </c>
      <c r="E69" s="241">
        <f t="shared" ca="1" si="26"/>
        <v>7.6559999999999988</v>
      </c>
      <c r="F69" s="241">
        <f t="shared" ca="1" si="26"/>
        <v>4.166666666666667</v>
      </c>
      <c r="G69" s="241">
        <f t="shared" ca="1" si="26"/>
        <v>8.4444444444444446</v>
      </c>
      <c r="H69" s="241">
        <f t="shared" ca="1" si="26"/>
        <v>5.3433962264150949</v>
      </c>
      <c r="I69" s="241">
        <f t="shared" ca="1" si="26"/>
        <v>9.5349650349650332</v>
      </c>
      <c r="J69" s="241">
        <f t="shared" ca="1" si="26"/>
        <v>5.8048780487804867</v>
      </c>
      <c r="K69" s="241">
        <f t="shared" ca="1" si="26"/>
        <v>9.7788079470198674</v>
      </c>
      <c r="L69" s="238"/>
      <c r="S69" s="69"/>
      <c r="T69" s="70"/>
      <c r="U69" s="70"/>
      <c r="V69" s="70"/>
      <c r="W69" s="70"/>
      <c r="X69" s="70"/>
      <c r="Y69" s="70"/>
      <c r="Z69" s="71"/>
    </row>
    <row r="70" spans="1:26" s="218" customFormat="1" x14ac:dyDescent="0.25">
      <c r="A70" s="228" t="s">
        <v>173</v>
      </c>
      <c r="B70" s="241">
        <f t="shared" ref="B70:K70" ca="1" si="27">INDIRECT(ADDRESS(31+INT((ROW()-ROW(A$28))/8)*8,COLUMN()))*INDIRECT(ADDRESS(20+MOD(ROW()-ROW(A$28),8),COLUMN()))/B$23</f>
        <v>2.7777777777777777</v>
      </c>
      <c r="C70" s="241">
        <f t="shared" ca="1" si="27"/>
        <v>7.0339285714285724</v>
      </c>
      <c r="D70" s="241">
        <f t="shared" ca="1" si="27"/>
        <v>3.6111111111111112</v>
      </c>
      <c r="E70" s="241">
        <f t="shared" ca="1" si="27"/>
        <v>7.9343999999999992</v>
      </c>
      <c r="F70" s="241">
        <f t="shared" ca="1" si="27"/>
        <v>4.7222222222222223</v>
      </c>
      <c r="G70" s="241">
        <f t="shared" ca="1" si="27"/>
        <v>8.8666666666666671</v>
      </c>
      <c r="H70" s="241">
        <f t="shared" ca="1" si="27"/>
        <v>5.6773584905660375</v>
      </c>
      <c r="I70" s="241">
        <f t="shared" ca="1" si="27"/>
        <v>9.8174825174825155</v>
      </c>
      <c r="J70" s="241">
        <f t="shared" ca="1" si="27"/>
        <v>6.3577235772357721</v>
      </c>
      <c r="K70" s="241">
        <f t="shared" ca="1" si="27"/>
        <v>10.203973509933775</v>
      </c>
      <c r="L70" s="238"/>
      <c r="S70" s="69"/>
      <c r="T70" s="70"/>
      <c r="U70" s="70"/>
      <c r="V70" s="70"/>
      <c r="W70" s="70"/>
      <c r="X70" s="70"/>
      <c r="Y70" s="70"/>
      <c r="Z70" s="71"/>
    </row>
    <row r="71" spans="1:26" s="218" customFormat="1" x14ac:dyDescent="0.25">
      <c r="A71" s="227" t="s">
        <v>259</v>
      </c>
      <c r="B71" s="242">
        <f t="shared" ref="B71:K71" ca="1" si="28">INDIRECT(ADDRESS(ROW(A$139)+INT((ROW()-ROW(A$31))/8),COLUMN()))</f>
        <v>3</v>
      </c>
      <c r="C71" s="242">
        <f t="shared" ca="1" si="28"/>
        <v>7.8</v>
      </c>
      <c r="D71" s="242">
        <f t="shared" ca="1" si="28"/>
        <v>4</v>
      </c>
      <c r="E71" s="242">
        <f t="shared" ca="1" si="28"/>
        <v>8.6999999999999993</v>
      </c>
      <c r="F71" s="242">
        <f t="shared" ca="1" si="28"/>
        <v>5</v>
      </c>
      <c r="G71" s="242">
        <f t="shared" ca="1" si="28"/>
        <v>9.5</v>
      </c>
      <c r="H71" s="242">
        <f t="shared" ca="1" si="28"/>
        <v>5.9</v>
      </c>
      <c r="I71" s="242">
        <f t="shared" ca="1" si="28"/>
        <v>10.1</v>
      </c>
      <c r="J71" s="242">
        <f t="shared" ca="1" si="28"/>
        <v>6.8</v>
      </c>
      <c r="K71" s="242">
        <f t="shared" ca="1" si="28"/>
        <v>10.7</v>
      </c>
      <c r="L71" s="238"/>
      <c r="S71" s="69"/>
      <c r="T71" s="70"/>
      <c r="U71" s="70"/>
      <c r="V71" s="70"/>
      <c r="W71" s="70"/>
      <c r="X71" s="70"/>
      <c r="Y71" s="70"/>
      <c r="Z71" s="71"/>
    </row>
    <row r="72" spans="1:26" s="218" customFormat="1" x14ac:dyDescent="0.25">
      <c r="A72" s="51" t="s">
        <v>260</v>
      </c>
      <c r="B72" s="241">
        <f t="shared" ref="B72:K72" ca="1" si="29">INDIRECT(ADDRESS(31+INT((ROW()-ROW(A$28))/8)*8,COLUMN()))*INDIRECT(ADDRESS(20+MOD(ROW()-ROW(A$28),8),COLUMN()))/B$23</f>
        <v>3.0000000000000004</v>
      </c>
      <c r="C72" s="241">
        <f t="shared" ca="1" si="29"/>
        <v>8.0339999999999989</v>
      </c>
      <c r="D72" s="241">
        <f t="shared" ca="1" si="29"/>
        <v>4</v>
      </c>
      <c r="E72" s="241">
        <f t="shared" ca="1" si="29"/>
        <v>8.9609999999999985</v>
      </c>
      <c r="F72" s="241">
        <f t="shared" ca="1" si="29"/>
        <v>5</v>
      </c>
      <c r="G72" s="241">
        <f t="shared" ca="1" si="29"/>
        <v>9.7850000000000019</v>
      </c>
      <c r="H72" s="241">
        <f t="shared" ca="1" si="29"/>
        <v>5.9</v>
      </c>
      <c r="I72" s="241">
        <f t="shared" ca="1" si="29"/>
        <v>10.403</v>
      </c>
      <c r="J72" s="241">
        <f t="shared" ca="1" si="29"/>
        <v>6.8</v>
      </c>
      <c r="K72" s="241">
        <f t="shared" ca="1" si="29"/>
        <v>11.021000000000001</v>
      </c>
      <c r="L72" s="238"/>
      <c r="S72" s="69"/>
      <c r="T72" s="70"/>
      <c r="U72" s="70"/>
      <c r="V72" s="70"/>
      <c r="W72" s="70"/>
      <c r="X72" s="70"/>
      <c r="Y72" s="70"/>
      <c r="Z72" s="71"/>
    </row>
    <row r="73" spans="1:26" s="218" customFormat="1" ht="15.75" thickBot="1" x14ac:dyDescent="0.3">
      <c r="A73" s="182" t="str">
        <f>"Table "&amp;4+INT((ROW()-ROW(A$25))/8)&amp;" Extreme (From) Directional Wave Hs/Tp Contour Point: Sector ["&amp;INT((ROW()-ROW(A$25))/8)*45&amp;"]"</f>
        <v>Table 10 Extreme (From) Directional Wave Hs/Tp Contour Point: Sector [270]</v>
      </c>
      <c r="B73" s="263"/>
      <c r="C73" s="263"/>
      <c r="D73" s="263"/>
      <c r="E73" s="263"/>
      <c r="F73" s="263"/>
      <c r="G73" s="263"/>
      <c r="H73" s="263"/>
      <c r="I73" s="263"/>
      <c r="J73" s="274" t="s">
        <v>6</v>
      </c>
      <c r="K73" s="81"/>
      <c r="L73" s="238"/>
      <c r="S73" s="69"/>
      <c r="T73" s="70"/>
      <c r="U73" s="70"/>
      <c r="V73" s="70"/>
      <c r="W73" s="70"/>
      <c r="X73" s="70"/>
      <c r="Y73" s="70"/>
      <c r="Z73" s="71"/>
    </row>
    <row r="74" spans="1:26" s="218" customFormat="1" ht="15" customHeight="1" thickTop="1" x14ac:dyDescent="0.25">
      <c r="A74" s="230"/>
      <c r="B74" s="264" t="s">
        <v>116</v>
      </c>
      <c r="C74" s="265"/>
      <c r="D74" s="266" t="s">
        <v>160</v>
      </c>
      <c r="E74" s="267"/>
      <c r="F74" s="266" t="s">
        <v>117</v>
      </c>
      <c r="G74" s="268"/>
      <c r="H74" s="266" t="s">
        <v>262</v>
      </c>
      <c r="I74" s="265"/>
      <c r="J74" s="266" t="s">
        <v>261</v>
      </c>
      <c r="K74" s="81"/>
      <c r="L74" s="238"/>
      <c r="S74" s="69"/>
      <c r="T74" s="70"/>
      <c r="U74" s="70"/>
      <c r="V74" s="70"/>
      <c r="W74" s="70"/>
      <c r="X74" s="70"/>
      <c r="Y74" s="70"/>
      <c r="Z74" s="71"/>
    </row>
    <row r="75" spans="1:26" s="218" customFormat="1" x14ac:dyDescent="0.25">
      <c r="A75" s="231"/>
      <c r="B75" s="240" t="s">
        <v>11</v>
      </c>
      <c r="C75" s="243" t="s">
        <v>15</v>
      </c>
      <c r="D75" s="240" t="s">
        <v>11</v>
      </c>
      <c r="E75" s="243" t="s">
        <v>15</v>
      </c>
      <c r="F75" s="269" t="s">
        <v>11</v>
      </c>
      <c r="G75" s="270" t="s">
        <v>15</v>
      </c>
      <c r="H75" s="269" t="s">
        <v>11</v>
      </c>
      <c r="I75" s="270" t="s">
        <v>15</v>
      </c>
      <c r="J75" s="269" t="s">
        <v>11</v>
      </c>
      <c r="K75" s="270" t="s">
        <v>15</v>
      </c>
      <c r="L75" s="238"/>
      <c r="S75" s="69"/>
      <c r="T75" s="70"/>
      <c r="U75" s="70"/>
      <c r="V75" s="70"/>
      <c r="W75" s="70"/>
      <c r="X75" s="70"/>
      <c r="Y75" s="70"/>
      <c r="Z75" s="71"/>
    </row>
    <row r="76" spans="1:26" s="218" customFormat="1" x14ac:dyDescent="0.25">
      <c r="A76" s="51" t="s">
        <v>60</v>
      </c>
      <c r="B76" s="241">
        <f t="shared" ref="B76:K76" ca="1" si="30">INDIRECT(ADDRESS(31+INT((ROW()-ROW(A$28))/8)*8,COLUMN()))*INDIRECT(ADDRESS(20+MOD(ROW()-ROW(A$28),8),COLUMN()))/B$23</f>
        <v>2.3703703703703702</v>
      </c>
      <c r="C76" s="241">
        <f t="shared" ca="1" si="30"/>
        <v>6.1607142857142865</v>
      </c>
      <c r="D76" s="241">
        <f t="shared" ca="1" si="30"/>
        <v>3.2083333333333335</v>
      </c>
      <c r="E76" s="241">
        <f t="shared" ca="1" si="30"/>
        <v>6.9720000000000004</v>
      </c>
      <c r="F76" s="241">
        <f t="shared" ca="1" si="30"/>
        <v>3.755555555555556</v>
      </c>
      <c r="G76" s="241">
        <f t="shared" ca="1" si="30"/>
        <v>7.44962962962963</v>
      </c>
      <c r="H76" s="241">
        <f t="shared" ca="1" si="30"/>
        <v>4.9132075471698116</v>
      </c>
      <c r="I76" s="241">
        <f t="shared" ca="1" si="30"/>
        <v>8.2825174825174823</v>
      </c>
      <c r="J76" s="241">
        <f t="shared" ca="1" si="30"/>
        <v>5.4837398373983737</v>
      </c>
      <c r="K76" s="241">
        <f t="shared" ca="1" si="30"/>
        <v>8.7198675496688747</v>
      </c>
      <c r="L76" s="238"/>
      <c r="S76" s="69"/>
      <c r="T76" s="70"/>
      <c r="U76" s="70"/>
      <c r="V76" s="70"/>
      <c r="W76" s="70"/>
      <c r="X76" s="70"/>
      <c r="Y76" s="70"/>
      <c r="Z76" s="71"/>
    </row>
    <row r="77" spans="1:26" s="218" customFormat="1" x14ac:dyDescent="0.25">
      <c r="A77" s="51" t="s">
        <v>61</v>
      </c>
      <c r="B77" s="241">
        <f t="shared" ref="B77:K77" ca="1" si="31">INDIRECT(ADDRESS(31+INT((ROW()-ROW(A$28))/8)*8,COLUMN()))*INDIRECT(ADDRESS(20+MOD(ROW()-ROW(A$28),8),COLUMN()))/B$23</f>
        <v>2.6666666666666665</v>
      </c>
      <c r="C77" s="241">
        <f t="shared" ca="1" si="31"/>
        <v>6.5625</v>
      </c>
      <c r="D77" s="241">
        <f t="shared" ca="1" si="31"/>
        <v>3.5000000000000004</v>
      </c>
      <c r="E77" s="241">
        <f t="shared" ca="1" si="31"/>
        <v>7.3040000000000012</v>
      </c>
      <c r="F77" s="241">
        <f t="shared" ca="1" si="31"/>
        <v>4.333333333333333</v>
      </c>
      <c r="G77" s="241">
        <f t="shared" ca="1" si="31"/>
        <v>7.9111111111111123</v>
      </c>
      <c r="H77" s="241">
        <f t="shared" ca="1" si="31"/>
        <v>5.6150943396226412</v>
      </c>
      <c r="I77" s="241">
        <f t="shared" ca="1" si="31"/>
        <v>8.8741258741258733</v>
      </c>
      <c r="J77" s="241">
        <f t="shared" ca="1" si="31"/>
        <v>6.0609756097560972</v>
      </c>
      <c r="K77" s="241">
        <f t="shared" ca="1" si="31"/>
        <v>9.0476821192052981</v>
      </c>
      <c r="L77" s="238"/>
      <c r="S77" s="69"/>
      <c r="T77" s="70"/>
      <c r="U77" s="70"/>
      <c r="V77" s="70"/>
      <c r="W77" s="70"/>
      <c r="X77" s="70"/>
      <c r="Y77" s="70"/>
      <c r="Z77" s="71"/>
    </row>
    <row r="78" spans="1:26" s="218" customFormat="1" x14ac:dyDescent="0.25">
      <c r="A78" s="228" t="s">
        <v>173</v>
      </c>
      <c r="B78" s="241">
        <f t="shared" ref="B78:K78" ca="1" si="32">INDIRECT(ADDRESS(31+INT((ROW()-ROW(A$28))/8)*8,COLUMN()))*INDIRECT(ADDRESS(20+MOD(ROW()-ROW(A$28),8),COLUMN()))/B$23</f>
        <v>2.9629629629629628</v>
      </c>
      <c r="C78" s="241">
        <f t="shared" ca="1" si="32"/>
        <v>6.7633928571428577</v>
      </c>
      <c r="D78" s="241">
        <f t="shared" ca="1" si="32"/>
        <v>3.7916666666666665</v>
      </c>
      <c r="E78" s="241">
        <f t="shared" ca="1" si="32"/>
        <v>7.5696000000000003</v>
      </c>
      <c r="F78" s="241">
        <f t="shared" ca="1" si="32"/>
        <v>4.9111111111111114</v>
      </c>
      <c r="G78" s="241">
        <f t="shared" ca="1" si="32"/>
        <v>8.3066666666666666</v>
      </c>
      <c r="H78" s="241">
        <f t="shared" ca="1" si="32"/>
        <v>5.9660377358490564</v>
      </c>
      <c r="I78" s="241">
        <f t="shared" ca="1" si="32"/>
        <v>9.1370629370629359</v>
      </c>
      <c r="J78" s="241">
        <f t="shared" ca="1" si="32"/>
        <v>6.6382113821138198</v>
      </c>
      <c r="K78" s="241">
        <f t="shared" ca="1" si="32"/>
        <v>9.4410596026490072</v>
      </c>
      <c r="L78" s="238"/>
      <c r="S78" s="69"/>
      <c r="T78" s="70"/>
      <c r="U78" s="70"/>
      <c r="V78" s="70"/>
      <c r="W78" s="70"/>
      <c r="X78" s="70"/>
      <c r="Y78" s="70"/>
      <c r="Z78" s="71"/>
    </row>
    <row r="79" spans="1:26" s="218" customFormat="1" x14ac:dyDescent="0.25">
      <c r="A79" s="227" t="s">
        <v>259</v>
      </c>
      <c r="B79" s="242">
        <f t="shared" ref="B79:K79" ca="1" si="33">INDIRECT(ADDRESS(ROW(A$139)+INT((ROW()-ROW(A$31))/8),COLUMN()))</f>
        <v>3.2</v>
      </c>
      <c r="C79" s="242">
        <f t="shared" ca="1" si="33"/>
        <v>7.5</v>
      </c>
      <c r="D79" s="242">
        <f t="shared" ca="1" si="33"/>
        <v>4.2</v>
      </c>
      <c r="E79" s="242">
        <f t="shared" ca="1" si="33"/>
        <v>8.3000000000000007</v>
      </c>
      <c r="F79" s="242">
        <f t="shared" ca="1" si="33"/>
        <v>5.2</v>
      </c>
      <c r="G79" s="242">
        <f t="shared" ca="1" si="33"/>
        <v>8.9</v>
      </c>
      <c r="H79" s="242">
        <f t="shared" ca="1" si="33"/>
        <v>6.2</v>
      </c>
      <c r="I79" s="242">
        <f t="shared" ca="1" si="33"/>
        <v>9.4</v>
      </c>
      <c r="J79" s="242">
        <f t="shared" ca="1" si="33"/>
        <v>7.1</v>
      </c>
      <c r="K79" s="242">
        <f t="shared" ca="1" si="33"/>
        <v>9.9</v>
      </c>
      <c r="L79" s="238"/>
      <c r="S79" s="69"/>
      <c r="T79" s="70"/>
      <c r="U79" s="70"/>
      <c r="V79" s="70"/>
      <c r="W79" s="70"/>
      <c r="X79" s="70"/>
      <c r="Y79" s="70"/>
      <c r="Z79" s="71"/>
    </row>
    <row r="80" spans="1:26" s="218" customFormat="1" x14ac:dyDescent="0.25">
      <c r="A80" s="51" t="s">
        <v>260</v>
      </c>
      <c r="B80" s="241">
        <f t="shared" ref="B80:K80" ca="1" si="34">INDIRECT(ADDRESS(31+INT((ROW()-ROW(A$28))/8)*8,COLUMN()))*INDIRECT(ADDRESS(20+MOD(ROW()-ROW(A$28),8),COLUMN()))/B$23</f>
        <v>3.2</v>
      </c>
      <c r="C80" s="241">
        <f t="shared" ca="1" si="34"/>
        <v>7.7250000000000005</v>
      </c>
      <c r="D80" s="241">
        <f t="shared" ca="1" si="34"/>
        <v>4.2</v>
      </c>
      <c r="E80" s="241">
        <f t="shared" ca="1" si="34"/>
        <v>8.5490000000000013</v>
      </c>
      <c r="F80" s="241">
        <f t="shared" ca="1" si="34"/>
        <v>5.2</v>
      </c>
      <c r="G80" s="241">
        <f t="shared" ca="1" si="34"/>
        <v>9.1670000000000016</v>
      </c>
      <c r="H80" s="241">
        <f t="shared" ca="1" si="34"/>
        <v>6.2</v>
      </c>
      <c r="I80" s="241">
        <f t="shared" ca="1" si="34"/>
        <v>9.6820000000000004</v>
      </c>
      <c r="J80" s="241">
        <f t="shared" ca="1" si="34"/>
        <v>7.1</v>
      </c>
      <c r="K80" s="241">
        <f t="shared" ca="1" si="34"/>
        <v>10.197000000000001</v>
      </c>
      <c r="L80" s="238"/>
      <c r="S80" s="69"/>
      <c r="T80" s="70"/>
      <c r="U80" s="70"/>
      <c r="V80" s="70"/>
      <c r="W80" s="70"/>
      <c r="X80" s="70"/>
      <c r="Y80" s="70"/>
      <c r="Z80" s="71"/>
    </row>
    <row r="81" spans="1:26" s="218" customFormat="1" ht="15.75" thickBot="1" x14ac:dyDescent="0.3">
      <c r="A81" s="182" t="str">
        <f>"Table "&amp;4+INT((ROW()-ROW(A$25))/8)&amp;" Extreme (From) Directional Wave Hs/Tp Contour Point: Sector ["&amp;INT((ROW()-ROW(A$25))/8)*45&amp;"]"</f>
        <v>Table 11 Extreme (From) Directional Wave Hs/Tp Contour Point: Sector [315]</v>
      </c>
      <c r="B81" s="263"/>
      <c r="C81" s="263"/>
      <c r="D81" s="263"/>
      <c r="E81" s="263"/>
      <c r="F81" s="263"/>
      <c r="G81" s="263"/>
      <c r="H81" s="263"/>
      <c r="I81" s="263"/>
      <c r="J81" s="274" t="s">
        <v>7</v>
      </c>
      <c r="K81" s="81"/>
      <c r="L81" s="238"/>
      <c r="S81" s="69"/>
      <c r="T81" s="70"/>
      <c r="U81" s="70"/>
      <c r="V81" s="70"/>
      <c r="W81" s="70"/>
      <c r="X81" s="70"/>
      <c r="Y81" s="70"/>
      <c r="Z81" s="71"/>
    </row>
    <row r="82" spans="1:26" s="218" customFormat="1" ht="15.75" thickTop="1" x14ac:dyDescent="0.25">
      <c r="A82" s="230"/>
      <c r="B82" s="264" t="s">
        <v>116</v>
      </c>
      <c r="C82" s="265"/>
      <c r="D82" s="266" t="s">
        <v>160</v>
      </c>
      <c r="E82" s="267"/>
      <c r="F82" s="266" t="s">
        <v>117</v>
      </c>
      <c r="G82" s="268"/>
      <c r="H82" s="266" t="s">
        <v>262</v>
      </c>
      <c r="I82" s="265"/>
      <c r="J82" s="266" t="s">
        <v>261</v>
      </c>
      <c r="K82" s="81"/>
      <c r="L82" s="238"/>
      <c r="S82" s="69"/>
      <c r="T82" s="70"/>
      <c r="U82" s="70"/>
      <c r="V82" s="70"/>
      <c r="W82" s="70"/>
      <c r="X82" s="70"/>
      <c r="Y82" s="70"/>
      <c r="Z82" s="71"/>
    </row>
    <row r="83" spans="1:26" s="218" customFormat="1" x14ac:dyDescent="0.25">
      <c r="A83" s="231"/>
      <c r="B83" s="240" t="s">
        <v>11</v>
      </c>
      <c r="C83" s="243" t="s">
        <v>15</v>
      </c>
      <c r="D83" s="240" t="s">
        <v>11</v>
      </c>
      <c r="E83" s="243" t="s">
        <v>15</v>
      </c>
      <c r="F83" s="269" t="s">
        <v>11</v>
      </c>
      <c r="G83" s="270" t="s">
        <v>15</v>
      </c>
      <c r="H83" s="269" t="s">
        <v>11</v>
      </c>
      <c r="I83" s="270" t="s">
        <v>15</v>
      </c>
      <c r="J83" s="269" t="s">
        <v>11</v>
      </c>
      <c r="K83" s="270" t="s">
        <v>15</v>
      </c>
      <c r="L83" s="238"/>
      <c r="S83" s="69"/>
      <c r="T83" s="70"/>
      <c r="U83" s="70"/>
      <c r="V83" s="70"/>
      <c r="W83" s="70"/>
      <c r="X83" s="70"/>
      <c r="Y83" s="70"/>
      <c r="Z83" s="71"/>
    </row>
    <row r="84" spans="1:26" s="218" customFormat="1" x14ac:dyDescent="0.25">
      <c r="A84" s="51" t="s">
        <v>60</v>
      </c>
      <c r="B84" s="241">
        <f t="shared" ref="B84:K84" ca="1" si="35">INDIRECT(ADDRESS(31+INT((ROW()-ROW(A$28))/8)*8,COLUMN()))*INDIRECT(ADDRESS(20+MOD(ROW()-ROW(A$28),8),COLUMN()))/B$23</f>
        <v>2.4444444444444442</v>
      </c>
      <c r="C84" s="241">
        <f t="shared" ca="1" si="35"/>
        <v>6.242857142857142</v>
      </c>
      <c r="D84" s="241">
        <f t="shared" ca="1" si="35"/>
        <v>3.2847222222222219</v>
      </c>
      <c r="E84" s="241">
        <f t="shared" ca="1" si="35"/>
        <v>7.056</v>
      </c>
      <c r="F84" s="241">
        <f t="shared" ca="1" si="35"/>
        <v>3.8277777777777775</v>
      </c>
      <c r="G84" s="241">
        <f t="shared" ca="1" si="35"/>
        <v>7.5333333333333332</v>
      </c>
      <c r="H84" s="241">
        <f t="shared" ca="1" si="35"/>
        <v>4.9924528301886797</v>
      </c>
      <c r="I84" s="241">
        <f t="shared" ca="1" si="35"/>
        <v>8.37062937062937</v>
      </c>
      <c r="J84" s="241">
        <f t="shared" ca="1" si="35"/>
        <v>5.6382113821138207</v>
      </c>
      <c r="K84" s="241">
        <f t="shared" ca="1" si="35"/>
        <v>8.8079470198675498</v>
      </c>
      <c r="L84" s="238"/>
      <c r="S84" s="69"/>
      <c r="T84" s="70"/>
      <c r="U84" s="70"/>
      <c r="V84" s="70"/>
      <c r="W84" s="70"/>
      <c r="X84" s="70"/>
      <c r="Y84" s="70"/>
      <c r="Z84" s="71"/>
    </row>
    <row r="85" spans="1:26" s="218" customFormat="1" x14ac:dyDescent="0.25">
      <c r="A85" s="51" t="s">
        <v>61</v>
      </c>
      <c r="B85" s="241">
        <f t="shared" ref="B85:K85" ca="1" si="36">INDIRECT(ADDRESS(31+INT((ROW()-ROW(A$28))/8)*8,COLUMN()))*INDIRECT(ADDRESS(20+MOD(ROW()-ROW(A$28),8),COLUMN()))/B$23</f>
        <v>2.7499999999999996</v>
      </c>
      <c r="C85" s="241">
        <f t="shared" ca="1" si="36"/>
        <v>6.65</v>
      </c>
      <c r="D85" s="241">
        <f t="shared" ca="1" si="36"/>
        <v>3.583333333333333</v>
      </c>
      <c r="E85" s="241">
        <f t="shared" ca="1" si="36"/>
        <v>7.3920000000000003</v>
      </c>
      <c r="F85" s="241">
        <f t="shared" ca="1" si="36"/>
        <v>4.416666666666667</v>
      </c>
      <c r="G85" s="241">
        <f t="shared" ca="1" si="36"/>
        <v>8</v>
      </c>
      <c r="H85" s="241">
        <f t="shared" ca="1" si="36"/>
        <v>5.7056603773584902</v>
      </c>
      <c r="I85" s="241">
        <f t="shared" ca="1" si="36"/>
        <v>8.9685314685314683</v>
      </c>
      <c r="J85" s="241">
        <f t="shared" ca="1" si="36"/>
        <v>6.2317073170731696</v>
      </c>
      <c r="K85" s="241">
        <f t="shared" ca="1" si="36"/>
        <v>9.1390728476821188</v>
      </c>
      <c r="L85" s="238"/>
      <c r="S85" s="69"/>
      <c r="T85" s="70"/>
      <c r="U85" s="70"/>
      <c r="V85" s="70"/>
      <c r="W85" s="70"/>
      <c r="X85" s="70"/>
      <c r="Y85" s="70"/>
      <c r="Z85" s="71"/>
    </row>
    <row r="86" spans="1:26" s="218" customFormat="1" x14ac:dyDescent="0.25">
      <c r="A86" s="228" t="s">
        <v>173</v>
      </c>
      <c r="B86" s="241">
        <f t="shared" ref="B86:K86" ca="1" si="37">INDIRECT(ADDRESS(31+INT((ROW()-ROW(A$28))/8)*8,COLUMN()))*INDIRECT(ADDRESS(20+MOD(ROW()-ROW(A$28),8),COLUMN()))/B$23</f>
        <v>3.0555555555555554</v>
      </c>
      <c r="C86" s="241">
        <f t="shared" ca="1" si="37"/>
        <v>6.8535714285714278</v>
      </c>
      <c r="D86" s="241">
        <f t="shared" ca="1" si="37"/>
        <v>3.8819444444444442</v>
      </c>
      <c r="E86" s="241">
        <f t="shared" ca="1" si="37"/>
        <v>7.6608000000000001</v>
      </c>
      <c r="F86" s="241">
        <f t="shared" ca="1" si="37"/>
        <v>5.0055555555555555</v>
      </c>
      <c r="G86" s="241">
        <f t="shared" ca="1" si="37"/>
        <v>8.3999999999999986</v>
      </c>
      <c r="H86" s="241">
        <f t="shared" ca="1" si="37"/>
        <v>6.0622641509433954</v>
      </c>
      <c r="I86" s="241">
        <f t="shared" ca="1" si="37"/>
        <v>9.234265734265735</v>
      </c>
      <c r="J86" s="241">
        <f t="shared" ca="1" si="37"/>
        <v>6.8252032520325203</v>
      </c>
      <c r="K86" s="241">
        <f t="shared" ca="1" si="37"/>
        <v>9.5364238410596034</v>
      </c>
      <c r="L86" s="238"/>
      <c r="S86" s="69"/>
      <c r="T86" s="70"/>
      <c r="U86" s="70"/>
      <c r="V86" s="70"/>
      <c r="W86" s="70"/>
      <c r="X86" s="70"/>
      <c r="Y86" s="70"/>
      <c r="Z86" s="71"/>
    </row>
    <row r="87" spans="1:26" s="218" customFormat="1" x14ac:dyDescent="0.25">
      <c r="A87" s="227" t="s">
        <v>259</v>
      </c>
      <c r="B87" s="242">
        <f t="shared" ref="B87:K87" ca="1" si="38">INDIRECT(ADDRESS(ROW(A$139)+INT((ROW()-ROW(A$31))/8),COLUMN()))</f>
        <v>3.3</v>
      </c>
      <c r="C87" s="242">
        <f t="shared" ca="1" si="38"/>
        <v>7.6</v>
      </c>
      <c r="D87" s="242">
        <f t="shared" ca="1" si="38"/>
        <v>4.3</v>
      </c>
      <c r="E87" s="242">
        <f t="shared" ca="1" si="38"/>
        <v>8.4</v>
      </c>
      <c r="F87" s="242">
        <f t="shared" ca="1" si="38"/>
        <v>5.3</v>
      </c>
      <c r="G87" s="242">
        <f t="shared" ca="1" si="38"/>
        <v>9</v>
      </c>
      <c r="H87" s="242">
        <f t="shared" ca="1" si="38"/>
        <v>6.3</v>
      </c>
      <c r="I87" s="242">
        <f t="shared" ca="1" si="38"/>
        <v>9.5</v>
      </c>
      <c r="J87" s="242">
        <f t="shared" ca="1" si="38"/>
        <v>7.3</v>
      </c>
      <c r="K87" s="242">
        <f t="shared" ca="1" si="38"/>
        <v>10</v>
      </c>
      <c r="L87" s="238"/>
      <c r="S87" s="69"/>
      <c r="T87" s="70"/>
      <c r="U87" s="70"/>
      <c r="V87" s="70"/>
      <c r="W87" s="70"/>
      <c r="X87" s="70"/>
      <c r="Y87" s="70"/>
      <c r="Z87" s="71"/>
    </row>
    <row r="88" spans="1:26" s="218" customFormat="1" x14ac:dyDescent="0.25">
      <c r="A88" s="51" t="s">
        <v>260</v>
      </c>
      <c r="B88" s="241">
        <f t="shared" ref="B88:K88" ca="1" si="39">INDIRECT(ADDRESS(31+INT((ROW()-ROW(A$28))/8)*8,COLUMN()))*INDIRECT(ADDRESS(20+MOD(ROW()-ROW(A$28),8),COLUMN()))/B$23</f>
        <v>3.3</v>
      </c>
      <c r="C88" s="241">
        <f t="shared" ca="1" si="39"/>
        <v>7.8280000000000003</v>
      </c>
      <c r="D88" s="241">
        <f t="shared" ca="1" si="39"/>
        <v>4.3</v>
      </c>
      <c r="E88" s="241">
        <f t="shared" ca="1" si="39"/>
        <v>8.652000000000001</v>
      </c>
      <c r="F88" s="241">
        <f t="shared" ca="1" si="39"/>
        <v>5.3</v>
      </c>
      <c r="G88" s="241">
        <f t="shared" ca="1" si="39"/>
        <v>9.2700000000000014</v>
      </c>
      <c r="H88" s="241">
        <f t="shared" ca="1" si="39"/>
        <v>6.3000000000000007</v>
      </c>
      <c r="I88" s="241">
        <f t="shared" ca="1" si="39"/>
        <v>9.7850000000000001</v>
      </c>
      <c r="J88" s="241">
        <f t="shared" ca="1" si="39"/>
        <v>7.3</v>
      </c>
      <c r="K88" s="241">
        <f t="shared" ca="1" si="39"/>
        <v>10.3</v>
      </c>
      <c r="L88" s="238"/>
      <c r="S88" s="69"/>
      <c r="T88" s="70"/>
      <c r="U88" s="70"/>
      <c r="V88" s="70"/>
      <c r="W88" s="70"/>
      <c r="X88" s="70"/>
      <c r="Y88" s="70"/>
      <c r="Z88" s="71"/>
    </row>
    <row r="89" spans="1:26" x14ac:dyDescent="0.25">
      <c r="A89" s="232"/>
      <c r="B89" s="232"/>
      <c r="C89" s="232"/>
      <c r="D89" s="232"/>
      <c r="E89" s="232"/>
      <c r="F89" s="232"/>
      <c r="G89" s="232"/>
      <c r="H89" s="232"/>
      <c r="I89" s="232"/>
      <c r="J89" s="238"/>
      <c r="K89" s="238"/>
      <c r="L89" s="238"/>
      <c r="S89" s="69"/>
      <c r="T89" s="70"/>
      <c r="U89" s="70"/>
      <c r="V89" s="70"/>
      <c r="W89" s="70"/>
      <c r="X89" s="70"/>
      <c r="Y89" s="70"/>
      <c r="Z89" s="71"/>
    </row>
    <row r="90" spans="1:26" x14ac:dyDescent="0.25">
      <c r="A90" s="51"/>
      <c r="B90" s="123"/>
      <c r="C90" s="123"/>
      <c r="D90" s="123"/>
      <c r="E90" s="123"/>
      <c r="F90" s="123"/>
      <c r="G90" s="123"/>
      <c r="H90" s="123"/>
      <c r="I90" s="123"/>
      <c r="J90" s="238"/>
      <c r="K90" s="238"/>
      <c r="L90" s="238"/>
      <c r="S90" s="69"/>
      <c r="T90" s="70"/>
      <c r="U90" s="70"/>
      <c r="V90" s="70"/>
      <c r="W90" s="70"/>
      <c r="X90" s="70"/>
      <c r="Y90" s="70"/>
      <c r="Z90" s="71"/>
    </row>
    <row r="91" spans="1:26" x14ac:dyDescent="0.25">
      <c r="A91" s="239" t="s">
        <v>279</v>
      </c>
      <c r="B91" s="116"/>
      <c r="C91" s="116"/>
      <c r="D91" s="116"/>
      <c r="E91" s="116"/>
      <c r="F91" s="116"/>
      <c r="G91" s="116"/>
      <c r="H91" s="116"/>
      <c r="I91" s="116"/>
      <c r="J91" s="238"/>
      <c r="K91" s="238"/>
      <c r="L91" s="238"/>
      <c r="S91" s="69"/>
      <c r="T91" s="70"/>
      <c r="U91" s="70"/>
      <c r="V91" s="70"/>
      <c r="W91" s="70"/>
      <c r="X91" s="70"/>
      <c r="Y91" s="70"/>
      <c r="Z91" s="71"/>
    </row>
    <row r="92" spans="1:26" x14ac:dyDescent="0.25">
      <c r="A92" s="14" t="s">
        <v>9</v>
      </c>
      <c r="B92" s="225" t="s">
        <v>0</v>
      </c>
      <c r="C92" s="225" t="s">
        <v>1</v>
      </c>
      <c r="D92" s="225" t="s">
        <v>2</v>
      </c>
      <c r="E92" s="225" t="s">
        <v>3</v>
      </c>
      <c r="F92" s="226" t="s">
        <v>4</v>
      </c>
      <c r="G92" s="225" t="s">
        <v>5</v>
      </c>
      <c r="H92" s="225" t="s">
        <v>6</v>
      </c>
      <c r="I92" s="1" t="s">
        <v>7</v>
      </c>
      <c r="J92" s="224" t="s">
        <v>172</v>
      </c>
      <c r="K92" s="238"/>
      <c r="L92" s="238"/>
      <c r="S92" s="69"/>
      <c r="T92" s="70"/>
      <c r="U92" s="70"/>
      <c r="V92" s="70"/>
      <c r="W92" s="70"/>
      <c r="X92" s="70"/>
      <c r="Y92" s="70"/>
      <c r="Z92" s="71"/>
    </row>
    <row r="93" spans="1:26" x14ac:dyDescent="0.25">
      <c r="A93" s="14" t="s">
        <v>26</v>
      </c>
      <c r="B93" s="261">
        <v>1.44</v>
      </c>
      <c r="C93" s="261">
        <v>1.44</v>
      </c>
      <c r="D93" s="261">
        <v>1.08</v>
      </c>
      <c r="E93" s="261">
        <v>0.81</v>
      </c>
      <c r="F93" s="261">
        <v>0.82</v>
      </c>
      <c r="G93" s="261">
        <v>0.6</v>
      </c>
      <c r="H93" s="261">
        <v>0.59</v>
      </c>
      <c r="I93" s="261">
        <v>1.1299999999999999</v>
      </c>
      <c r="J93" s="238"/>
      <c r="K93" s="238"/>
      <c r="L93" s="238"/>
      <c r="S93" s="69"/>
      <c r="T93" s="70"/>
      <c r="U93" s="70"/>
      <c r="V93" s="70"/>
      <c r="W93" s="70"/>
      <c r="X93" s="70"/>
      <c r="Y93" s="70"/>
      <c r="Z93" s="71"/>
    </row>
    <row r="94" spans="1:26" x14ac:dyDescent="0.25">
      <c r="A94" s="14" t="s">
        <v>64</v>
      </c>
      <c r="B94" s="261">
        <v>1.95</v>
      </c>
      <c r="C94" s="261">
        <v>1.95</v>
      </c>
      <c r="D94" s="261">
        <v>1.47</v>
      </c>
      <c r="E94" s="261">
        <v>1.1000000000000001</v>
      </c>
      <c r="F94" s="261">
        <v>1.1000000000000001</v>
      </c>
      <c r="G94" s="261">
        <v>0.81</v>
      </c>
      <c r="H94" s="261">
        <v>0.8</v>
      </c>
      <c r="I94" s="261">
        <v>1.54</v>
      </c>
      <c r="J94" s="238"/>
      <c r="K94" s="238"/>
      <c r="L94" s="238"/>
      <c r="S94" s="69"/>
      <c r="T94" s="70"/>
      <c r="U94" s="70"/>
      <c r="V94" s="70"/>
      <c r="W94" s="70"/>
      <c r="X94" s="70"/>
      <c r="Y94" s="70"/>
      <c r="Z94" s="71"/>
    </row>
    <row r="95" spans="1:26" ht="14.45" customHeight="1" x14ac:dyDescent="0.25">
      <c r="A95" s="14" t="s">
        <v>65</v>
      </c>
      <c r="B95" s="261">
        <v>2.46</v>
      </c>
      <c r="C95" s="261">
        <v>2.46</v>
      </c>
      <c r="D95" s="261">
        <v>1.85</v>
      </c>
      <c r="E95" s="261">
        <v>1.38</v>
      </c>
      <c r="F95" s="261">
        <v>1.39</v>
      </c>
      <c r="G95" s="261">
        <v>1.03</v>
      </c>
      <c r="H95" s="261">
        <v>1</v>
      </c>
      <c r="I95" s="261">
        <v>1.94</v>
      </c>
      <c r="J95" s="238"/>
      <c r="K95" s="238"/>
      <c r="L95" s="238"/>
      <c r="S95" s="69"/>
      <c r="T95" s="70"/>
      <c r="U95" s="70"/>
      <c r="V95" s="70"/>
      <c r="W95" s="70"/>
      <c r="X95" s="70"/>
      <c r="Y95" s="70"/>
      <c r="Z95" s="71"/>
    </row>
    <row r="96" spans="1:26" x14ac:dyDescent="0.25">
      <c r="A96" s="14" t="s">
        <v>257</v>
      </c>
      <c r="B96" s="261">
        <v>2.96</v>
      </c>
      <c r="C96" s="261">
        <v>2.96</v>
      </c>
      <c r="D96" s="261">
        <v>2.23</v>
      </c>
      <c r="E96" s="261">
        <v>1.67</v>
      </c>
      <c r="F96" s="261">
        <v>1.67</v>
      </c>
      <c r="G96" s="261">
        <v>1.23</v>
      </c>
      <c r="H96" s="261">
        <v>1.21</v>
      </c>
      <c r="I96" s="261">
        <v>2.33</v>
      </c>
      <c r="J96" s="238"/>
      <c r="K96" s="238"/>
      <c r="L96" s="238"/>
      <c r="S96" s="69"/>
      <c r="T96" s="70"/>
      <c r="U96" s="70"/>
      <c r="V96" s="70"/>
      <c r="W96" s="70"/>
      <c r="X96" s="70"/>
      <c r="Y96" s="70"/>
      <c r="Z96" s="71"/>
    </row>
    <row r="97" spans="1:26" x14ac:dyDescent="0.25">
      <c r="A97" s="14" t="s">
        <v>258</v>
      </c>
      <c r="B97" s="261">
        <v>3.45</v>
      </c>
      <c r="C97" s="261">
        <v>3.45</v>
      </c>
      <c r="D97" s="261">
        <v>2.6</v>
      </c>
      <c r="E97" s="261">
        <v>1.95</v>
      </c>
      <c r="F97" s="261">
        <v>1.96</v>
      </c>
      <c r="G97" s="261">
        <v>1.44</v>
      </c>
      <c r="H97" s="261">
        <v>1.41</v>
      </c>
      <c r="I97" s="261">
        <v>2.72</v>
      </c>
      <c r="J97" s="238"/>
      <c r="K97" s="238"/>
      <c r="L97" s="238"/>
      <c r="S97" s="69"/>
      <c r="T97" s="70"/>
      <c r="U97" s="70"/>
      <c r="V97" s="70"/>
      <c r="W97" s="70"/>
      <c r="X97" s="70"/>
      <c r="Y97" s="70"/>
      <c r="Z97" s="71"/>
    </row>
    <row r="98" spans="1:26" x14ac:dyDescent="0.25">
      <c r="A98" s="51"/>
      <c r="B98" s="109" t="s">
        <v>4</v>
      </c>
      <c r="C98" s="83" t="s">
        <v>5</v>
      </c>
      <c r="D98" s="83" t="s">
        <v>6</v>
      </c>
      <c r="E98" s="83" t="s">
        <v>7</v>
      </c>
      <c r="F98" s="83" t="s">
        <v>0</v>
      </c>
      <c r="G98" s="83" t="s">
        <v>1</v>
      </c>
      <c r="H98" s="83" t="s">
        <v>2</v>
      </c>
      <c r="I98" s="83" t="s">
        <v>3</v>
      </c>
      <c r="J98" s="238"/>
      <c r="K98" s="238"/>
      <c r="L98" s="238"/>
      <c r="S98" s="69"/>
      <c r="T98" s="70"/>
      <c r="U98" s="70"/>
      <c r="V98" s="70"/>
      <c r="W98" s="70"/>
      <c r="X98" s="70"/>
      <c r="Y98" s="70"/>
      <c r="Z98" s="71"/>
    </row>
    <row r="99" spans="1:26" s="218" customFormat="1" x14ac:dyDescent="0.25">
      <c r="A99" s="227" t="s">
        <v>282</v>
      </c>
      <c r="B99" s="109"/>
      <c r="C99" s="83"/>
      <c r="D99" s="83"/>
      <c r="E99" s="83"/>
      <c r="F99" s="83"/>
      <c r="G99" s="83"/>
      <c r="H99" s="83"/>
      <c r="I99" s="83"/>
      <c r="J99" s="238"/>
      <c r="K99" s="238"/>
      <c r="L99" s="238"/>
      <c r="S99" s="69"/>
      <c r="T99" s="70"/>
      <c r="U99" s="70"/>
      <c r="V99" s="70"/>
      <c r="W99" s="70"/>
      <c r="X99" s="70"/>
      <c r="Y99" s="70"/>
      <c r="Z99" s="71"/>
    </row>
    <row r="100" spans="1:26" ht="14.45" customHeight="1" x14ac:dyDescent="0.25">
      <c r="A100" s="48" t="s">
        <v>278</v>
      </c>
      <c r="B100" s="83"/>
      <c r="C100" s="83"/>
      <c r="D100" s="83"/>
      <c r="E100" s="83"/>
      <c r="F100" s="83"/>
      <c r="G100" s="83"/>
      <c r="H100" s="83"/>
      <c r="I100" s="83"/>
      <c r="J100" s="238"/>
      <c r="K100" s="238"/>
      <c r="L100" s="238"/>
      <c r="S100" s="69"/>
      <c r="T100" s="70"/>
      <c r="U100" s="70"/>
      <c r="V100" s="70"/>
      <c r="W100" s="70"/>
      <c r="X100" s="70"/>
      <c r="Y100" s="70"/>
      <c r="Z100" s="71"/>
    </row>
    <row r="101" spans="1:26" x14ac:dyDescent="0.25">
      <c r="A101" s="46" t="s">
        <v>59</v>
      </c>
      <c r="B101" s="236" t="s">
        <v>0</v>
      </c>
      <c r="C101" s="236" t="s">
        <v>1</v>
      </c>
      <c r="D101" s="236" t="s">
        <v>2</v>
      </c>
      <c r="E101" s="236" t="s">
        <v>3</v>
      </c>
      <c r="F101" s="236" t="s">
        <v>4</v>
      </c>
      <c r="G101" s="236" t="s">
        <v>5</v>
      </c>
      <c r="H101" s="236" t="s">
        <v>6</v>
      </c>
      <c r="I101" s="236" t="s">
        <v>7</v>
      </c>
      <c r="J101" s="238"/>
      <c r="K101" s="238"/>
      <c r="L101" s="238"/>
      <c r="S101" s="69"/>
      <c r="T101" s="70"/>
      <c r="U101" s="70"/>
      <c r="V101" s="70"/>
      <c r="W101" s="70"/>
      <c r="X101" s="70"/>
      <c r="Y101" s="70"/>
      <c r="Z101" s="71"/>
    </row>
    <row r="102" spans="1:26" ht="14.45" customHeight="1" x14ac:dyDescent="0.25">
      <c r="A102" s="238">
        <v>0</v>
      </c>
      <c r="B102" s="222">
        <v>1</v>
      </c>
      <c r="C102" s="222">
        <v>1</v>
      </c>
      <c r="D102" s="222">
        <v>1</v>
      </c>
      <c r="E102" s="222">
        <v>1</v>
      </c>
      <c r="F102" s="222">
        <v>1</v>
      </c>
      <c r="G102" s="222">
        <v>1</v>
      </c>
      <c r="H102" s="222">
        <v>1</v>
      </c>
      <c r="I102" s="222">
        <v>1</v>
      </c>
      <c r="J102" s="222"/>
      <c r="K102" s="222"/>
      <c r="L102" s="222"/>
      <c r="M102" s="222"/>
      <c r="N102" s="222"/>
      <c r="O102" s="222"/>
      <c r="P102" s="222"/>
      <c r="Q102" s="222"/>
      <c r="R102" s="106">
        <f>B102*ExtremeXTRS!B$93*0.5</f>
        <v>0.72</v>
      </c>
      <c r="S102" s="69"/>
      <c r="T102" s="70"/>
      <c r="U102" s="70"/>
      <c r="V102" s="70"/>
      <c r="W102" s="70"/>
      <c r="X102" s="70"/>
      <c r="Y102" s="70"/>
      <c r="Z102" s="71"/>
    </row>
    <row r="103" spans="1:26" x14ac:dyDescent="0.25">
      <c r="A103" s="238">
        <v>50</v>
      </c>
      <c r="B103" s="223">
        <v>0.72222222222222232</v>
      </c>
      <c r="C103" s="223">
        <v>0.59027777777777779</v>
      </c>
      <c r="D103" s="223">
        <v>0.55555555555555547</v>
      </c>
      <c r="E103" s="223">
        <v>0.62962962962962965</v>
      </c>
      <c r="F103" s="223">
        <v>0.59756097560975607</v>
      </c>
      <c r="G103" s="223">
        <v>1.05</v>
      </c>
      <c r="H103" s="223">
        <v>0.89830508474576276</v>
      </c>
      <c r="I103" s="223">
        <v>0.91150442477876115</v>
      </c>
      <c r="J103" s="223"/>
      <c r="K103" s="223"/>
      <c r="L103" s="223"/>
      <c r="M103" s="223"/>
      <c r="N103" s="223"/>
      <c r="O103" s="223"/>
      <c r="P103" s="223"/>
      <c r="Q103" s="223"/>
      <c r="R103" s="218">
        <f>B103*ExtremeXTRS!B$93*0.5</f>
        <v>0.52</v>
      </c>
      <c r="S103" s="69"/>
      <c r="T103" s="70"/>
      <c r="U103" s="70"/>
      <c r="V103" s="70"/>
      <c r="W103" s="70"/>
      <c r="X103" s="70"/>
      <c r="Y103" s="70"/>
      <c r="Z103" s="71"/>
    </row>
    <row r="104" spans="1:26" x14ac:dyDescent="0.25">
      <c r="A104" s="238">
        <v>100</v>
      </c>
      <c r="B104" s="223">
        <v>0.875</v>
      </c>
      <c r="C104" s="223">
        <v>0.5</v>
      </c>
      <c r="D104" s="223">
        <v>0.42592592592592593</v>
      </c>
      <c r="E104" s="223">
        <v>0.54320987654320985</v>
      </c>
      <c r="F104" s="223">
        <v>0.74390243902439024</v>
      </c>
      <c r="G104" s="223">
        <v>0.93333333333333346</v>
      </c>
      <c r="H104" s="223">
        <v>0.77966101694915257</v>
      </c>
      <c r="I104" s="223">
        <v>1.0884955752212391</v>
      </c>
      <c r="J104" s="223"/>
      <c r="K104" s="223"/>
      <c r="L104" s="223"/>
      <c r="M104" s="223"/>
      <c r="N104" s="223"/>
      <c r="O104" s="223"/>
      <c r="P104" s="223"/>
      <c r="Q104" s="223"/>
      <c r="R104" s="218">
        <f>B104*ExtremeXTRS!B$93*0.5</f>
        <v>0.63</v>
      </c>
      <c r="S104" s="69"/>
      <c r="T104" s="70"/>
      <c r="U104" s="70"/>
      <c r="V104" s="70"/>
      <c r="W104" s="70"/>
      <c r="X104" s="70"/>
      <c r="Y104" s="70"/>
      <c r="Z104" s="71"/>
    </row>
    <row r="105" spans="1:26" x14ac:dyDescent="0.25">
      <c r="A105" s="238">
        <v>225</v>
      </c>
      <c r="B105" s="223">
        <v>0.45833333333333337</v>
      </c>
      <c r="C105" s="223">
        <v>0.19444444444444448</v>
      </c>
      <c r="D105" s="223">
        <v>0.23148148148148145</v>
      </c>
      <c r="E105" s="223">
        <v>0.35802469135802462</v>
      </c>
      <c r="F105" s="223">
        <v>0.26829268292682928</v>
      </c>
      <c r="G105" s="223">
        <v>0.3</v>
      </c>
      <c r="H105" s="223">
        <v>0.40677966101694918</v>
      </c>
      <c r="I105" s="223">
        <v>0.53097345132743368</v>
      </c>
      <c r="J105" s="223"/>
      <c r="K105" s="223"/>
      <c r="L105" s="223"/>
      <c r="M105" s="223"/>
      <c r="N105" s="223"/>
      <c r="O105" s="223"/>
      <c r="P105" s="223"/>
      <c r="Q105" s="223"/>
      <c r="R105" s="218">
        <f>B105*ExtremeXTRS!B$93*0.5</f>
        <v>0.33</v>
      </c>
      <c r="S105" s="69"/>
      <c r="T105" s="70"/>
      <c r="U105" s="70"/>
      <c r="V105" s="70"/>
      <c r="W105" s="70"/>
      <c r="X105" s="70"/>
      <c r="Y105" s="70"/>
      <c r="Z105" s="71"/>
    </row>
    <row r="106" spans="1:26" x14ac:dyDescent="0.25">
      <c r="A106" s="238">
        <v>320</v>
      </c>
      <c r="B106" s="223">
        <v>0.11805555555555557</v>
      </c>
      <c r="C106" s="223">
        <v>9.7222222222222238E-2</v>
      </c>
      <c r="D106" s="223">
        <v>0.24074074074074073</v>
      </c>
      <c r="E106" s="223">
        <v>0.32098765432098764</v>
      </c>
      <c r="F106" s="223">
        <v>0.20731707317073172</v>
      </c>
      <c r="G106" s="223">
        <v>0.28333333333333338</v>
      </c>
      <c r="H106" s="223">
        <v>0.38983050847457629</v>
      </c>
      <c r="I106" s="223">
        <v>0.23008849557522126</v>
      </c>
      <c r="J106" s="223"/>
      <c r="K106" s="223"/>
      <c r="L106" s="223"/>
      <c r="M106" s="223"/>
      <c r="N106" s="223"/>
      <c r="O106" s="223"/>
      <c r="P106" s="223"/>
      <c r="Q106" s="223"/>
      <c r="R106" s="218">
        <f>B106*ExtremeXTRS!B$93*0.5</f>
        <v>8.5000000000000006E-2</v>
      </c>
      <c r="S106" s="69"/>
      <c r="T106" s="70"/>
      <c r="U106" s="70"/>
      <c r="V106" s="70"/>
      <c r="W106" s="70"/>
      <c r="X106" s="70"/>
      <c r="Y106" s="70"/>
      <c r="Z106" s="71"/>
    </row>
    <row r="107" spans="1:26" s="218" customFormat="1" ht="14.45" customHeight="1" x14ac:dyDescent="0.25">
      <c r="A107" s="48" t="s">
        <v>277</v>
      </c>
      <c r="B107" s="83"/>
      <c r="C107" s="83"/>
      <c r="D107" s="83"/>
      <c r="E107" s="83"/>
      <c r="F107" s="83"/>
      <c r="G107" s="83"/>
      <c r="H107" s="83"/>
      <c r="I107" s="83"/>
      <c r="J107" s="238"/>
      <c r="K107" s="238"/>
      <c r="L107" s="238"/>
      <c r="S107" s="69"/>
      <c r="T107" s="70"/>
      <c r="U107" s="70"/>
      <c r="V107" s="70"/>
      <c r="W107" s="70"/>
      <c r="X107" s="70"/>
      <c r="Y107" s="70"/>
      <c r="Z107" s="71"/>
    </row>
    <row r="108" spans="1:26" s="218" customFormat="1" x14ac:dyDescent="0.25">
      <c r="A108" s="46" t="s">
        <v>59</v>
      </c>
      <c r="B108" s="236" t="s">
        <v>0</v>
      </c>
      <c r="C108" s="236" t="s">
        <v>1</v>
      </c>
      <c r="D108" s="236" t="s">
        <v>2</v>
      </c>
      <c r="E108" s="236" t="s">
        <v>3</v>
      </c>
      <c r="F108" s="236" t="s">
        <v>4</v>
      </c>
      <c r="G108" s="236" t="s">
        <v>5</v>
      </c>
      <c r="H108" s="236" t="s">
        <v>6</v>
      </c>
      <c r="I108" s="236" t="s">
        <v>7</v>
      </c>
      <c r="J108" s="238"/>
      <c r="K108" s="238"/>
      <c r="L108" s="238"/>
      <c r="N108" s="238"/>
      <c r="O108" s="238"/>
      <c r="P108" s="238"/>
      <c r="Q108" s="238"/>
      <c r="R108" s="238">
        <v>0.91</v>
      </c>
      <c r="S108" s="69"/>
      <c r="T108" s="70"/>
      <c r="U108" s="70"/>
      <c r="V108" s="70"/>
      <c r="W108" s="70"/>
      <c r="X108" s="70"/>
      <c r="Y108" s="70"/>
      <c r="Z108" s="71"/>
    </row>
    <row r="109" spans="1:26" s="218" customFormat="1" ht="14.45" customHeight="1" x14ac:dyDescent="0.25">
      <c r="A109" s="238">
        <v>0</v>
      </c>
      <c r="B109" s="222">
        <v>1</v>
      </c>
      <c r="C109" s="222">
        <v>1</v>
      </c>
      <c r="D109" s="222">
        <v>1</v>
      </c>
      <c r="E109" s="222">
        <v>1</v>
      </c>
      <c r="F109" s="222">
        <v>1</v>
      </c>
      <c r="G109" s="222">
        <v>1</v>
      </c>
      <c r="H109" s="222">
        <v>1</v>
      </c>
      <c r="I109" s="222">
        <v>1</v>
      </c>
      <c r="J109" s="222"/>
      <c r="K109" s="222"/>
      <c r="L109" s="222"/>
      <c r="M109" s="222"/>
      <c r="N109" s="238">
        <f>E109*ExtremeTRS!E$93*$R$108</f>
        <v>0.73710000000000009</v>
      </c>
      <c r="O109" s="238">
        <f>F109*ExtremeTRS!F$93*$R$108</f>
        <v>0.74619999999999997</v>
      </c>
      <c r="P109" s="238">
        <f>G109*ExtremeTRS!G$93*$R$108</f>
        <v>0.54600000000000004</v>
      </c>
      <c r="Q109" s="238">
        <f>H109*ExtremeTRS!H$93*$R$108</f>
        <v>0.53690000000000004</v>
      </c>
      <c r="R109" s="238">
        <f>I109*ExtremeTRS!I$93*$R$108</f>
        <v>1.0283</v>
      </c>
      <c r="S109" s="69"/>
      <c r="T109" s="70"/>
      <c r="U109" s="70"/>
      <c r="V109" s="70"/>
      <c r="W109" s="70"/>
      <c r="X109" s="70"/>
      <c r="Y109" s="70"/>
      <c r="Z109" s="71"/>
    </row>
    <row r="110" spans="1:26" s="218" customFormat="1" x14ac:dyDescent="0.25">
      <c r="A110" s="238">
        <v>50</v>
      </c>
      <c r="B110" s="223">
        <v>0.79487179487179493</v>
      </c>
      <c r="C110" s="223">
        <v>0.6512820512820513</v>
      </c>
      <c r="D110" s="223">
        <v>0.60544217687074831</v>
      </c>
      <c r="E110" s="223">
        <v>0.69090909090909081</v>
      </c>
      <c r="F110" s="223">
        <v>0.66363636363636358</v>
      </c>
      <c r="G110" s="223">
        <v>1.1604938271604937</v>
      </c>
      <c r="H110" s="223">
        <v>1</v>
      </c>
      <c r="I110" s="223">
        <v>1.0064935064935066</v>
      </c>
      <c r="J110" s="223"/>
      <c r="K110" s="223"/>
      <c r="L110" s="223"/>
      <c r="M110" s="223"/>
      <c r="N110" s="238">
        <f>E110*ExtremeTRS!E$93*$R$108</f>
        <v>0.50926909090909089</v>
      </c>
      <c r="O110" s="238">
        <f>F110*ExtremeTRS!F$93*$R$108</f>
        <v>0.4952054545454545</v>
      </c>
      <c r="P110" s="238">
        <f>G110*ExtremeTRS!G$93*$R$108</f>
        <v>0.63362962962962954</v>
      </c>
      <c r="Q110" s="238">
        <f>H110*ExtremeTRS!H$93*$R$108</f>
        <v>0.53690000000000004</v>
      </c>
      <c r="R110" s="238">
        <f>I110*ExtremeTRS!I$93*$R$108</f>
        <v>1.0349772727272728</v>
      </c>
      <c r="S110" s="69"/>
      <c r="T110" s="70"/>
      <c r="U110" s="70"/>
      <c r="V110" s="70"/>
      <c r="W110" s="70"/>
      <c r="X110" s="70"/>
      <c r="Y110" s="70"/>
      <c r="Z110" s="71"/>
    </row>
    <row r="111" spans="1:26" s="218" customFormat="1" x14ac:dyDescent="0.25">
      <c r="A111" s="238">
        <v>100</v>
      </c>
      <c r="B111" s="223">
        <v>0.96410256410256412</v>
      </c>
      <c r="C111" s="223">
        <v>0.55384615384615388</v>
      </c>
      <c r="D111" s="223">
        <v>0.46938775510204078</v>
      </c>
      <c r="E111" s="223">
        <v>0.6</v>
      </c>
      <c r="F111" s="223">
        <v>0.83636363636363631</v>
      </c>
      <c r="G111" s="223">
        <v>1.037037037037037</v>
      </c>
      <c r="H111" s="223">
        <v>0.85</v>
      </c>
      <c r="I111" s="223">
        <v>1.1948051948051948</v>
      </c>
      <c r="J111" s="223"/>
      <c r="K111" s="223"/>
      <c r="L111" s="223"/>
      <c r="M111" s="223"/>
      <c r="N111" s="238">
        <f>E111*ExtremeTRS!E$93*$R$108</f>
        <v>0.44225999999999999</v>
      </c>
      <c r="O111" s="238">
        <f>F111*ExtremeTRS!F$93*$R$108</f>
        <v>0.62409454545454546</v>
      </c>
      <c r="P111" s="238">
        <f>G111*ExtremeTRS!G$93*$R$108</f>
        <v>0.56622222222222218</v>
      </c>
      <c r="Q111" s="238">
        <f>H111*ExtremeTRS!H$93*$R$108</f>
        <v>0.45636499999999997</v>
      </c>
      <c r="R111" s="238">
        <f>I111*ExtremeTRS!I$93*$R$108</f>
        <v>1.2286181818181816</v>
      </c>
      <c r="S111" s="69"/>
      <c r="T111" s="70"/>
      <c r="U111" s="70"/>
      <c r="V111" s="70"/>
      <c r="W111" s="70"/>
      <c r="X111" s="70"/>
      <c r="Y111" s="70"/>
      <c r="Z111" s="71"/>
    </row>
    <row r="112" spans="1:26" s="218" customFormat="1" x14ac:dyDescent="0.25">
      <c r="A112" s="238">
        <v>225</v>
      </c>
      <c r="B112" s="223">
        <v>0.50769230769230766</v>
      </c>
      <c r="C112" s="223">
        <v>0.21538461538461537</v>
      </c>
      <c r="D112" s="223">
        <v>0.25850340136054423</v>
      </c>
      <c r="E112" s="223">
        <v>0.39090909090909087</v>
      </c>
      <c r="F112" s="223">
        <v>0.3</v>
      </c>
      <c r="G112" s="223">
        <v>0.33333333333333331</v>
      </c>
      <c r="H112" s="223">
        <v>0.44999999999999996</v>
      </c>
      <c r="I112" s="223">
        <v>0.58441558441558439</v>
      </c>
      <c r="J112" s="223"/>
      <c r="K112" s="223"/>
      <c r="L112" s="223"/>
      <c r="M112" s="223"/>
      <c r="N112" s="238">
        <f>E112*ExtremeTRS!E$93*$R$108</f>
        <v>0.2881390909090909</v>
      </c>
      <c r="O112" s="238">
        <f>F112*ExtremeTRS!F$93*$R$108</f>
        <v>0.22385999999999998</v>
      </c>
      <c r="P112" s="238">
        <f>G112*ExtremeTRS!G$93*$R$108</f>
        <v>0.182</v>
      </c>
      <c r="Q112" s="238">
        <f>H112*ExtremeTRS!H$93*$R$108</f>
        <v>0.24160499999999996</v>
      </c>
      <c r="R112" s="238">
        <f>I112*ExtremeTRS!I$93*$R$108</f>
        <v>0.60095454545454541</v>
      </c>
      <c r="S112" s="69"/>
      <c r="T112" s="70"/>
      <c r="U112" s="70"/>
      <c r="V112" s="70"/>
      <c r="W112" s="70"/>
      <c r="X112" s="70"/>
      <c r="Y112" s="70"/>
      <c r="Z112" s="71"/>
    </row>
    <row r="113" spans="1:26" s="218" customFormat="1" x14ac:dyDescent="0.25">
      <c r="A113" s="238">
        <v>320</v>
      </c>
      <c r="B113" s="223">
        <v>0.13333333333333333</v>
      </c>
      <c r="C113" s="223">
        <v>0.10769230769230768</v>
      </c>
      <c r="D113" s="223">
        <v>0.25850340136054423</v>
      </c>
      <c r="E113" s="223">
        <v>0.35454545454545455</v>
      </c>
      <c r="F113" s="223">
        <v>0.22727272727272727</v>
      </c>
      <c r="G113" s="223">
        <v>0.30864197530864196</v>
      </c>
      <c r="H113" s="223">
        <v>0.43749999999999994</v>
      </c>
      <c r="I113" s="223">
        <v>0.25324675324675328</v>
      </c>
      <c r="J113" s="223"/>
      <c r="K113" s="223"/>
      <c r="L113" s="223"/>
      <c r="M113" s="223"/>
      <c r="N113" s="238">
        <f>E113*ExtremeTRS!E$93*$R$108</f>
        <v>0.26133545454545459</v>
      </c>
      <c r="O113" s="238">
        <f>F113*ExtremeTRS!F$93*$R$108</f>
        <v>0.16959090909090907</v>
      </c>
      <c r="P113" s="238">
        <f>G113*ExtremeTRS!G$93*$R$108</f>
        <v>0.16851851851851851</v>
      </c>
      <c r="Q113" s="238">
        <f>H113*ExtremeTRS!H$93*$R$108</f>
        <v>0.23489374999999996</v>
      </c>
      <c r="R113" s="238">
        <f>I113*ExtremeTRS!I$93*$R$108</f>
        <v>0.2604136363636364</v>
      </c>
      <c r="S113" s="69"/>
      <c r="T113" s="70"/>
      <c r="U113" s="70"/>
      <c r="V113" s="70"/>
      <c r="W113" s="70"/>
      <c r="X113" s="70"/>
      <c r="Y113" s="70"/>
      <c r="Z113" s="71"/>
    </row>
    <row r="114" spans="1:26" s="218" customFormat="1" ht="14.45" customHeight="1" x14ac:dyDescent="0.25">
      <c r="A114" s="48" t="s">
        <v>276</v>
      </c>
      <c r="B114" s="83"/>
      <c r="C114" s="83"/>
      <c r="D114" s="83"/>
      <c r="E114" s="83"/>
      <c r="F114" s="83"/>
      <c r="G114" s="83"/>
      <c r="H114" s="83"/>
      <c r="I114" s="83"/>
      <c r="J114" s="238"/>
      <c r="K114" s="238"/>
      <c r="L114" s="238"/>
      <c r="S114" s="69"/>
      <c r="T114" s="70"/>
      <c r="U114" s="70"/>
      <c r="V114" s="70"/>
      <c r="W114" s="70"/>
      <c r="X114" s="70"/>
      <c r="Y114" s="70"/>
      <c r="Z114" s="71"/>
    </row>
    <row r="115" spans="1:26" s="218" customFormat="1" x14ac:dyDescent="0.25">
      <c r="A115" s="46" t="s">
        <v>59</v>
      </c>
      <c r="B115" s="236" t="s">
        <v>0</v>
      </c>
      <c r="C115" s="236" t="s">
        <v>1</v>
      </c>
      <c r="D115" s="236" t="s">
        <v>2</v>
      </c>
      <c r="E115" s="236" t="s">
        <v>3</v>
      </c>
      <c r="F115" s="236" t="s">
        <v>4</v>
      </c>
      <c r="G115" s="236" t="s">
        <v>5</v>
      </c>
      <c r="H115" s="236" t="s">
        <v>6</v>
      </c>
      <c r="I115" s="236" t="s">
        <v>7</v>
      </c>
      <c r="J115" s="238"/>
      <c r="K115" s="238"/>
      <c r="L115" s="238"/>
      <c r="S115" s="69"/>
      <c r="T115" s="70"/>
      <c r="U115" s="70"/>
      <c r="V115" s="70"/>
      <c r="W115" s="70"/>
      <c r="X115" s="70"/>
      <c r="Y115" s="70"/>
      <c r="Z115" s="71"/>
    </row>
    <row r="116" spans="1:26" s="218" customFormat="1" ht="14.45" customHeight="1" x14ac:dyDescent="0.25">
      <c r="A116" s="238">
        <v>0</v>
      </c>
      <c r="B116" s="222">
        <v>1</v>
      </c>
      <c r="C116" s="222">
        <v>1</v>
      </c>
      <c r="D116" s="222">
        <v>1</v>
      </c>
      <c r="E116" s="222">
        <v>1</v>
      </c>
      <c r="F116" s="222">
        <v>1</v>
      </c>
      <c r="G116" s="222">
        <v>1</v>
      </c>
      <c r="H116" s="222">
        <v>1</v>
      </c>
      <c r="I116" s="222">
        <v>1</v>
      </c>
      <c r="J116" s="238"/>
      <c r="K116" s="238"/>
      <c r="L116" s="238"/>
      <c r="S116" s="69"/>
      <c r="T116" s="70"/>
      <c r="U116" s="70"/>
      <c r="V116" s="70"/>
      <c r="W116" s="70"/>
      <c r="X116" s="70"/>
      <c r="Y116" s="70"/>
      <c r="Z116" s="71"/>
    </row>
    <row r="117" spans="1:26" s="218" customFormat="1" x14ac:dyDescent="0.25">
      <c r="A117" s="238">
        <v>50</v>
      </c>
      <c r="B117" s="223">
        <v>0.84146341463414631</v>
      </c>
      <c r="C117" s="223">
        <v>0.68699186991869921</v>
      </c>
      <c r="D117" s="223">
        <v>0.63783783783783776</v>
      </c>
      <c r="E117" s="223">
        <v>0.73188405797101452</v>
      </c>
      <c r="F117" s="223">
        <v>0.70503597122302164</v>
      </c>
      <c r="G117" s="223">
        <v>1.2135922330097086</v>
      </c>
      <c r="H117" s="223">
        <v>1.06</v>
      </c>
      <c r="I117" s="223">
        <v>1.0618556701030928</v>
      </c>
      <c r="J117" s="238"/>
      <c r="K117" s="238"/>
      <c r="L117" s="238"/>
      <c r="S117" s="69"/>
      <c r="T117" s="70"/>
      <c r="U117" s="70"/>
      <c r="V117" s="70"/>
      <c r="W117" s="70"/>
      <c r="X117" s="70"/>
      <c r="Y117" s="70"/>
      <c r="Z117" s="71"/>
    </row>
    <row r="118" spans="1:26" s="218" customFormat="1" x14ac:dyDescent="0.25">
      <c r="A118" s="238">
        <v>100</v>
      </c>
      <c r="B118" s="223">
        <v>1.0162601626016261</v>
      </c>
      <c r="C118" s="223">
        <v>0.58130081300813008</v>
      </c>
      <c r="D118" s="223">
        <v>0.49729729729729727</v>
      </c>
      <c r="E118" s="223">
        <v>0.63768115942028991</v>
      </c>
      <c r="F118" s="223">
        <v>0.8776978417266188</v>
      </c>
      <c r="G118" s="223">
        <v>1.0873786407766992</v>
      </c>
      <c r="H118" s="223">
        <v>0.91</v>
      </c>
      <c r="I118" s="223">
        <v>1.2577319587628866</v>
      </c>
      <c r="J118" s="238"/>
      <c r="K118" s="238"/>
      <c r="L118" s="238"/>
      <c r="S118" s="69"/>
      <c r="T118" s="70"/>
      <c r="U118" s="70"/>
      <c r="V118" s="70"/>
      <c r="W118" s="70"/>
      <c r="X118" s="70"/>
      <c r="Y118" s="70"/>
      <c r="Z118" s="71"/>
    </row>
    <row r="119" spans="1:26" s="218" customFormat="1" x14ac:dyDescent="0.25">
      <c r="A119" s="238">
        <v>225</v>
      </c>
      <c r="B119" s="223">
        <v>0.53658536585365857</v>
      </c>
      <c r="C119" s="223">
        <v>0.22764227642276424</v>
      </c>
      <c r="D119" s="223">
        <v>0.27567567567567569</v>
      </c>
      <c r="E119" s="223">
        <v>0.42028985507246375</v>
      </c>
      <c r="F119" s="223">
        <v>0.31654676258992809</v>
      </c>
      <c r="G119" s="223">
        <v>0.33980582524271841</v>
      </c>
      <c r="H119" s="223">
        <v>0.47</v>
      </c>
      <c r="I119" s="223">
        <v>0.61340206185567014</v>
      </c>
      <c r="J119" s="238"/>
      <c r="K119" s="238"/>
      <c r="L119" s="238"/>
      <c r="S119" s="69"/>
      <c r="T119" s="70"/>
      <c r="U119" s="70"/>
      <c r="V119" s="70"/>
      <c r="W119" s="70"/>
      <c r="X119" s="70"/>
      <c r="Y119" s="70"/>
      <c r="Z119" s="71"/>
    </row>
    <row r="120" spans="1:26" s="218" customFormat="1" x14ac:dyDescent="0.25">
      <c r="A120" s="238">
        <v>320</v>
      </c>
      <c r="B120" s="223">
        <v>0.14227642276422764</v>
      </c>
      <c r="C120" s="223">
        <v>0.11382113821138212</v>
      </c>
      <c r="D120" s="223">
        <v>0.27567567567567569</v>
      </c>
      <c r="E120" s="223">
        <v>0.37681159420289861</v>
      </c>
      <c r="F120" s="223">
        <v>0.24460431654676262</v>
      </c>
      <c r="G120" s="223">
        <v>0.3300970873786408</v>
      </c>
      <c r="H120" s="223">
        <v>0.46</v>
      </c>
      <c r="I120" s="223">
        <v>0.26804123711340205</v>
      </c>
      <c r="J120" s="238"/>
      <c r="K120" s="238"/>
      <c r="L120" s="238"/>
      <c r="S120" s="69"/>
      <c r="T120" s="70"/>
      <c r="U120" s="70"/>
      <c r="V120" s="70"/>
      <c r="W120" s="70"/>
      <c r="X120" s="70"/>
      <c r="Y120" s="70"/>
      <c r="Z120" s="71"/>
    </row>
    <row r="121" spans="1:26" s="218" customFormat="1" ht="14.45" customHeight="1" x14ac:dyDescent="0.25">
      <c r="A121" s="48" t="s">
        <v>275</v>
      </c>
      <c r="B121" s="83"/>
      <c r="C121" s="83"/>
      <c r="D121" s="83"/>
      <c r="E121" s="83"/>
      <c r="F121" s="83"/>
      <c r="G121" s="83"/>
      <c r="H121" s="83"/>
      <c r="I121" s="83"/>
      <c r="J121" s="238"/>
      <c r="K121" s="238"/>
      <c r="L121" s="238"/>
      <c r="S121" s="69"/>
      <c r="T121" s="70"/>
      <c r="U121" s="70"/>
      <c r="V121" s="70"/>
      <c r="W121" s="70"/>
      <c r="X121" s="70"/>
      <c r="Y121" s="70"/>
      <c r="Z121" s="71"/>
    </row>
    <row r="122" spans="1:26" s="218" customFormat="1" x14ac:dyDescent="0.25">
      <c r="A122" s="46" t="s">
        <v>59</v>
      </c>
      <c r="B122" s="236" t="s">
        <v>0</v>
      </c>
      <c r="C122" s="236" t="s">
        <v>1</v>
      </c>
      <c r="D122" s="236" t="s">
        <v>2</v>
      </c>
      <c r="E122" s="236" t="s">
        <v>3</v>
      </c>
      <c r="F122" s="236" t="s">
        <v>4</v>
      </c>
      <c r="G122" s="236" t="s">
        <v>5</v>
      </c>
      <c r="H122" s="236" t="s">
        <v>6</v>
      </c>
      <c r="I122" s="236" t="s">
        <v>7</v>
      </c>
      <c r="J122" s="238"/>
      <c r="K122" s="238"/>
      <c r="L122" s="238"/>
      <c r="S122" s="69"/>
      <c r="T122" s="70"/>
      <c r="U122" s="70"/>
      <c r="V122" s="70"/>
      <c r="W122" s="70"/>
      <c r="X122" s="70"/>
      <c r="Y122" s="70"/>
      <c r="Z122" s="71"/>
    </row>
    <row r="123" spans="1:26" s="218" customFormat="1" ht="14.45" customHeight="1" x14ac:dyDescent="0.25">
      <c r="A123" s="238">
        <v>0</v>
      </c>
      <c r="B123" s="222">
        <v>1</v>
      </c>
      <c r="C123" s="222">
        <v>1</v>
      </c>
      <c r="D123" s="222">
        <v>1</v>
      </c>
      <c r="E123" s="222">
        <v>1</v>
      </c>
      <c r="F123" s="222">
        <v>1</v>
      </c>
      <c r="G123" s="222">
        <v>1</v>
      </c>
      <c r="H123" s="222">
        <v>1</v>
      </c>
      <c r="I123" s="222">
        <v>1</v>
      </c>
      <c r="J123" s="238"/>
      <c r="K123" s="238"/>
      <c r="L123" s="238"/>
      <c r="S123" s="69"/>
      <c r="T123" s="70"/>
      <c r="U123" s="70"/>
      <c r="V123" s="70"/>
      <c r="W123" s="70"/>
      <c r="X123" s="70"/>
      <c r="Y123" s="70"/>
      <c r="Z123" s="71"/>
    </row>
    <row r="124" spans="1:26" s="218" customFormat="1" x14ac:dyDescent="0.25">
      <c r="A124" s="238">
        <v>50</v>
      </c>
      <c r="B124" s="223">
        <v>0.8716216216216216</v>
      </c>
      <c r="C124" s="223">
        <v>0.70945945945945954</v>
      </c>
      <c r="D124" s="223">
        <v>0.66367713004484308</v>
      </c>
      <c r="E124" s="223">
        <v>0.75449101796407192</v>
      </c>
      <c r="F124" s="223">
        <v>0.73053892215568861</v>
      </c>
      <c r="G124" s="223">
        <v>1.2682926829268293</v>
      </c>
      <c r="H124" s="223">
        <v>1.0991735537190084</v>
      </c>
      <c r="I124" s="223">
        <v>1.1030042918454934</v>
      </c>
      <c r="J124" s="238"/>
      <c r="K124" s="238"/>
      <c r="L124" s="238"/>
      <c r="S124" s="69"/>
      <c r="T124" s="70"/>
      <c r="U124" s="70"/>
      <c r="V124" s="70"/>
      <c r="W124" s="70"/>
      <c r="X124" s="70"/>
      <c r="Y124" s="70"/>
      <c r="Z124" s="71"/>
    </row>
    <row r="125" spans="1:26" s="218" customFormat="1" x14ac:dyDescent="0.25">
      <c r="A125" s="238">
        <v>100</v>
      </c>
      <c r="B125" s="223">
        <v>1.0540540540540542</v>
      </c>
      <c r="C125" s="223">
        <v>0.60472972972972971</v>
      </c>
      <c r="D125" s="223">
        <v>0.51569506726457393</v>
      </c>
      <c r="E125" s="223">
        <v>0.65868263473053901</v>
      </c>
      <c r="F125" s="223">
        <v>0.91017964071856294</v>
      </c>
      <c r="G125" s="223">
        <v>1.1382113821138211</v>
      </c>
      <c r="H125" s="223">
        <v>0.93388429752066104</v>
      </c>
      <c r="I125" s="223">
        <v>1.3090128755364805</v>
      </c>
      <c r="J125" s="238"/>
      <c r="K125" s="238"/>
      <c r="L125" s="238"/>
      <c r="S125" s="69"/>
      <c r="T125" s="70"/>
      <c r="U125" s="70"/>
      <c r="V125" s="70"/>
      <c r="W125" s="70"/>
      <c r="X125" s="70"/>
      <c r="Y125" s="70"/>
      <c r="Z125" s="71"/>
    </row>
    <row r="126" spans="1:26" s="218" customFormat="1" x14ac:dyDescent="0.25">
      <c r="A126" s="238">
        <v>225</v>
      </c>
      <c r="B126" s="223">
        <v>0.55743243243243246</v>
      </c>
      <c r="C126" s="223">
        <v>0.23648648648648649</v>
      </c>
      <c r="D126" s="223">
        <v>0.28251121076233182</v>
      </c>
      <c r="E126" s="223">
        <v>0.43113772455089822</v>
      </c>
      <c r="F126" s="223">
        <v>0.3293413173652695</v>
      </c>
      <c r="G126" s="223">
        <v>0.35772357723577236</v>
      </c>
      <c r="H126" s="223">
        <v>0.48760330578512395</v>
      </c>
      <c r="I126" s="223">
        <v>0.63948497854077246</v>
      </c>
      <c r="J126" s="238"/>
      <c r="K126" s="238"/>
      <c r="L126" s="238"/>
      <c r="S126" s="69"/>
      <c r="T126" s="70"/>
      <c r="U126" s="70"/>
      <c r="V126" s="70"/>
      <c r="W126" s="70"/>
      <c r="X126" s="70"/>
      <c r="Y126" s="70"/>
      <c r="Z126" s="71"/>
    </row>
    <row r="127" spans="1:26" s="218" customFormat="1" x14ac:dyDescent="0.25">
      <c r="A127" s="238">
        <v>320</v>
      </c>
      <c r="B127" s="223">
        <v>0.14527027027027026</v>
      </c>
      <c r="C127" s="223">
        <v>0.11824324324324324</v>
      </c>
      <c r="D127" s="223">
        <v>0.28699551569506726</v>
      </c>
      <c r="E127" s="223">
        <v>0.38323353293413176</v>
      </c>
      <c r="F127" s="223">
        <v>0.25149700598802394</v>
      </c>
      <c r="G127" s="223">
        <v>0.34146341463414631</v>
      </c>
      <c r="H127" s="223">
        <v>0.47933884297520657</v>
      </c>
      <c r="I127" s="223">
        <v>0.27467811158798283</v>
      </c>
      <c r="J127" s="238"/>
      <c r="K127" s="238"/>
      <c r="L127" s="238"/>
      <c r="S127" s="69"/>
      <c r="T127" s="70"/>
      <c r="U127" s="70"/>
      <c r="V127" s="70"/>
      <c r="W127" s="70"/>
      <c r="X127" s="70"/>
      <c r="Y127" s="70"/>
      <c r="Z127" s="71"/>
    </row>
    <row r="128" spans="1:26" s="218" customFormat="1" ht="14.45" customHeight="1" x14ac:dyDescent="0.25">
      <c r="A128" s="48" t="s">
        <v>274</v>
      </c>
      <c r="B128" s="83"/>
      <c r="C128" s="83"/>
      <c r="D128" s="83"/>
      <c r="E128" s="83"/>
      <c r="F128" s="83"/>
      <c r="G128" s="83"/>
      <c r="H128" s="83"/>
      <c r="I128" s="83"/>
      <c r="J128" s="238"/>
      <c r="K128" s="238"/>
      <c r="L128" s="238"/>
      <c r="S128" s="69"/>
      <c r="T128" s="70"/>
      <c r="U128" s="70"/>
      <c r="V128" s="70"/>
      <c r="W128" s="70"/>
      <c r="X128" s="70"/>
      <c r="Y128" s="70"/>
      <c r="Z128" s="71"/>
    </row>
    <row r="129" spans="1:26" s="218" customFormat="1" x14ac:dyDescent="0.25">
      <c r="A129" s="46" t="s">
        <v>59</v>
      </c>
      <c r="B129" s="236" t="s">
        <v>0</v>
      </c>
      <c r="C129" s="236" t="s">
        <v>1</v>
      </c>
      <c r="D129" s="236" t="s">
        <v>2</v>
      </c>
      <c r="E129" s="236" t="s">
        <v>3</v>
      </c>
      <c r="F129" s="236" t="s">
        <v>4</v>
      </c>
      <c r="G129" s="236" t="s">
        <v>5</v>
      </c>
      <c r="H129" s="236" t="s">
        <v>6</v>
      </c>
      <c r="I129" s="236" t="s">
        <v>7</v>
      </c>
      <c r="J129" s="238"/>
      <c r="K129" s="238"/>
      <c r="L129" s="238"/>
      <c r="S129" s="69"/>
      <c r="T129" s="70"/>
      <c r="U129" s="70"/>
      <c r="V129" s="70"/>
      <c r="W129" s="70"/>
      <c r="X129" s="70"/>
      <c r="Y129" s="70"/>
      <c r="Z129" s="71"/>
    </row>
    <row r="130" spans="1:26" s="218" customFormat="1" ht="14.45" customHeight="1" x14ac:dyDescent="0.25">
      <c r="A130" s="238">
        <v>0</v>
      </c>
      <c r="B130" s="222">
        <v>1</v>
      </c>
      <c r="C130" s="222">
        <v>1</v>
      </c>
      <c r="D130" s="222">
        <v>1</v>
      </c>
      <c r="E130" s="222">
        <v>1</v>
      </c>
      <c r="F130" s="222">
        <v>1</v>
      </c>
      <c r="G130" s="222">
        <v>1</v>
      </c>
      <c r="H130" s="222">
        <v>1</v>
      </c>
      <c r="I130" s="222">
        <v>1</v>
      </c>
      <c r="J130" s="238"/>
      <c r="K130" s="238"/>
      <c r="L130" s="238"/>
      <c r="S130" s="69"/>
      <c r="T130" s="70"/>
      <c r="U130" s="70"/>
      <c r="V130" s="70"/>
      <c r="W130" s="70"/>
      <c r="X130" s="70"/>
      <c r="Y130" s="70"/>
      <c r="Z130" s="71"/>
    </row>
    <row r="131" spans="1:26" s="218" customFormat="1" x14ac:dyDescent="0.25">
      <c r="A131" s="238">
        <v>50</v>
      </c>
      <c r="B131" s="223">
        <v>0.89565217391304341</v>
      </c>
      <c r="C131" s="223">
        <v>0.73043478260869565</v>
      </c>
      <c r="D131" s="223">
        <v>0.68076923076923079</v>
      </c>
      <c r="E131" s="223">
        <v>0.77435897435897438</v>
      </c>
      <c r="F131" s="223">
        <v>0.74489795918367352</v>
      </c>
      <c r="G131" s="223">
        <v>1.2986111111111112</v>
      </c>
      <c r="H131" s="223">
        <v>1.1276595744680853</v>
      </c>
      <c r="I131" s="223">
        <v>1.1323529411764706</v>
      </c>
      <c r="J131" s="238"/>
      <c r="K131" s="238"/>
      <c r="L131" s="238"/>
      <c r="S131" s="69"/>
      <c r="T131" s="70"/>
      <c r="U131" s="70"/>
      <c r="V131" s="70"/>
      <c r="W131" s="70"/>
      <c r="X131" s="70"/>
      <c r="Y131" s="70"/>
      <c r="Z131" s="71"/>
    </row>
    <row r="132" spans="1:26" s="218" customFormat="1" x14ac:dyDescent="0.25">
      <c r="A132" s="238">
        <v>100</v>
      </c>
      <c r="B132" s="223">
        <v>1.0840579710144929</v>
      </c>
      <c r="C132" s="223">
        <v>0.62028985507246381</v>
      </c>
      <c r="D132" s="223">
        <v>0.53076923076923066</v>
      </c>
      <c r="E132" s="223">
        <v>0.67179487179487185</v>
      </c>
      <c r="F132" s="223">
        <v>0.93367346938775519</v>
      </c>
      <c r="G132" s="223">
        <v>1.1597222222222223</v>
      </c>
      <c r="H132" s="223">
        <v>0.96453900709219875</v>
      </c>
      <c r="I132" s="223">
        <v>1.3419117647058822</v>
      </c>
      <c r="J132" s="238"/>
      <c r="K132" s="238"/>
      <c r="L132" s="238"/>
      <c r="S132" s="69"/>
      <c r="T132" s="70"/>
      <c r="U132" s="70"/>
      <c r="V132" s="70"/>
      <c r="W132" s="70"/>
      <c r="X132" s="70"/>
      <c r="Y132" s="70"/>
      <c r="Z132" s="71"/>
    </row>
    <row r="133" spans="1:26" s="218" customFormat="1" x14ac:dyDescent="0.25">
      <c r="A133" s="238">
        <v>225</v>
      </c>
      <c r="B133" s="223">
        <v>0.57391304347826089</v>
      </c>
      <c r="C133" s="223">
        <v>0.24057971014492752</v>
      </c>
      <c r="D133" s="223">
        <v>0.29230769230769232</v>
      </c>
      <c r="E133" s="223">
        <v>0.44102564102564101</v>
      </c>
      <c r="F133" s="223">
        <v>0.33673469387755106</v>
      </c>
      <c r="G133" s="223">
        <v>0.36805555555555558</v>
      </c>
      <c r="H133" s="223">
        <v>0.50354609929078009</v>
      </c>
      <c r="I133" s="223">
        <v>0.65808823529411764</v>
      </c>
      <c r="J133" s="238"/>
      <c r="K133" s="238"/>
      <c r="L133" s="238"/>
      <c r="S133" s="69"/>
      <c r="T133" s="70"/>
      <c r="U133" s="70"/>
      <c r="V133" s="70"/>
      <c r="W133" s="70"/>
      <c r="X133" s="70"/>
      <c r="Y133" s="70"/>
      <c r="Z133" s="71"/>
    </row>
    <row r="134" spans="1:26" s="218" customFormat="1" x14ac:dyDescent="0.25">
      <c r="A134" s="238">
        <v>320</v>
      </c>
      <c r="B134" s="223">
        <v>0.15072463768115943</v>
      </c>
      <c r="C134" s="223">
        <v>0.1217391304347826</v>
      </c>
      <c r="D134" s="223">
        <v>0.29230769230769232</v>
      </c>
      <c r="E134" s="223">
        <v>0.39487179487179491</v>
      </c>
      <c r="F134" s="223">
        <v>0.25510204081632654</v>
      </c>
      <c r="G134" s="223">
        <v>0.34722222222222221</v>
      </c>
      <c r="H134" s="223">
        <v>0.48936170212765956</v>
      </c>
      <c r="I134" s="223">
        <v>0.28308823529411764</v>
      </c>
      <c r="J134" s="238"/>
      <c r="K134" s="238"/>
      <c r="L134" s="238"/>
      <c r="S134" s="69"/>
      <c r="T134" s="70"/>
      <c r="U134" s="70"/>
      <c r="V134" s="70"/>
      <c r="W134" s="70"/>
      <c r="X134" s="70"/>
      <c r="Y134" s="70"/>
      <c r="Z134" s="71"/>
    </row>
    <row r="135" spans="1:26" x14ac:dyDescent="0.25">
      <c r="A135" s="182" t="s">
        <v>273</v>
      </c>
      <c r="B135" s="238"/>
      <c r="C135" s="238"/>
      <c r="D135" s="238"/>
      <c r="E135" s="113"/>
      <c r="F135" s="113"/>
      <c r="G135" s="113"/>
      <c r="H135" s="113"/>
      <c r="I135" s="113"/>
      <c r="J135" s="238"/>
      <c r="K135" s="238"/>
      <c r="L135" s="238"/>
      <c r="S135" s="69"/>
      <c r="T135" s="70"/>
      <c r="U135" s="70"/>
      <c r="V135" s="70"/>
      <c r="W135" s="70"/>
      <c r="X135" s="70"/>
      <c r="Y135" s="70"/>
      <c r="Z135" s="71"/>
    </row>
    <row r="136" spans="1:26" x14ac:dyDescent="0.25">
      <c r="A136" s="238"/>
      <c r="B136" s="351" t="s">
        <v>264</v>
      </c>
      <c r="C136" s="352"/>
      <c r="D136" s="351" t="s">
        <v>265</v>
      </c>
      <c r="E136" s="352"/>
      <c r="F136" s="351" t="s">
        <v>266</v>
      </c>
      <c r="G136" s="352"/>
      <c r="H136" s="351" t="s">
        <v>272</v>
      </c>
      <c r="I136" s="352"/>
      <c r="J136" s="235" t="s">
        <v>267</v>
      </c>
      <c r="K136" s="235"/>
      <c r="L136" s="238"/>
      <c r="M136" s="218"/>
      <c r="N136" s="218"/>
      <c r="O136" s="218"/>
      <c r="P136" s="218"/>
      <c r="Q136" s="218"/>
      <c r="S136" s="69"/>
      <c r="T136" s="70"/>
      <c r="U136" s="70"/>
      <c r="V136" s="70"/>
      <c r="W136" s="70"/>
      <c r="X136" s="70"/>
      <c r="Y136" s="70"/>
      <c r="Z136" s="71"/>
    </row>
    <row r="137" spans="1:26" x14ac:dyDescent="0.25">
      <c r="A137" s="238"/>
      <c r="B137" s="234" t="s">
        <v>11</v>
      </c>
      <c r="C137" s="234" t="s">
        <v>15</v>
      </c>
      <c r="D137" s="234" t="s">
        <v>11</v>
      </c>
      <c r="E137" s="234" t="s">
        <v>15</v>
      </c>
      <c r="F137" s="234" t="s">
        <v>11</v>
      </c>
      <c r="G137" s="234" t="s">
        <v>15</v>
      </c>
      <c r="H137" s="234" t="s">
        <v>11</v>
      </c>
      <c r="I137" s="234" t="s">
        <v>15</v>
      </c>
      <c r="J137" s="234" t="s">
        <v>11</v>
      </c>
      <c r="K137" s="234" t="s">
        <v>15</v>
      </c>
      <c r="L137" s="238"/>
      <c r="M137" s="218"/>
      <c r="N137" s="218"/>
      <c r="O137" s="218"/>
      <c r="P137" s="218"/>
      <c r="Q137" s="218"/>
      <c r="S137" s="69"/>
      <c r="T137" s="70"/>
      <c r="U137" s="70"/>
      <c r="V137" s="70"/>
      <c r="W137" s="70"/>
      <c r="X137" s="70"/>
      <c r="Y137" s="70"/>
      <c r="Z137" s="71"/>
    </row>
    <row r="138" spans="1:26" x14ac:dyDescent="0.25">
      <c r="A138" s="233" t="s">
        <v>268</v>
      </c>
      <c r="B138" s="234" t="s">
        <v>269</v>
      </c>
      <c r="C138" s="234" t="s">
        <v>270</v>
      </c>
      <c r="D138" s="234" t="s">
        <v>269</v>
      </c>
      <c r="E138" s="234" t="s">
        <v>270</v>
      </c>
      <c r="F138" s="234" t="s">
        <v>269</v>
      </c>
      <c r="G138" s="234" t="s">
        <v>270</v>
      </c>
      <c r="H138" s="234" t="s">
        <v>271</v>
      </c>
      <c r="I138" s="234" t="s">
        <v>271</v>
      </c>
      <c r="J138" s="234" t="s">
        <v>269</v>
      </c>
      <c r="K138" s="234" t="s">
        <v>270</v>
      </c>
      <c r="L138" s="238"/>
      <c r="M138" s="218"/>
      <c r="N138" s="218"/>
      <c r="O138" s="218"/>
      <c r="P138" s="218"/>
      <c r="Q138" s="218"/>
      <c r="S138" s="69"/>
      <c r="T138" s="70"/>
      <c r="U138" s="70"/>
      <c r="V138" s="70"/>
      <c r="W138" s="70"/>
      <c r="X138" s="70"/>
      <c r="Y138" s="70"/>
      <c r="Z138" s="71"/>
    </row>
    <row r="139" spans="1:26" x14ac:dyDescent="0.25">
      <c r="A139" s="233">
        <v>180</v>
      </c>
      <c r="B139" s="271">
        <v>5.4</v>
      </c>
      <c r="C139" s="271">
        <v>11.2</v>
      </c>
      <c r="D139" s="271">
        <v>7.2</v>
      </c>
      <c r="E139" s="271">
        <v>12.5</v>
      </c>
      <c r="F139" s="271">
        <v>9</v>
      </c>
      <c r="G139" s="271">
        <v>13.5</v>
      </c>
      <c r="H139" s="271">
        <v>10.6</v>
      </c>
      <c r="I139" s="271">
        <v>14.3</v>
      </c>
      <c r="J139" s="271">
        <v>12.3</v>
      </c>
      <c r="K139" s="271">
        <v>15.1</v>
      </c>
      <c r="L139" s="238"/>
      <c r="M139" s="218"/>
      <c r="N139" s="218"/>
      <c r="O139" s="218"/>
      <c r="P139" s="218"/>
      <c r="Q139" s="218"/>
      <c r="S139" s="69"/>
      <c r="T139" s="70"/>
      <c r="U139" s="70"/>
      <c r="V139" s="70"/>
      <c r="W139" s="70"/>
      <c r="X139" s="70"/>
      <c r="Y139" s="70"/>
      <c r="Z139" s="71"/>
    </row>
    <row r="140" spans="1:26" x14ac:dyDescent="0.25">
      <c r="A140" s="233">
        <v>135</v>
      </c>
      <c r="B140" s="271">
        <v>5.4</v>
      </c>
      <c r="C140" s="271">
        <v>11.2</v>
      </c>
      <c r="D140" s="271">
        <v>7.2</v>
      </c>
      <c r="E140" s="271">
        <v>12.5</v>
      </c>
      <c r="F140" s="271">
        <v>9</v>
      </c>
      <c r="G140" s="271">
        <v>13.5</v>
      </c>
      <c r="H140" s="271">
        <v>10.6</v>
      </c>
      <c r="I140" s="271">
        <v>14.3</v>
      </c>
      <c r="J140" s="271">
        <v>12.3</v>
      </c>
      <c r="K140" s="271">
        <v>15.1</v>
      </c>
      <c r="L140" s="238"/>
      <c r="M140" s="218"/>
      <c r="N140" s="218"/>
      <c r="O140" s="218"/>
      <c r="P140" s="218"/>
      <c r="Q140" s="218"/>
      <c r="S140" s="69"/>
      <c r="T140" s="70"/>
      <c r="U140" s="70"/>
      <c r="V140" s="70"/>
      <c r="W140" s="70"/>
      <c r="X140" s="70"/>
      <c r="Y140" s="70"/>
      <c r="Z140" s="71"/>
    </row>
    <row r="141" spans="1:26" x14ac:dyDescent="0.25">
      <c r="A141" s="233">
        <v>90</v>
      </c>
      <c r="B141" s="271">
        <v>2.2000000000000002</v>
      </c>
      <c r="C141" s="271">
        <v>6.9</v>
      </c>
      <c r="D141" s="271">
        <v>2.9</v>
      </c>
      <c r="E141" s="271">
        <v>7.7</v>
      </c>
      <c r="F141" s="271">
        <v>3.6</v>
      </c>
      <c r="G141" s="271">
        <v>8.4</v>
      </c>
      <c r="H141" s="271">
        <v>4.3</v>
      </c>
      <c r="I141" s="271">
        <v>9</v>
      </c>
      <c r="J141" s="271">
        <v>5</v>
      </c>
      <c r="K141" s="271">
        <v>9.5</v>
      </c>
      <c r="L141" s="238"/>
      <c r="M141" s="218"/>
      <c r="N141" s="218"/>
      <c r="O141" s="218"/>
      <c r="P141" s="218"/>
      <c r="Q141" s="218"/>
      <c r="S141" s="69"/>
      <c r="T141" s="70"/>
      <c r="U141" s="70"/>
      <c r="V141" s="70"/>
      <c r="W141" s="70"/>
      <c r="X141" s="70"/>
      <c r="Y141" s="70"/>
      <c r="Z141" s="71"/>
    </row>
    <row r="142" spans="1:26" x14ac:dyDescent="0.25">
      <c r="A142" s="233">
        <v>45</v>
      </c>
      <c r="B142" s="271">
        <v>1.2</v>
      </c>
      <c r="C142" s="271">
        <v>5.5</v>
      </c>
      <c r="D142" s="271">
        <v>1.6</v>
      </c>
      <c r="E142" s="271">
        <v>6.2</v>
      </c>
      <c r="F142" s="271">
        <v>2</v>
      </c>
      <c r="G142" s="271">
        <v>6.7</v>
      </c>
      <c r="H142" s="271">
        <v>2.4</v>
      </c>
      <c r="I142" s="271">
        <v>7.1</v>
      </c>
      <c r="J142" s="271">
        <v>2.8</v>
      </c>
      <c r="K142" s="271">
        <v>7.5</v>
      </c>
      <c r="L142" s="238"/>
      <c r="M142" s="218"/>
      <c r="N142" s="218"/>
      <c r="O142" s="218"/>
      <c r="P142" s="218"/>
      <c r="Q142" s="218"/>
      <c r="S142" s="69"/>
      <c r="T142" s="70"/>
      <c r="U142" s="70"/>
      <c r="V142" s="70"/>
      <c r="W142" s="70"/>
      <c r="X142" s="70"/>
      <c r="Y142" s="70"/>
      <c r="Z142" s="71"/>
    </row>
    <row r="143" spans="1:26" x14ac:dyDescent="0.25">
      <c r="A143" s="233">
        <v>0</v>
      </c>
      <c r="B143" s="271">
        <v>1.8</v>
      </c>
      <c r="C143" s="271">
        <v>6.4</v>
      </c>
      <c r="D143" s="271">
        <v>2.4</v>
      </c>
      <c r="E143" s="271">
        <v>7.2</v>
      </c>
      <c r="F143" s="271">
        <v>3</v>
      </c>
      <c r="G143" s="271">
        <v>7.8</v>
      </c>
      <c r="H143" s="271">
        <v>3.5</v>
      </c>
      <c r="I143" s="271">
        <v>8.3000000000000007</v>
      </c>
      <c r="J143" s="271">
        <v>4.0999999999999996</v>
      </c>
      <c r="K143" s="271">
        <v>8.8000000000000007</v>
      </c>
      <c r="L143" s="238"/>
      <c r="M143" s="218"/>
      <c r="N143" s="218"/>
      <c r="O143" s="218"/>
      <c r="P143" s="218"/>
      <c r="Q143" s="218"/>
      <c r="S143" s="69"/>
      <c r="T143" s="70"/>
      <c r="U143" s="70"/>
      <c r="V143" s="70"/>
      <c r="W143" s="70"/>
      <c r="X143" s="70"/>
      <c r="Y143" s="70"/>
      <c r="Z143" s="71"/>
    </row>
    <row r="144" spans="1:26" x14ac:dyDescent="0.25">
      <c r="A144" s="233">
        <v>315</v>
      </c>
      <c r="B144" s="271">
        <v>3</v>
      </c>
      <c r="C144" s="271">
        <v>7.8</v>
      </c>
      <c r="D144" s="271">
        <v>4</v>
      </c>
      <c r="E144" s="271">
        <v>8.6999999999999993</v>
      </c>
      <c r="F144" s="271">
        <v>5</v>
      </c>
      <c r="G144" s="271">
        <v>9.5</v>
      </c>
      <c r="H144" s="271">
        <v>5.9</v>
      </c>
      <c r="I144" s="271">
        <v>10.1</v>
      </c>
      <c r="J144" s="271">
        <v>6.8</v>
      </c>
      <c r="K144" s="271">
        <v>10.7</v>
      </c>
      <c r="L144" s="238"/>
      <c r="M144" s="218"/>
      <c r="N144" s="218"/>
      <c r="O144" s="218"/>
      <c r="P144" s="218"/>
      <c r="Q144" s="218"/>
      <c r="S144" s="69"/>
      <c r="T144" s="70"/>
      <c r="U144" s="70"/>
      <c r="V144" s="70"/>
      <c r="W144" s="70"/>
      <c r="X144" s="70"/>
      <c r="Y144" s="70"/>
      <c r="Z144" s="71"/>
    </row>
    <row r="145" spans="1:26" x14ac:dyDescent="0.25">
      <c r="A145" s="233">
        <v>270</v>
      </c>
      <c r="B145" s="271">
        <v>3.2</v>
      </c>
      <c r="C145" s="271">
        <v>7.5</v>
      </c>
      <c r="D145" s="271">
        <v>4.2</v>
      </c>
      <c r="E145" s="271">
        <v>8.3000000000000007</v>
      </c>
      <c r="F145" s="271">
        <v>5.2</v>
      </c>
      <c r="G145" s="271">
        <v>8.9</v>
      </c>
      <c r="H145" s="271">
        <v>6.2</v>
      </c>
      <c r="I145" s="271">
        <v>9.4</v>
      </c>
      <c r="J145" s="271">
        <v>7.1</v>
      </c>
      <c r="K145" s="271">
        <v>9.9</v>
      </c>
      <c r="L145" s="238"/>
      <c r="M145" s="218"/>
      <c r="N145" s="218"/>
      <c r="O145" s="218"/>
      <c r="P145" s="218"/>
      <c r="Q145" s="218"/>
      <c r="S145" s="69"/>
      <c r="T145" s="70"/>
      <c r="U145" s="70"/>
      <c r="V145" s="70"/>
      <c r="W145" s="70"/>
      <c r="X145" s="70"/>
      <c r="Y145" s="70"/>
      <c r="Z145" s="71"/>
    </row>
    <row r="146" spans="1:26" x14ac:dyDescent="0.25">
      <c r="A146" s="233">
        <v>225</v>
      </c>
      <c r="B146" s="271">
        <v>3.3</v>
      </c>
      <c r="C146" s="271">
        <v>7.6</v>
      </c>
      <c r="D146" s="271">
        <v>4.3</v>
      </c>
      <c r="E146" s="271">
        <v>8.4</v>
      </c>
      <c r="F146" s="271">
        <v>5.3</v>
      </c>
      <c r="G146" s="271">
        <v>9</v>
      </c>
      <c r="H146" s="271">
        <v>6.3</v>
      </c>
      <c r="I146" s="271">
        <v>9.5</v>
      </c>
      <c r="J146" s="271">
        <v>7.3</v>
      </c>
      <c r="K146" s="271">
        <v>10</v>
      </c>
      <c r="L146" s="238"/>
      <c r="M146" s="218"/>
      <c r="N146" s="218"/>
      <c r="O146" s="218"/>
      <c r="P146" s="218"/>
      <c r="Q146" s="218"/>
      <c r="S146" s="69"/>
      <c r="T146" s="70"/>
      <c r="U146" s="70"/>
      <c r="V146" s="70"/>
      <c r="W146" s="70"/>
      <c r="X146" s="70"/>
      <c r="Y146" s="70"/>
      <c r="Z146" s="71"/>
    </row>
    <row r="147" spans="1:26" x14ac:dyDescent="0.25">
      <c r="A147" s="218"/>
      <c r="B147" s="218"/>
      <c r="C147" s="218"/>
      <c r="D147" s="218"/>
      <c r="E147" s="218"/>
      <c r="L147" s="218"/>
      <c r="M147" s="218"/>
      <c r="N147" s="218"/>
      <c r="O147" s="218"/>
      <c r="P147" s="218"/>
      <c r="Q147" s="218"/>
      <c r="S147" s="69"/>
      <c r="T147" s="70"/>
      <c r="U147" s="70"/>
      <c r="V147" s="70"/>
      <c r="W147" s="70"/>
      <c r="X147" s="70"/>
      <c r="Y147" s="70"/>
      <c r="Z147" s="71"/>
    </row>
    <row r="148" spans="1:26" x14ac:dyDescent="0.25">
      <c r="A148" s="49"/>
      <c r="B148" s="49"/>
      <c r="C148" s="218"/>
      <c r="D148" s="218"/>
      <c r="E148" s="218"/>
      <c r="S148" s="69"/>
      <c r="T148" s="70"/>
      <c r="U148" s="70"/>
      <c r="V148" s="70"/>
      <c r="W148" s="70"/>
      <c r="X148" s="70"/>
      <c r="Y148" s="70"/>
      <c r="Z148" s="71"/>
    </row>
    <row r="149" spans="1:26" x14ac:dyDescent="0.25">
      <c r="A149" s="218"/>
      <c r="B149" s="218"/>
      <c r="C149" s="218"/>
      <c r="D149" s="218"/>
      <c r="E149" s="218"/>
      <c r="S149" s="69"/>
      <c r="T149" s="70"/>
      <c r="U149" s="70"/>
      <c r="V149" s="70"/>
      <c r="W149" s="70"/>
      <c r="X149" s="70"/>
      <c r="Y149" s="70"/>
      <c r="Z149" s="71"/>
    </row>
    <row r="150" spans="1:26" x14ac:dyDescent="0.25">
      <c r="A150" s="218"/>
      <c r="B150" s="218"/>
      <c r="C150" s="218"/>
      <c r="D150" s="218"/>
      <c r="E150" s="218"/>
      <c r="S150" s="69"/>
      <c r="T150" s="70"/>
      <c r="U150" s="70"/>
      <c r="V150" s="70"/>
      <c r="W150" s="70"/>
      <c r="X150" s="70"/>
      <c r="Y150" s="70"/>
      <c r="Z150" s="71"/>
    </row>
    <row r="151" spans="1:26" x14ac:dyDescent="0.25">
      <c r="A151" s="218"/>
      <c r="B151" s="218"/>
      <c r="C151" s="218"/>
      <c r="D151" s="218"/>
      <c r="E151" s="218"/>
      <c r="S151" s="69"/>
      <c r="T151" s="70"/>
      <c r="U151" s="70"/>
      <c r="V151" s="70"/>
      <c r="W151" s="70"/>
      <c r="X151" s="70"/>
      <c r="Y151" s="70"/>
      <c r="Z151" s="71"/>
    </row>
    <row r="152" spans="1:26" x14ac:dyDescent="0.25">
      <c r="A152" s="218"/>
      <c r="B152" s="218"/>
      <c r="C152" s="218"/>
      <c r="D152" s="218"/>
      <c r="E152" s="218"/>
      <c r="S152" s="69"/>
      <c r="T152" s="70"/>
      <c r="U152" s="70"/>
      <c r="V152" s="70"/>
      <c r="W152" s="70"/>
      <c r="X152" s="70"/>
      <c r="Y152" s="70"/>
      <c r="Z152" s="71"/>
    </row>
    <row r="153" spans="1:26" ht="14.45" customHeight="1" x14ac:dyDescent="0.25">
      <c r="A153" s="218"/>
      <c r="B153" s="218"/>
      <c r="C153" s="218"/>
      <c r="D153" s="218"/>
      <c r="E153" s="218"/>
      <c r="S153" s="69"/>
      <c r="T153" s="70"/>
      <c r="U153" s="70"/>
      <c r="V153" s="70"/>
      <c r="W153" s="70"/>
      <c r="X153" s="70"/>
      <c r="Y153" s="70"/>
      <c r="Z153" s="71"/>
    </row>
    <row r="154" spans="1:26" x14ac:dyDescent="0.25">
      <c r="A154" s="49"/>
      <c r="B154" s="49"/>
      <c r="C154" s="49"/>
      <c r="D154" s="49"/>
      <c r="E154" s="49"/>
      <c r="S154" s="69"/>
      <c r="T154" s="70"/>
      <c r="U154" s="70"/>
      <c r="V154" s="70"/>
      <c r="W154" s="70"/>
      <c r="X154" s="70"/>
      <c r="Y154" s="70"/>
      <c r="Z154" s="71"/>
    </row>
    <row r="155" spans="1:26" x14ac:dyDescent="0.25">
      <c r="A155" s="49"/>
      <c r="B155" s="49"/>
      <c r="C155" s="49"/>
      <c r="D155" s="49"/>
      <c r="E155" s="49"/>
      <c r="S155" s="69"/>
      <c r="T155" s="70"/>
      <c r="U155" s="70"/>
      <c r="V155" s="70"/>
      <c r="W155" s="70"/>
      <c r="X155" s="70"/>
      <c r="Y155" s="70"/>
      <c r="Z155" s="71"/>
    </row>
    <row r="156" spans="1:26" x14ac:dyDescent="0.25">
      <c r="A156" s="49"/>
      <c r="B156" s="49"/>
      <c r="C156" s="49"/>
      <c r="D156" s="49"/>
      <c r="E156" s="49"/>
      <c r="S156" s="69"/>
      <c r="T156" s="70"/>
      <c r="U156" s="70"/>
      <c r="V156" s="70"/>
      <c r="W156" s="70"/>
      <c r="X156" s="70"/>
      <c r="Y156" s="70"/>
      <c r="Z156" s="71"/>
    </row>
    <row r="157" spans="1:26" x14ac:dyDescent="0.25">
      <c r="A157" s="49"/>
      <c r="B157" s="49"/>
      <c r="C157" s="49"/>
      <c r="D157" s="49"/>
      <c r="E157" s="49"/>
      <c r="S157" s="69"/>
      <c r="T157" s="70"/>
      <c r="U157" s="70"/>
      <c r="V157" s="70"/>
      <c r="W157" s="70"/>
      <c r="X157" s="70"/>
      <c r="Y157" s="70"/>
      <c r="Z157" s="71"/>
    </row>
    <row r="158" spans="1:26" x14ac:dyDescent="0.25">
      <c r="A158" s="347"/>
      <c r="B158" s="348"/>
      <c r="C158" s="348"/>
      <c r="D158" s="348"/>
      <c r="E158" s="349"/>
      <c r="S158" s="69"/>
      <c r="T158" s="70"/>
      <c r="U158" s="70"/>
      <c r="V158" s="70"/>
      <c r="W158" s="70"/>
      <c r="X158" s="70"/>
      <c r="Y158" s="70"/>
      <c r="Z158" s="71"/>
    </row>
    <row r="159" spans="1:26" x14ac:dyDescent="0.25">
      <c r="A159" s="105"/>
      <c r="B159" s="108"/>
      <c r="C159" s="108"/>
      <c r="D159" s="108"/>
      <c r="E159" s="108"/>
      <c r="S159" s="69"/>
      <c r="T159" s="70"/>
      <c r="U159" s="70"/>
      <c r="V159" s="70"/>
      <c r="W159" s="70"/>
      <c r="X159" s="70"/>
      <c r="Y159" s="70"/>
      <c r="Z159" s="71"/>
    </row>
    <row r="160" spans="1:26" x14ac:dyDescent="0.25">
      <c r="A160" s="105"/>
      <c r="B160" s="108"/>
      <c r="C160" s="108"/>
      <c r="D160" s="108"/>
      <c r="E160" s="108"/>
      <c r="S160" s="69"/>
      <c r="T160" s="70"/>
      <c r="U160" s="70"/>
      <c r="V160" s="70"/>
      <c r="W160" s="70"/>
      <c r="X160" s="70"/>
      <c r="Y160" s="70"/>
      <c r="Z160" s="71"/>
    </row>
    <row r="161" spans="1:26" x14ac:dyDescent="0.25">
      <c r="A161" s="105"/>
      <c r="S161" s="69"/>
      <c r="T161" s="70"/>
      <c r="U161" s="70"/>
      <c r="V161" s="70"/>
      <c r="W161" s="70"/>
      <c r="X161" s="70"/>
      <c r="Y161" s="70"/>
      <c r="Z161" s="71"/>
    </row>
    <row r="162" spans="1:26" x14ac:dyDescent="0.25">
      <c r="A162" s="105"/>
      <c r="S162" s="69"/>
      <c r="T162" s="70"/>
      <c r="U162" s="70"/>
      <c r="V162" s="70"/>
      <c r="W162" s="70"/>
      <c r="X162" s="70"/>
      <c r="Y162" s="70"/>
      <c r="Z162" s="71"/>
    </row>
    <row r="163" spans="1:26" x14ac:dyDescent="0.25">
      <c r="S163" s="69"/>
      <c r="T163" s="70"/>
      <c r="U163" s="70"/>
      <c r="V163" s="70"/>
      <c r="W163" s="70"/>
      <c r="X163" s="70"/>
      <c r="Y163" s="70"/>
      <c r="Z163" s="71"/>
    </row>
    <row r="164" spans="1:26" x14ac:dyDescent="0.25">
      <c r="S164" s="69"/>
      <c r="T164" s="70"/>
      <c r="U164" s="70"/>
      <c r="V164" s="70"/>
      <c r="W164" s="70"/>
      <c r="X164" s="70"/>
      <c r="Y164" s="70"/>
      <c r="Z164" s="71"/>
    </row>
    <row r="165" spans="1:26" x14ac:dyDescent="0.25">
      <c r="S165" s="69"/>
      <c r="T165" s="70"/>
      <c r="U165" s="70"/>
      <c r="V165" s="70"/>
      <c r="W165" s="70"/>
      <c r="X165" s="70"/>
      <c r="Y165" s="70"/>
      <c r="Z165" s="71"/>
    </row>
    <row r="166" spans="1:26" ht="14.45" customHeight="1" x14ac:dyDescent="0.25">
      <c r="S166" s="69"/>
      <c r="T166" s="70"/>
      <c r="U166" s="70"/>
      <c r="V166" s="70"/>
      <c r="W166" s="70"/>
      <c r="X166" s="70"/>
      <c r="Y166" s="70"/>
      <c r="Z166" s="71"/>
    </row>
    <row r="167" spans="1:26" x14ac:dyDescent="0.25">
      <c r="S167" s="69"/>
      <c r="T167" s="70"/>
      <c r="U167" s="70"/>
      <c r="V167" s="70"/>
      <c r="W167" s="70"/>
      <c r="X167" s="70"/>
      <c r="Y167" s="70"/>
      <c r="Z167" s="71"/>
    </row>
    <row r="168" spans="1:26" x14ac:dyDescent="0.25">
      <c r="A168" s="40"/>
      <c r="S168" s="69"/>
      <c r="T168" s="70"/>
      <c r="U168" s="70"/>
      <c r="V168" s="70"/>
      <c r="W168" s="70"/>
      <c r="X168" s="70"/>
      <c r="Y168" s="70"/>
      <c r="Z168" s="71"/>
    </row>
    <row r="169" spans="1:26" x14ac:dyDescent="0.25">
      <c r="S169" s="69"/>
      <c r="T169" s="70"/>
      <c r="U169" s="70"/>
      <c r="V169" s="70"/>
      <c r="W169" s="70"/>
      <c r="X169" s="70"/>
      <c r="Y169" s="70"/>
      <c r="Z169" s="71"/>
    </row>
    <row r="170" spans="1:26" x14ac:dyDescent="0.25">
      <c r="S170" s="69"/>
      <c r="T170" s="70"/>
      <c r="U170" s="70"/>
      <c r="V170" s="70"/>
      <c r="W170" s="70"/>
      <c r="X170" s="70"/>
      <c r="Y170" s="70"/>
      <c r="Z170" s="71"/>
    </row>
    <row r="171" spans="1:26" x14ac:dyDescent="0.25">
      <c r="S171" s="69"/>
      <c r="T171" s="70"/>
      <c r="U171" s="70"/>
      <c r="V171" s="70"/>
      <c r="W171" s="70"/>
      <c r="X171" s="70"/>
      <c r="Y171" s="70"/>
      <c r="Z171" s="71"/>
    </row>
    <row r="172" spans="1:26" x14ac:dyDescent="0.25">
      <c r="S172" s="69"/>
      <c r="T172" s="70"/>
      <c r="U172" s="70"/>
      <c r="V172" s="70"/>
      <c r="W172" s="70"/>
      <c r="X172" s="70"/>
      <c r="Y172" s="70"/>
      <c r="Z172" s="71"/>
    </row>
    <row r="173" spans="1:26" x14ac:dyDescent="0.25">
      <c r="S173" s="69"/>
      <c r="T173" s="70"/>
      <c r="U173" s="70"/>
      <c r="V173" s="70"/>
      <c r="W173" s="70"/>
      <c r="X173" s="70"/>
      <c r="Y173" s="70"/>
      <c r="Z173" s="71"/>
    </row>
    <row r="174" spans="1:26" x14ac:dyDescent="0.25">
      <c r="S174" s="69"/>
      <c r="T174" s="70"/>
      <c r="U174" s="70"/>
      <c r="V174" s="70"/>
      <c r="W174" s="70"/>
      <c r="X174" s="70"/>
      <c r="Y174" s="70"/>
      <c r="Z174" s="71"/>
    </row>
    <row r="175" spans="1:26" x14ac:dyDescent="0.25">
      <c r="S175" s="69"/>
      <c r="T175" s="70"/>
      <c r="U175" s="70"/>
      <c r="V175" s="70"/>
      <c r="W175" s="70"/>
      <c r="X175" s="70"/>
      <c r="Y175" s="70"/>
      <c r="Z175" s="71"/>
    </row>
    <row r="176" spans="1:26" x14ac:dyDescent="0.25">
      <c r="S176" s="69"/>
      <c r="T176" s="70"/>
      <c r="U176" s="70"/>
      <c r="V176" s="70"/>
      <c r="W176" s="70"/>
      <c r="X176" s="70"/>
      <c r="Y176" s="70"/>
      <c r="Z176" s="71"/>
    </row>
    <row r="177" spans="19:26" x14ac:dyDescent="0.25">
      <c r="S177" s="69"/>
      <c r="T177" s="70"/>
      <c r="U177" s="70"/>
      <c r="V177" s="70"/>
      <c r="W177" s="70"/>
      <c r="X177" s="70"/>
      <c r="Y177" s="70"/>
      <c r="Z177" s="71"/>
    </row>
    <row r="178" spans="19:26" x14ac:dyDescent="0.25">
      <c r="S178" s="69"/>
      <c r="T178" s="70"/>
      <c r="U178" s="70"/>
      <c r="V178" s="70"/>
      <c r="W178" s="70"/>
      <c r="X178" s="70"/>
      <c r="Y178" s="70"/>
      <c r="Z178" s="71"/>
    </row>
    <row r="179" spans="19:26" x14ac:dyDescent="0.25">
      <c r="S179" s="69"/>
      <c r="T179" s="70"/>
      <c r="U179" s="70"/>
      <c r="V179" s="70"/>
      <c r="W179" s="70"/>
      <c r="X179" s="70"/>
      <c r="Y179" s="70"/>
      <c r="Z179" s="71"/>
    </row>
    <row r="180" spans="19:26" x14ac:dyDescent="0.25">
      <c r="S180" s="69"/>
      <c r="T180" s="70"/>
      <c r="U180" s="70"/>
      <c r="V180" s="70"/>
      <c r="W180" s="70"/>
      <c r="X180" s="70"/>
      <c r="Y180" s="70"/>
      <c r="Z180" s="71"/>
    </row>
    <row r="181" spans="19:26" x14ac:dyDescent="0.25">
      <c r="S181" s="69"/>
      <c r="T181" s="70"/>
      <c r="U181" s="70"/>
      <c r="V181" s="70"/>
      <c r="W181" s="70"/>
      <c r="X181" s="70"/>
      <c r="Y181" s="70"/>
      <c r="Z181" s="71"/>
    </row>
    <row r="182" spans="19:26" x14ac:dyDescent="0.25">
      <c r="S182" s="69"/>
      <c r="T182" s="70"/>
      <c r="U182" s="70"/>
      <c r="V182" s="70"/>
      <c r="W182" s="70"/>
      <c r="X182" s="70"/>
      <c r="Y182" s="70"/>
      <c r="Z182" s="71"/>
    </row>
    <row r="183" spans="19:26" x14ac:dyDescent="0.25">
      <c r="S183" s="69"/>
      <c r="T183" s="70"/>
      <c r="U183" s="70"/>
      <c r="V183" s="70"/>
      <c r="W183" s="70"/>
      <c r="X183" s="70"/>
      <c r="Y183" s="70"/>
      <c r="Z183" s="71"/>
    </row>
    <row r="184" spans="19:26" x14ac:dyDescent="0.25">
      <c r="S184" s="69"/>
      <c r="T184" s="70"/>
      <c r="U184" s="70"/>
      <c r="V184" s="70"/>
      <c r="W184" s="70"/>
      <c r="X184" s="70"/>
      <c r="Y184" s="70"/>
      <c r="Z184" s="71"/>
    </row>
    <row r="185" spans="19:26" x14ac:dyDescent="0.25">
      <c r="S185" s="69"/>
      <c r="T185" s="70"/>
      <c r="U185" s="70"/>
      <c r="V185" s="70"/>
      <c r="W185" s="70"/>
      <c r="X185" s="70"/>
      <c r="Y185" s="70"/>
      <c r="Z185" s="71"/>
    </row>
    <row r="186" spans="19:26" x14ac:dyDescent="0.25">
      <c r="S186" s="69"/>
      <c r="T186" s="70"/>
      <c r="U186" s="70"/>
      <c r="V186" s="70"/>
      <c r="W186" s="70"/>
      <c r="X186" s="70"/>
      <c r="Y186" s="70"/>
      <c r="Z186" s="71"/>
    </row>
    <row r="187" spans="19:26" x14ac:dyDescent="0.25">
      <c r="S187" s="69"/>
      <c r="T187" s="70"/>
      <c r="U187" s="70"/>
      <c r="V187" s="70"/>
      <c r="W187" s="70"/>
      <c r="X187" s="70"/>
      <c r="Y187" s="70"/>
      <c r="Z187" s="71"/>
    </row>
    <row r="188" spans="19:26" x14ac:dyDescent="0.25">
      <c r="S188" s="69"/>
      <c r="T188" s="70"/>
      <c r="U188" s="70"/>
      <c r="V188" s="70"/>
      <c r="W188" s="70"/>
      <c r="X188" s="70"/>
      <c r="Y188" s="70"/>
      <c r="Z188" s="71"/>
    </row>
    <row r="189" spans="19:26" x14ac:dyDescent="0.25">
      <c r="S189" s="69"/>
      <c r="T189" s="70"/>
      <c r="U189" s="70"/>
      <c r="V189" s="70"/>
      <c r="W189" s="70"/>
      <c r="X189" s="70"/>
      <c r="Y189" s="70"/>
      <c r="Z189" s="71"/>
    </row>
    <row r="190" spans="19:26" x14ac:dyDescent="0.25">
      <c r="S190" s="69"/>
      <c r="T190" s="70"/>
      <c r="U190" s="70"/>
      <c r="V190" s="70"/>
      <c r="W190" s="70"/>
      <c r="X190" s="70"/>
      <c r="Y190" s="70"/>
      <c r="Z190" s="71"/>
    </row>
    <row r="191" spans="19:26" x14ac:dyDescent="0.25">
      <c r="S191" s="69"/>
      <c r="T191" s="70"/>
      <c r="U191" s="70"/>
      <c r="V191" s="70"/>
      <c r="W191" s="70"/>
      <c r="X191" s="70"/>
      <c r="Y191" s="70"/>
      <c r="Z191" s="71"/>
    </row>
    <row r="192" spans="19:26" x14ac:dyDescent="0.25">
      <c r="S192" s="69"/>
      <c r="T192" s="70"/>
      <c r="U192" s="70"/>
      <c r="V192" s="70"/>
      <c r="W192" s="70"/>
      <c r="X192" s="70"/>
      <c r="Y192" s="70"/>
      <c r="Z192" s="71"/>
    </row>
    <row r="193" spans="19:26" x14ac:dyDescent="0.25">
      <c r="S193" s="69"/>
      <c r="T193" s="70"/>
      <c r="U193" s="70"/>
      <c r="V193" s="70"/>
      <c r="W193" s="70"/>
      <c r="X193" s="70"/>
      <c r="Y193" s="70"/>
      <c r="Z193" s="71"/>
    </row>
    <row r="194" spans="19:26" x14ac:dyDescent="0.25">
      <c r="S194" s="69"/>
      <c r="T194" s="70"/>
      <c r="U194" s="70"/>
      <c r="V194" s="70"/>
      <c r="W194" s="70"/>
      <c r="X194" s="70"/>
      <c r="Y194" s="70"/>
      <c r="Z194" s="71"/>
    </row>
    <row r="195" spans="19:26" x14ac:dyDescent="0.25">
      <c r="S195" s="69"/>
      <c r="T195" s="70"/>
      <c r="U195" s="70"/>
      <c r="V195" s="70"/>
      <c r="W195" s="70"/>
      <c r="X195" s="70"/>
      <c r="Y195" s="70"/>
      <c r="Z195" s="71"/>
    </row>
    <row r="196" spans="19:26" x14ac:dyDescent="0.25">
      <c r="S196" s="69"/>
      <c r="T196" s="70"/>
      <c r="U196" s="70"/>
      <c r="V196" s="70"/>
      <c r="W196" s="70"/>
      <c r="X196" s="70"/>
      <c r="Y196" s="70"/>
      <c r="Z196" s="71"/>
    </row>
    <row r="197" spans="19:26" x14ac:dyDescent="0.25">
      <c r="S197" s="69"/>
      <c r="T197" s="70"/>
      <c r="U197" s="70"/>
      <c r="V197" s="70"/>
      <c r="W197" s="70"/>
      <c r="X197" s="70"/>
      <c r="Y197" s="70"/>
      <c r="Z197" s="71"/>
    </row>
    <row r="198" spans="19:26" x14ac:dyDescent="0.25">
      <c r="S198" s="69"/>
      <c r="T198" s="70"/>
      <c r="U198" s="70"/>
      <c r="V198" s="70"/>
      <c r="W198" s="70"/>
      <c r="X198" s="70"/>
      <c r="Y198" s="70"/>
      <c r="Z198" s="71"/>
    </row>
    <row r="199" spans="19:26" x14ac:dyDescent="0.25">
      <c r="S199" s="69"/>
      <c r="T199" s="70"/>
      <c r="U199" s="70"/>
      <c r="V199" s="70"/>
      <c r="W199" s="70"/>
      <c r="X199" s="70"/>
      <c r="Y199" s="70"/>
      <c r="Z199" s="71"/>
    </row>
    <row r="200" spans="19:26" x14ac:dyDescent="0.25">
      <c r="S200" s="69"/>
      <c r="T200" s="70"/>
      <c r="U200" s="70"/>
      <c r="V200" s="70"/>
      <c r="W200" s="70"/>
      <c r="X200" s="70"/>
      <c r="Y200" s="70"/>
      <c r="Z200" s="71"/>
    </row>
    <row r="201" spans="19:26" x14ac:dyDescent="0.25">
      <c r="S201" s="69"/>
      <c r="T201" s="70"/>
      <c r="U201" s="70"/>
      <c r="V201" s="70"/>
      <c r="W201" s="70"/>
      <c r="X201" s="70"/>
      <c r="Y201" s="70"/>
      <c r="Z201" s="71"/>
    </row>
    <row r="202" spans="19:26" x14ac:dyDescent="0.25">
      <c r="S202" s="69"/>
      <c r="T202" s="70"/>
      <c r="U202" s="70"/>
      <c r="V202" s="70"/>
      <c r="W202" s="70"/>
      <c r="X202" s="70"/>
      <c r="Y202" s="70"/>
      <c r="Z202" s="71"/>
    </row>
    <row r="203" spans="19:26" x14ac:dyDescent="0.25">
      <c r="S203" s="69"/>
      <c r="T203" s="70"/>
      <c r="U203" s="70"/>
      <c r="V203" s="70"/>
      <c r="W203" s="70"/>
      <c r="X203" s="70"/>
      <c r="Y203" s="70"/>
      <c r="Z203" s="71"/>
    </row>
    <row r="204" spans="19:26" x14ac:dyDescent="0.25">
      <c r="S204" s="69"/>
      <c r="T204" s="70"/>
      <c r="U204" s="70"/>
      <c r="V204" s="70"/>
      <c r="W204" s="70"/>
      <c r="X204" s="70"/>
      <c r="Y204" s="70"/>
      <c r="Z204" s="71"/>
    </row>
    <row r="205" spans="19:26" x14ac:dyDescent="0.25">
      <c r="S205" s="69"/>
      <c r="T205" s="70"/>
      <c r="U205" s="70"/>
      <c r="V205" s="70"/>
      <c r="W205" s="70"/>
      <c r="X205" s="70"/>
      <c r="Y205" s="70"/>
      <c r="Z205" s="71"/>
    </row>
    <row r="206" spans="19:26" x14ac:dyDescent="0.25">
      <c r="S206" s="69"/>
      <c r="T206" s="70"/>
      <c r="U206" s="70"/>
      <c r="V206" s="70"/>
      <c r="W206" s="70"/>
      <c r="X206" s="70"/>
      <c r="Y206" s="70"/>
      <c r="Z206" s="71"/>
    </row>
    <row r="207" spans="19:26" x14ac:dyDescent="0.25">
      <c r="S207" s="69"/>
      <c r="T207" s="70"/>
      <c r="U207" s="70"/>
      <c r="V207" s="70"/>
      <c r="W207" s="70"/>
      <c r="X207" s="70"/>
      <c r="Y207" s="70"/>
      <c r="Z207" s="71"/>
    </row>
    <row r="208" spans="19:26" x14ac:dyDescent="0.25">
      <c r="S208" s="69"/>
      <c r="T208" s="70"/>
      <c r="U208" s="70"/>
      <c r="V208" s="70"/>
      <c r="W208" s="70"/>
      <c r="X208" s="70"/>
      <c r="Y208" s="70"/>
      <c r="Z208" s="71"/>
    </row>
    <row r="209" spans="19:26" x14ac:dyDescent="0.25">
      <c r="S209" s="69"/>
      <c r="T209" s="70"/>
      <c r="U209" s="70"/>
      <c r="V209" s="70"/>
      <c r="W209" s="70"/>
      <c r="X209" s="70"/>
      <c r="Y209" s="70"/>
      <c r="Z209" s="71"/>
    </row>
    <row r="210" spans="19:26" x14ac:dyDescent="0.25">
      <c r="S210" s="69"/>
      <c r="T210" s="70"/>
      <c r="U210" s="70"/>
      <c r="V210" s="70"/>
      <c r="W210" s="70"/>
      <c r="X210" s="70"/>
      <c r="Y210" s="70"/>
      <c r="Z210" s="71"/>
    </row>
    <row r="211" spans="19:26" x14ac:dyDescent="0.25">
      <c r="S211" s="69"/>
      <c r="T211" s="70"/>
      <c r="U211" s="70"/>
      <c r="V211" s="70"/>
      <c r="W211" s="70"/>
      <c r="X211" s="70"/>
      <c r="Y211" s="70"/>
      <c r="Z211" s="71"/>
    </row>
    <row r="212" spans="19:26" x14ac:dyDescent="0.25">
      <c r="S212" s="69"/>
      <c r="T212" s="70"/>
      <c r="U212" s="70"/>
      <c r="V212" s="70"/>
      <c r="W212" s="70"/>
      <c r="X212" s="70"/>
      <c r="Y212" s="70"/>
      <c r="Z212" s="71"/>
    </row>
    <row r="213" spans="19:26" x14ac:dyDescent="0.25">
      <c r="S213" s="69"/>
      <c r="T213" s="70"/>
      <c r="U213" s="70"/>
      <c r="V213" s="70"/>
      <c r="W213" s="70"/>
      <c r="X213" s="70"/>
      <c r="Y213" s="70"/>
      <c r="Z213" s="71"/>
    </row>
    <row r="214" spans="19:26" x14ac:dyDescent="0.25">
      <c r="S214" s="69"/>
      <c r="T214" s="70"/>
      <c r="U214" s="70"/>
      <c r="V214" s="70"/>
      <c r="W214" s="70"/>
      <c r="X214" s="70"/>
      <c r="Y214" s="70"/>
      <c r="Z214" s="71"/>
    </row>
    <row r="215" spans="19:26" x14ac:dyDescent="0.25">
      <c r="S215" s="69"/>
      <c r="T215" s="70"/>
      <c r="U215" s="70"/>
      <c r="V215" s="70"/>
      <c r="W215" s="70"/>
      <c r="X215" s="70"/>
      <c r="Y215" s="70"/>
      <c r="Z215" s="71"/>
    </row>
    <row r="216" spans="19:26" x14ac:dyDescent="0.25">
      <c r="S216" s="69"/>
      <c r="T216" s="70"/>
      <c r="U216" s="70"/>
      <c r="V216" s="70"/>
      <c r="W216" s="70"/>
      <c r="X216" s="70"/>
      <c r="Y216" s="70"/>
      <c r="Z216" s="71"/>
    </row>
    <row r="217" spans="19:26" x14ac:dyDescent="0.25">
      <c r="S217" s="69"/>
      <c r="T217" s="70"/>
      <c r="U217" s="70"/>
      <c r="V217" s="70"/>
      <c r="W217" s="70"/>
      <c r="X217" s="70"/>
      <c r="Y217" s="70"/>
      <c r="Z217" s="71"/>
    </row>
    <row r="218" spans="19:26" x14ac:dyDescent="0.25">
      <c r="S218" s="69"/>
      <c r="T218" s="70"/>
      <c r="U218" s="70"/>
      <c r="V218" s="70"/>
      <c r="W218" s="70"/>
      <c r="X218" s="70"/>
      <c r="Y218" s="70"/>
      <c r="Z218" s="71"/>
    </row>
    <row r="219" spans="19:26" x14ac:dyDescent="0.25">
      <c r="S219" s="69"/>
      <c r="T219" s="70"/>
      <c r="U219" s="70"/>
      <c r="V219" s="70"/>
      <c r="W219" s="70"/>
      <c r="X219" s="70"/>
      <c r="Y219" s="70"/>
      <c r="Z219" s="71"/>
    </row>
    <row r="220" spans="19:26" x14ac:dyDescent="0.25">
      <c r="S220" s="69"/>
      <c r="T220" s="70"/>
      <c r="U220" s="70"/>
      <c r="V220" s="70"/>
      <c r="W220" s="70"/>
      <c r="X220" s="70"/>
      <c r="Y220" s="70"/>
      <c r="Z220" s="71"/>
    </row>
    <row r="221" spans="19:26" x14ac:dyDescent="0.25">
      <c r="S221" s="69"/>
      <c r="T221" s="70"/>
      <c r="U221" s="70"/>
      <c r="V221" s="70"/>
      <c r="W221" s="70"/>
      <c r="X221" s="70"/>
      <c r="Y221" s="70"/>
      <c r="Z221" s="71"/>
    </row>
    <row r="222" spans="19:26" x14ac:dyDescent="0.25">
      <c r="S222" s="69"/>
      <c r="T222" s="70"/>
      <c r="U222" s="70"/>
      <c r="V222" s="70"/>
      <c r="W222" s="70"/>
      <c r="X222" s="70"/>
      <c r="Y222" s="70"/>
      <c r="Z222" s="71"/>
    </row>
    <row r="223" spans="19:26" x14ac:dyDescent="0.25">
      <c r="S223" s="69"/>
      <c r="T223" s="70"/>
      <c r="U223" s="70"/>
      <c r="V223" s="70"/>
      <c r="W223" s="70"/>
      <c r="X223" s="70"/>
      <c r="Y223" s="70"/>
      <c r="Z223" s="71"/>
    </row>
    <row r="224" spans="19:26" x14ac:dyDescent="0.25">
      <c r="S224" s="69"/>
      <c r="T224" s="70"/>
      <c r="U224" s="70"/>
      <c r="V224" s="70"/>
      <c r="W224" s="70"/>
      <c r="X224" s="70"/>
      <c r="Y224" s="70"/>
      <c r="Z224" s="71"/>
    </row>
    <row r="225" spans="19:26" x14ac:dyDescent="0.25">
      <c r="S225" s="69"/>
      <c r="T225" s="70"/>
      <c r="U225" s="70"/>
      <c r="V225" s="70"/>
      <c r="W225" s="70"/>
      <c r="X225" s="70"/>
      <c r="Y225" s="70"/>
      <c r="Z225" s="71"/>
    </row>
    <row r="226" spans="19:26" x14ac:dyDescent="0.25">
      <c r="S226" s="69"/>
      <c r="T226" s="70"/>
      <c r="U226" s="70"/>
      <c r="V226" s="70"/>
      <c r="W226" s="70"/>
      <c r="X226" s="70"/>
      <c r="Y226" s="70"/>
      <c r="Z226" s="71"/>
    </row>
    <row r="227" spans="19:26" x14ac:dyDescent="0.25">
      <c r="S227" s="69"/>
      <c r="T227" s="70"/>
      <c r="U227" s="70"/>
      <c r="V227" s="70"/>
      <c r="W227" s="70"/>
      <c r="X227" s="70"/>
      <c r="Y227" s="70"/>
      <c r="Z227" s="71"/>
    </row>
    <row r="228" spans="19:26" x14ac:dyDescent="0.25">
      <c r="S228" s="69"/>
      <c r="T228" s="70"/>
      <c r="U228" s="70"/>
      <c r="V228" s="70"/>
      <c r="W228" s="70"/>
      <c r="X228" s="70"/>
      <c r="Y228" s="70"/>
      <c r="Z228" s="71"/>
    </row>
    <row r="229" spans="19:26" x14ac:dyDescent="0.25">
      <c r="S229" s="69"/>
      <c r="T229" s="70"/>
      <c r="U229" s="70"/>
      <c r="V229" s="70"/>
      <c r="W229" s="70"/>
      <c r="X229" s="70"/>
      <c r="Y229" s="70"/>
      <c r="Z229" s="71"/>
    </row>
    <row r="230" spans="19:26" x14ac:dyDescent="0.25">
      <c r="S230" s="69"/>
      <c r="T230" s="70"/>
      <c r="U230" s="70"/>
      <c r="V230" s="70"/>
      <c r="W230" s="70"/>
      <c r="X230" s="70"/>
      <c r="Y230" s="70"/>
      <c r="Z230" s="71"/>
    </row>
    <row r="231" spans="19:26" x14ac:dyDescent="0.25">
      <c r="S231" s="69"/>
      <c r="T231" s="70"/>
      <c r="U231" s="70"/>
      <c r="V231" s="70"/>
      <c r="W231" s="70"/>
      <c r="X231" s="70"/>
      <c r="Y231" s="70"/>
      <c r="Z231" s="71"/>
    </row>
    <row r="232" spans="19:26" x14ac:dyDescent="0.25">
      <c r="S232" s="69"/>
      <c r="T232" s="70"/>
      <c r="U232" s="70"/>
      <c r="V232" s="70"/>
      <c r="W232" s="70"/>
      <c r="X232" s="70"/>
      <c r="Y232" s="70"/>
      <c r="Z232" s="71"/>
    </row>
    <row r="233" spans="19:26" x14ac:dyDescent="0.25">
      <c r="S233" s="69"/>
      <c r="T233" s="70"/>
      <c r="U233" s="70"/>
      <c r="V233" s="70"/>
      <c r="W233" s="70"/>
      <c r="X233" s="70"/>
      <c r="Y233" s="70"/>
      <c r="Z233" s="71"/>
    </row>
    <row r="234" spans="19:26" x14ac:dyDescent="0.25">
      <c r="S234" s="69"/>
      <c r="T234" s="70"/>
      <c r="U234" s="70"/>
      <c r="V234" s="70"/>
      <c r="W234" s="70"/>
      <c r="X234" s="70"/>
      <c r="Y234" s="70"/>
      <c r="Z234" s="71"/>
    </row>
    <row r="235" spans="19:26" x14ac:dyDescent="0.25">
      <c r="S235" s="69"/>
      <c r="T235" s="70"/>
      <c r="U235" s="70"/>
      <c r="V235" s="70"/>
      <c r="W235" s="70"/>
      <c r="X235" s="70"/>
      <c r="Y235" s="70"/>
      <c r="Z235" s="71"/>
    </row>
    <row r="236" spans="19:26" x14ac:dyDescent="0.25">
      <c r="S236" s="69"/>
      <c r="T236" s="70"/>
      <c r="U236" s="70"/>
      <c r="V236" s="70"/>
      <c r="W236" s="70"/>
      <c r="X236" s="70"/>
      <c r="Y236" s="70"/>
      <c r="Z236" s="71"/>
    </row>
    <row r="237" spans="19:26" x14ac:dyDescent="0.25">
      <c r="S237" s="69"/>
      <c r="T237" s="70"/>
      <c r="U237" s="70"/>
      <c r="V237" s="70"/>
      <c r="W237" s="70"/>
      <c r="X237" s="70"/>
      <c r="Y237" s="70"/>
      <c r="Z237" s="71"/>
    </row>
    <row r="238" spans="19:26" x14ac:dyDescent="0.25">
      <c r="S238" s="69"/>
      <c r="T238" s="70"/>
      <c r="U238" s="70"/>
      <c r="V238" s="70"/>
      <c r="W238" s="70"/>
      <c r="X238" s="70"/>
      <c r="Y238" s="70"/>
      <c r="Z238" s="71"/>
    </row>
    <row r="239" spans="19:26" x14ac:dyDescent="0.25">
      <c r="S239" s="69"/>
      <c r="T239" s="70"/>
      <c r="U239" s="70"/>
      <c r="V239" s="70"/>
      <c r="W239" s="70"/>
      <c r="X239" s="70"/>
      <c r="Y239" s="70"/>
      <c r="Z239" s="71"/>
    </row>
    <row r="240" spans="19:26" x14ac:dyDescent="0.25">
      <c r="S240" s="69"/>
      <c r="T240" s="70"/>
      <c r="U240" s="70"/>
      <c r="V240" s="70"/>
      <c r="W240" s="70"/>
      <c r="X240" s="70"/>
      <c r="Y240" s="70"/>
      <c r="Z240" s="71"/>
    </row>
    <row r="241" spans="19:26" x14ac:dyDescent="0.25">
      <c r="S241" s="69"/>
      <c r="T241" s="70"/>
      <c r="U241" s="70"/>
      <c r="V241" s="70"/>
      <c r="W241" s="70"/>
      <c r="X241" s="70"/>
      <c r="Y241" s="70"/>
      <c r="Z241" s="71"/>
    </row>
    <row r="242" spans="19:26" x14ac:dyDescent="0.25">
      <c r="S242" s="69"/>
      <c r="T242" s="70"/>
      <c r="U242" s="70"/>
      <c r="V242" s="70"/>
      <c r="W242" s="70"/>
      <c r="X242" s="70"/>
      <c r="Y242" s="70"/>
      <c r="Z242" s="71"/>
    </row>
    <row r="243" spans="19:26" x14ac:dyDescent="0.25">
      <c r="S243" s="69"/>
      <c r="T243" s="70"/>
      <c r="U243" s="70"/>
      <c r="V243" s="70"/>
      <c r="W243" s="70"/>
      <c r="X243" s="70"/>
      <c r="Y243" s="70"/>
      <c r="Z243" s="71"/>
    </row>
    <row r="244" spans="19:26" x14ac:dyDescent="0.25">
      <c r="S244" s="69"/>
      <c r="T244" s="70"/>
      <c r="U244" s="70"/>
      <c r="V244" s="70"/>
      <c r="W244" s="70"/>
      <c r="X244" s="70"/>
      <c r="Y244" s="70"/>
      <c r="Z244" s="71"/>
    </row>
    <row r="245" spans="19:26" x14ac:dyDescent="0.25">
      <c r="S245" s="69"/>
      <c r="T245" s="70"/>
      <c r="U245" s="70"/>
      <c r="V245" s="70"/>
      <c r="W245" s="70"/>
      <c r="X245" s="70"/>
      <c r="Y245" s="70"/>
      <c r="Z245" s="71"/>
    </row>
    <row r="246" spans="19:26" x14ac:dyDescent="0.25">
      <c r="S246" s="69"/>
      <c r="T246" s="70"/>
      <c r="U246" s="70"/>
      <c r="V246" s="70"/>
      <c r="W246" s="70"/>
      <c r="X246" s="70"/>
      <c r="Y246" s="70"/>
      <c r="Z246" s="71"/>
    </row>
    <row r="247" spans="19:26" x14ac:dyDescent="0.25">
      <c r="S247" s="69"/>
      <c r="T247" s="70"/>
      <c r="U247" s="70"/>
      <c r="V247" s="70"/>
      <c r="W247" s="70"/>
      <c r="X247" s="70"/>
      <c r="Y247" s="70"/>
      <c r="Z247" s="71"/>
    </row>
    <row r="248" spans="19:26" x14ac:dyDescent="0.25">
      <c r="S248" s="69"/>
      <c r="T248" s="70"/>
      <c r="U248" s="70"/>
      <c r="V248" s="70"/>
      <c r="W248" s="70"/>
      <c r="X248" s="70"/>
      <c r="Y248" s="70"/>
      <c r="Z248" s="71"/>
    </row>
    <row r="249" spans="19:26" x14ac:dyDescent="0.25">
      <c r="S249" s="69"/>
      <c r="T249" s="70"/>
      <c r="U249" s="70"/>
      <c r="V249" s="70"/>
      <c r="W249" s="70"/>
      <c r="X249" s="70"/>
      <c r="Y249" s="70"/>
      <c r="Z249" s="71"/>
    </row>
    <row r="250" spans="19:26" x14ac:dyDescent="0.25">
      <c r="S250" s="69"/>
      <c r="T250" s="70"/>
      <c r="U250" s="70"/>
      <c r="V250" s="70"/>
      <c r="W250" s="70"/>
      <c r="X250" s="70"/>
      <c r="Y250" s="70"/>
      <c r="Z250" s="71"/>
    </row>
    <row r="251" spans="19:26" x14ac:dyDescent="0.25">
      <c r="S251" s="69"/>
      <c r="T251" s="70"/>
      <c r="U251" s="70"/>
      <c r="V251" s="70"/>
      <c r="W251" s="70"/>
      <c r="X251" s="70"/>
      <c r="Y251" s="70"/>
      <c r="Z251" s="71"/>
    </row>
    <row r="252" spans="19:26" x14ac:dyDescent="0.25">
      <c r="S252" s="69"/>
      <c r="T252" s="70"/>
      <c r="U252" s="70"/>
      <c r="V252" s="70"/>
      <c r="W252" s="70"/>
      <c r="X252" s="70"/>
      <c r="Y252" s="70"/>
      <c r="Z252" s="71"/>
    </row>
    <row r="253" spans="19:26" x14ac:dyDescent="0.25">
      <c r="S253" s="69"/>
      <c r="T253" s="70"/>
      <c r="U253" s="70"/>
      <c r="V253" s="70"/>
      <c r="W253" s="70"/>
      <c r="X253" s="70"/>
      <c r="Y253" s="70"/>
      <c r="Z253" s="71"/>
    </row>
    <row r="254" spans="19:26" x14ac:dyDescent="0.25">
      <c r="S254" s="69"/>
      <c r="T254" s="70"/>
      <c r="U254" s="70"/>
      <c r="V254" s="70"/>
      <c r="W254" s="70"/>
      <c r="X254" s="70"/>
      <c r="Y254" s="70"/>
      <c r="Z254" s="71"/>
    </row>
    <row r="255" spans="19:26" x14ac:dyDescent="0.25">
      <c r="S255" s="69"/>
      <c r="T255" s="70"/>
      <c r="U255" s="70"/>
      <c r="V255" s="70"/>
      <c r="W255" s="70"/>
      <c r="X255" s="70"/>
      <c r="Y255" s="70"/>
      <c r="Z255" s="71"/>
    </row>
    <row r="256" spans="19:26" x14ac:dyDescent="0.25">
      <c r="S256" s="69"/>
      <c r="T256" s="70"/>
      <c r="U256" s="70"/>
      <c r="V256" s="70"/>
      <c r="W256" s="70"/>
      <c r="X256" s="70"/>
      <c r="Y256" s="70"/>
      <c r="Z256" s="71"/>
    </row>
    <row r="257" spans="19:26" x14ac:dyDescent="0.25">
      <c r="S257" s="69"/>
      <c r="T257" s="70"/>
      <c r="U257" s="70"/>
      <c r="V257" s="70"/>
      <c r="W257" s="70"/>
      <c r="X257" s="70"/>
      <c r="Y257" s="70"/>
      <c r="Z257" s="71"/>
    </row>
    <row r="258" spans="19:26" x14ac:dyDescent="0.25">
      <c r="S258" s="69"/>
      <c r="T258" s="70"/>
      <c r="U258" s="70"/>
      <c r="V258" s="70"/>
      <c r="W258" s="70"/>
      <c r="X258" s="70"/>
      <c r="Y258" s="70"/>
      <c r="Z258" s="71"/>
    </row>
    <row r="259" spans="19:26" x14ac:dyDescent="0.25">
      <c r="S259" s="69"/>
      <c r="T259" s="70"/>
      <c r="U259" s="70"/>
      <c r="V259" s="70"/>
      <c r="W259" s="70"/>
      <c r="X259" s="70"/>
      <c r="Y259" s="70"/>
      <c r="Z259" s="71"/>
    </row>
    <row r="260" spans="19:26" x14ac:dyDescent="0.25">
      <c r="S260" s="69"/>
      <c r="T260" s="70"/>
      <c r="U260" s="70"/>
      <c r="V260" s="70"/>
      <c r="W260" s="70"/>
      <c r="X260" s="70"/>
      <c r="Y260" s="70"/>
      <c r="Z260" s="71"/>
    </row>
    <row r="261" spans="19:26" x14ac:dyDescent="0.25">
      <c r="S261" s="69"/>
      <c r="T261" s="70"/>
      <c r="U261" s="70"/>
      <c r="V261" s="70"/>
      <c r="W261" s="70"/>
      <c r="X261" s="70"/>
      <c r="Y261" s="70"/>
      <c r="Z261" s="71"/>
    </row>
    <row r="262" spans="19:26" x14ac:dyDescent="0.25">
      <c r="S262" s="69"/>
      <c r="T262" s="70"/>
      <c r="U262" s="70"/>
      <c r="V262" s="70"/>
      <c r="W262" s="70"/>
      <c r="X262" s="70"/>
      <c r="Y262" s="70"/>
      <c r="Z262" s="71"/>
    </row>
    <row r="263" spans="19:26" x14ac:dyDescent="0.25">
      <c r="S263" s="69"/>
      <c r="T263" s="70"/>
      <c r="U263" s="70"/>
      <c r="V263" s="70"/>
      <c r="W263" s="70"/>
      <c r="X263" s="70"/>
      <c r="Y263" s="70"/>
      <c r="Z263" s="71"/>
    </row>
    <row r="264" spans="19:26" x14ac:dyDescent="0.25">
      <c r="S264" s="69"/>
      <c r="T264" s="70"/>
      <c r="U264" s="70"/>
      <c r="V264" s="70"/>
      <c r="W264" s="70"/>
      <c r="X264" s="70"/>
      <c r="Y264" s="70"/>
      <c r="Z264" s="71"/>
    </row>
    <row r="265" spans="19:26" x14ac:dyDescent="0.25">
      <c r="S265" s="69"/>
      <c r="T265" s="70"/>
      <c r="U265" s="70"/>
      <c r="V265" s="70"/>
      <c r="W265" s="70"/>
      <c r="X265" s="70"/>
      <c r="Y265" s="70"/>
      <c r="Z265" s="71"/>
    </row>
    <row r="266" spans="19:26" x14ac:dyDescent="0.25">
      <c r="S266" s="69"/>
      <c r="T266" s="70"/>
      <c r="U266" s="70"/>
      <c r="V266" s="70"/>
      <c r="W266" s="70"/>
      <c r="X266" s="70"/>
      <c r="Y266" s="70"/>
      <c r="Z266" s="71"/>
    </row>
    <row r="267" spans="19:26" x14ac:dyDescent="0.25">
      <c r="S267" s="69"/>
      <c r="T267" s="70"/>
      <c r="U267" s="70"/>
      <c r="V267" s="70"/>
      <c r="W267" s="70"/>
      <c r="X267" s="70"/>
      <c r="Y267" s="70"/>
      <c r="Z267" s="71"/>
    </row>
    <row r="268" spans="19:26" x14ac:dyDescent="0.25">
      <c r="S268" s="69"/>
      <c r="T268" s="70"/>
      <c r="U268" s="70"/>
      <c r="V268" s="70"/>
      <c r="W268" s="70"/>
      <c r="X268" s="70"/>
      <c r="Y268" s="70"/>
      <c r="Z268" s="71"/>
    </row>
    <row r="269" spans="19:26" x14ac:dyDescent="0.25">
      <c r="S269" s="69"/>
      <c r="T269" s="70"/>
      <c r="U269" s="70"/>
      <c r="V269" s="70"/>
      <c r="W269" s="70"/>
      <c r="X269" s="70"/>
      <c r="Y269" s="70"/>
      <c r="Z269" s="71"/>
    </row>
    <row r="270" spans="19:26" x14ac:dyDescent="0.25">
      <c r="S270" s="69"/>
      <c r="T270" s="70"/>
      <c r="U270" s="70"/>
      <c r="V270" s="70"/>
      <c r="W270" s="70"/>
      <c r="X270" s="70"/>
      <c r="Y270" s="70"/>
      <c r="Z270" s="71"/>
    </row>
    <row r="271" spans="19:26" x14ac:dyDescent="0.25">
      <c r="S271" s="69"/>
      <c r="T271" s="70"/>
      <c r="U271" s="70"/>
      <c r="V271" s="70"/>
      <c r="W271" s="70"/>
      <c r="X271" s="70"/>
      <c r="Y271" s="70"/>
      <c r="Z271" s="71"/>
    </row>
    <row r="272" spans="19:26" x14ac:dyDescent="0.25">
      <c r="S272" s="69"/>
      <c r="T272" s="70"/>
      <c r="U272" s="70"/>
      <c r="V272" s="70"/>
      <c r="W272" s="70"/>
      <c r="X272" s="70"/>
      <c r="Y272" s="70"/>
      <c r="Z272" s="71"/>
    </row>
    <row r="273" spans="19:26" x14ac:dyDescent="0.25">
      <c r="S273" s="69"/>
      <c r="T273" s="70"/>
      <c r="U273" s="70"/>
      <c r="V273" s="70"/>
      <c r="W273" s="70"/>
      <c r="X273" s="70"/>
      <c r="Y273" s="70"/>
      <c r="Z273" s="71"/>
    </row>
    <row r="274" spans="19:26" x14ac:dyDescent="0.25">
      <c r="S274" s="69"/>
      <c r="T274" s="70"/>
      <c r="U274" s="70"/>
      <c r="V274" s="70"/>
      <c r="W274" s="70"/>
      <c r="X274" s="70"/>
      <c r="Y274" s="70"/>
      <c r="Z274" s="71"/>
    </row>
    <row r="275" spans="19:26" x14ac:dyDescent="0.25">
      <c r="S275" s="69"/>
      <c r="T275" s="70"/>
      <c r="U275" s="70"/>
      <c r="V275" s="70"/>
      <c r="W275" s="70"/>
      <c r="X275" s="70"/>
      <c r="Y275" s="70"/>
      <c r="Z275" s="71"/>
    </row>
    <row r="276" spans="19:26" x14ac:dyDescent="0.25">
      <c r="S276" s="69"/>
      <c r="T276" s="70"/>
      <c r="U276" s="70"/>
      <c r="V276" s="70"/>
      <c r="W276" s="70"/>
      <c r="X276" s="70"/>
      <c r="Y276" s="70"/>
      <c r="Z276" s="71"/>
    </row>
    <row r="277" spans="19:26" x14ac:dyDescent="0.25">
      <c r="S277" s="69"/>
      <c r="T277" s="70"/>
      <c r="U277" s="70"/>
      <c r="V277" s="70"/>
      <c r="W277" s="70"/>
      <c r="X277" s="70"/>
      <c r="Y277" s="70"/>
      <c r="Z277" s="71"/>
    </row>
    <row r="278" spans="19:26" x14ac:dyDescent="0.25">
      <c r="S278" s="69"/>
      <c r="T278" s="70"/>
      <c r="U278" s="70"/>
      <c r="V278" s="70"/>
      <c r="W278" s="70"/>
      <c r="X278" s="70"/>
      <c r="Y278" s="70"/>
      <c r="Z278" s="71"/>
    </row>
    <row r="279" spans="19:26" x14ac:dyDescent="0.25">
      <c r="S279" s="69"/>
      <c r="T279" s="70"/>
      <c r="U279" s="70"/>
      <c r="V279" s="70"/>
      <c r="W279" s="70"/>
      <c r="X279" s="70"/>
      <c r="Y279" s="70"/>
      <c r="Z279" s="71"/>
    </row>
    <row r="280" spans="19:26" x14ac:dyDescent="0.25">
      <c r="S280" s="69"/>
      <c r="T280" s="70"/>
      <c r="U280" s="70"/>
      <c r="V280" s="70"/>
      <c r="W280" s="70"/>
      <c r="X280" s="70"/>
      <c r="Y280" s="70"/>
      <c r="Z280" s="71"/>
    </row>
    <row r="281" spans="19:26" x14ac:dyDescent="0.25">
      <c r="S281" s="69"/>
      <c r="T281" s="70"/>
      <c r="U281" s="70"/>
      <c r="V281" s="70"/>
      <c r="W281" s="70"/>
      <c r="X281" s="70"/>
      <c r="Y281" s="70"/>
      <c r="Z281" s="71"/>
    </row>
    <row r="282" spans="19:26" x14ac:dyDescent="0.25">
      <c r="S282" s="69"/>
      <c r="T282" s="70"/>
      <c r="U282" s="70"/>
      <c r="V282" s="70"/>
      <c r="W282" s="70"/>
      <c r="X282" s="70"/>
      <c r="Y282" s="70"/>
      <c r="Z282" s="71"/>
    </row>
    <row r="283" spans="19:26" x14ac:dyDescent="0.25">
      <c r="S283" s="69"/>
      <c r="T283" s="70"/>
      <c r="U283" s="70"/>
      <c r="V283" s="70"/>
      <c r="W283" s="70"/>
      <c r="X283" s="70"/>
      <c r="Y283" s="70"/>
      <c r="Z283" s="71"/>
    </row>
    <row r="284" spans="19:26" x14ac:dyDescent="0.25">
      <c r="S284" s="69"/>
      <c r="T284" s="70"/>
      <c r="U284" s="70"/>
      <c r="V284" s="70"/>
      <c r="W284" s="70"/>
      <c r="X284" s="70"/>
      <c r="Y284" s="70"/>
      <c r="Z284" s="71"/>
    </row>
    <row r="285" spans="19:26" x14ac:dyDescent="0.25">
      <c r="S285" s="69"/>
      <c r="T285" s="70"/>
      <c r="U285" s="70"/>
      <c r="V285" s="70"/>
      <c r="W285" s="70"/>
      <c r="X285" s="70"/>
      <c r="Y285" s="70"/>
      <c r="Z285" s="71"/>
    </row>
    <row r="286" spans="19:26" x14ac:dyDescent="0.25">
      <c r="S286" s="69"/>
      <c r="T286" s="70"/>
      <c r="U286" s="70"/>
      <c r="V286" s="70"/>
      <c r="W286" s="70"/>
      <c r="X286" s="70"/>
      <c r="Y286" s="70"/>
      <c r="Z286" s="71"/>
    </row>
    <row r="287" spans="19:26" x14ac:dyDescent="0.25">
      <c r="S287" s="69"/>
      <c r="T287" s="70"/>
      <c r="U287" s="70"/>
      <c r="V287" s="70"/>
      <c r="W287" s="70"/>
      <c r="X287" s="70"/>
      <c r="Y287" s="70"/>
      <c r="Z287" s="71"/>
    </row>
    <row r="288" spans="19:26" x14ac:dyDescent="0.25">
      <c r="S288" s="69"/>
      <c r="T288" s="70"/>
      <c r="U288" s="70"/>
      <c r="V288" s="70"/>
      <c r="W288" s="70"/>
      <c r="X288" s="70"/>
      <c r="Y288" s="70"/>
      <c r="Z288" s="71"/>
    </row>
    <row r="289" spans="19:26" x14ac:dyDescent="0.25">
      <c r="S289" s="69"/>
      <c r="T289" s="70"/>
      <c r="U289" s="70"/>
      <c r="V289" s="70"/>
      <c r="W289" s="70"/>
      <c r="X289" s="70"/>
      <c r="Y289" s="70"/>
      <c r="Z289" s="71"/>
    </row>
    <row r="290" spans="19:26" x14ac:dyDescent="0.25">
      <c r="S290" s="69"/>
      <c r="T290" s="70"/>
      <c r="U290" s="70"/>
      <c r="V290" s="70"/>
      <c r="W290" s="70"/>
      <c r="X290" s="70"/>
      <c r="Y290" s="70"/>
      <c r="Z290" s="71"/>
    </row>
    <row r="291" spans="19:26" x14ac:dyDescent="0.25">
      <c r="S291" s="69"/>
      <c r="T291" s="70"/>
      <c r="U291" s="70"/>
      <c r="V291" s="70"/>
      <c r="W291" s="70"/>
      <c r="X291" s="70"/>
      <c r="Y291" s="70"/>
      <c r="Z291" s="71"/>
    </row>
    <row r="292" spans="19:26" x14ac:dyDescent="0.25">
      <c r="S292" s="69"/>
      <c r="T292" s="70"/>
      <c r="U292" s="70"/>
      <c r="V292" s="70"/>
      <c r="W292" s="70"/>
      <c r="X292" s="70"/>
      <c r="Y292" s="70"/>
      <c r="Z292" s="71"/>
    </row>
    <row r="293" spans="19:26" x14ac:dyDescent="0.25">
      <c r="S293" s="69"/>
      <c r="T293" s="70"/>
      <c r="U293" s="70"/>
      <c r="V293" s="70"/>
      <c r="W293" s="70"/>
      <c r="X293" s="70"/>
      <c r="Y293" s="70"/>
      <c r="Z293" s="71"/>
    </row>
    <row r="294" spans="19:26" x14ac:dyDescent="0.25">
      <c r="S294" s="69"/>
      <c r="T294" s="70"/>
      <c r="U294" s="70"/>
      <c r="V294" s="70"/>
      <c r="W294" s="70"/>
      <c r="X294" s="70"/>
      <c r="Y294" s="70"/>
      <c r="Z294" s="71"/>
    </row>
    <row r="295" spans="19:26" x14ac:dyDescent="0.25">
      <c r="S295" s="69"/>
      <c r="T295" s="70"/>
      <c r="U295" s="70"/>
      <c r="V295" s="70"/>
      <c r="W295" s="70"/>
      <c r="X295" s="70"/>
      <c r="Y295" s="70"/>
      <c r="Z295" s="71"/>
    </row>
    <row r="296" spans="19:26" x14ac:dyDescent="0.25">
      <c r="S296" s="69"/>
      <c r="T296" s="70"/>
      <c r="U296" s="70"/>
      <c r="V296" s="70"/>
      <c r="W296" s="70"/>
      <c r="X296" s="70"/>
      <c r="Y296" s="70"/>
      <c r="Z296" s="71"/>
    </row>
    <row r="297" spans="19:26" x14ac:dyDescent="0.25">
      <c r="S297" s="69"/>
      <c r="T297" s="70"/>
      <c r="U297" s="70"/>
      <c r="V297" s="70"/>
      <c r="W297" s="70"/>
      <c r="X297" s="70"/>
      <c r="Y297" s="70"/>
      <c r="Z297" s="71"/>
    </row>
    <row r="298" spans="19:26" x14ac:dyDescent="0.25">
      <c r="S298" s="69"/>
      <c r="T298" s="70"/>
      <c r="U298" s="70"/>
      <c r="V298" s="70"/>
      <c r="W298" s="70"/>
      <c r="X298" s="70"/>
      <c r="Y298" s="70"/>
      <c r="Z298" s="71"/>
    </row>
    <row r="299" spans="19:26" x14ac:dyDescent="0.25">
      <c r="S299" s="69"/>
      <c r="T299" s="70"/>
      <c r="U299" s="70"/>
      <c r="V299" s="70"/>
      <c r="W299" s="70"/>
      <c r="X299" s="70"/>
      <c r="Y299" s="70"/>
      <c r="Z299" s="71"/>
    </row>
    <row r="300" spans="19:26" x14ac:dyDescent="0.25">
      <c r="S300" s="69"/>
      <c r="T300" s="70"/>
      <c r="U300" s="70"/>
      <c r="V300" s="70"/>
      <c r="W300" s="70"/>
      <c r="X300" s="70"/>
      <c r="Y300" s="70"/>
      <c r="Z300" s="71"/>
    </row>
    <row r="301" spans="19:26" x14ac:dyDescent="0.25">
      <c r="S301" s="69"/>
      <c r="T301" s="70"/>
      <c r="U301" s="70"/>
      <c r="V301" s="70"/>
      <c r="W301" s="70"/>
      <c r="X301" s="70"/>
      <c r="Y301" s="70"/>
      <c r="Z301" s="71"/>
    </row>
    <row r="302" spans="19:26" x14ac:dyDescent="0.25">
      <c r="S302" s="69"/>
      <c r="T302" s="70"/>
      <c r="U302" s="70"/>
      <c r="V302" s="70"/>
      <c r="W302" s="70"/>
      <c r="X302" s="70"/>
      <c r="Y302" s="70"/>
      <c r="Z302" s="71"/>
    </row>
    <row r="303" spans="19:26" x14ac:dyDescent="0.25">
      <c r="S303" s="69"/>
      <c r="T303" s="70"/>
      <c r="U303" s="70"/>
      <c r="V303" s="70"/>
      <c r="W303" s="70"/>
      <c r="X303" s="70"/>
      <c r="Y303" s="70"/>
      <c r="Z303" s="71"/>
    </row>
    <row r="304" spans="19:26" x14ac:dyDescent="0.25">
      <c r="S304" s="69"/>
      <c r="T304" s="70"/>
      <c r="U304" s="70"/>
      <c r="V304" s="70"/>
      <c r="W304" s="70"/>
      <c r="X304" s="70"/>
      <c r="Y304" s="70"/>
      <c r="Z304" s="71"/>
    </row>
    <row r="305" spans="19:26" x14ac:dyDescent="0.25">
      <c r="S305" s="69"/>
      <c r="T305" s="70"/>
      <c r="U305" s="70"/>
      <c r="V305" s="70"/>
      <c r="W305" s="70"/>
      <c r="X305" s="70"/>
      <c r="Y305" s="70"/>
      <c r="Z305" s="71"/>
    </row>
    <row r="306" spans="19:26" x14ac:dyDescent="0.25">
      <c r="S306" s="69"/>
      <c r="T306" s="70"/>
      <c r="U306" s="70"/>
      <c r="V306" s="70"/>
      <c r="W306" s="70"/>
      <c r="X306" s="70"/>
      <c r="Y306" s="70"/>
      <c r="Z306" s="71"/>
    </row>
    <row r="307" spans="19:26" x14ac:dyDescent="0.25">
      <c r="S307" s="69"/>
      <c r="T307" s="70"/>
      <c r="U307" s="70"/>
      <c r="V307" s="70"/>
      <c r="W307" s="70"/>
      <c r="X307" s="70"/>
      <c r="Y307" s="70"/>
      <c r="Z307" s="71"/>
    </row>
    <row r="308" spans="19:26" x14ac:dyDescent="0.25">
      <c r="S308" s="69"/>
      <c r="T308" s="70"/>
      <c r="U308" s="70"/>
      <c r="V308" s="70"/>
      <c r="W308" s="70"/>
      <c r="X308" s="70"/>
      <c r="Y308" s="70"/>
      <c r="Z308" s="71"/>
    </row>
    <row r="309" spans="19:26" x14ac:dyDescent="0.25">
      <c r="S309" s="69"/>
      <c r="T309" s="70"/>
      <c r="U309" s="70"/>
      <c r="V309" s="70"/>
      <c r="W309" s="70"/>
      <c r="X309" s="70"/>
      <c r="Y309" s="70"/>
      <c r="Z309" s="71"/>
    </row>
    <row r="310" spans="19:26" x14ac:dyDescent="0.25">
      <c r="S310" s="69"/>
      <c r="T310" s="70"/>
      <c r="U310" s="70"/>
      <c r="V310" s="70"/>
      <c r="W310" s="70"/>
      <c r="X310" s="70"/>
      <c r="Y310" s="70"/>
      <c r="Z310" s="71"/>
    </row>
    <row r="311" spans="19:26" x14ac:dyDescent="0.25">
      <c r="S311" s="69"/>
      <c r="T311" s="70"/>
      <c r="U311" s="70"/>
      <c r="V311" s="70"/>
      <c r="W311" s="70"/>
      <c r="X311" s="70"/>
      <c r="Y311" s="70"/>
      <c r="Z311" s="71"/>
    </row>
    <row r="312" spans="19:26" x14ac:dyDescent="0.25">
      <c r="S312" s="69"/>
      <c r="T312" s="70"/>
      <c r="U312" s="70"/>
      <c r="V312" s="70"/>
      <c r="W312" s="70"/>
      <c r="X312" s="70"/>
      <c r="Y312" s="70"/>
      <c r="Z312" s="71"/>
    </row>
    <row r="313" spans="19:26" x14ac:dyDescent="0.25">
      <c r="S313" s="69"/>
      <c r="T313" s="70"/>
      <c r="U313" s="70"/>
      <c r="V313" s="70"/>
      <c r="W313" s="70"/>
      <c r="X313" s="70"/>
      <c r="Y313" s="70"/>
      <c r="Z313" s="71"/>
    </row>
    <row r="314" spans="19:26" x14ac:dyDescent="0.25">
      <c r="S314" s="69"/>
      <c r="T314" s="70"/>
      <c r="U314" s="70"/>
      <c r="V314" s="70"/>
      <c r="W314" s="70"/>
      <c r="X314" s="70"/>
      <c r="Y314" s="70"/>
      <c r="Z314" s="71"/>
    </row>
    <row r="315" spans="19:26" x14ac:dyDescent="0.25">
      <c r="S315" s="69"/>
      <c r="T315" s="70"/>
      <c r="U315" s="70"/>
      <c r="V315" s="70"/>
      <c r="W315" s="70"/>
      <c r="X315" s="70"/>
      <c r="Y315" s="70"/>
      <c r="Z315" s="71"/>
    </row>
    <row r="316" spans="19:26" x14ac:dyDescent="0.25">
      <c r="S316" s="69"/>
      <c r="T316" s="70"/>
      <c r="U316" s="70"/>
      <c r="V316" s="70"/>
      <c r="W316" s="70"/>
      <c r="X316" s="70"/>
      <c r="Y316" s="70"/>
      <c r="Z316" s="71"/>
    </row>
    <row r="317" spans="19:26" x14ac:dyDescent="0.25">
      <c r="S317" s="69"/>
      <c r="T317" s="70"/>
      <c r="U317" s="70"/>
      <c r="V317" s="70"/>
      <c r="W317" s="70"/>
      <c r="X317" s="70"/>
      <c r="Y317" s="70"/>
      <c r="Z317" s="71"/>
    </row>
    <row r="318" spans="19:26" x14ac:dyDescent="0.25">
      <c r="S318" s="69"/>
      <c r="T318" s="70"/>
      <c r="U318" s="70"/>
      <c r="V318" s="70"/>
      <c r="W318" s="70"/>
      <c r="X318" s="70"/>
      <c r="Y318" s="70"/>
      <c r="Z318" s="71"/>
    </row>
    <row r="319" spans="19:26" x14ac:dyDescent="0.25">
      <c r="S319" s="69"/>
      <c r="T319" s="70"/>
      <c r="U319" s="70"/>
      <c r="V319" s="70"/>
      <c r="W319" s="70"/>
      <c r="X319" s="70"/>
      <c r="Y319" s="70"/>
      <c r="Z319" s="71"/>
    </row>
    <row r="320" spans="19:26" x14ac:dyDescent="0.25">
      <c r="S320" s="69"/>
      <c r="T320" s="70"/>
      <c r="U320" s="70"/>
      <c r="V320" s="70"/>
      <c r="W320" s="70"/>
      <c r="X320" s="70"/>
      <c r="Y320" s="70"/>
      <c r="Z320" s="71"/>
    </row>
    <row r="321" spans="19:26" x14ac:dyDescent="0.25">
      <c r="S321" s="69"/>
      <c r="T321" s="70"/>
      <c r="U321" s="70"/>
      <c r="V321" s="70"/>
      <c r="W321" s="70"/>
      <c r="X321" s="70"/>
      <c r="Y321" s="70"/>
      <c r="Z321" s="71"/>
    </row>
    <row r="322" spans="19:26" x14ac:dyDescent="0.25">
      <c r="S322" s="69"/>
      <c r="T322" s="70"/>
      <c r="U322" s="70"/>
      <c r="V322" s="70"/>
      <c r="W322" s="70"/>
      <c r="X322" s="70"/>
      <c r="Y322" s="70"/>
      <c r="Z322" s="71"/>
    </row>
    <row r="323" spans="19:26" x14ac:dyDescent="0.25">
      <c r="S323" s="69"/>
      <c r="T323" s="70"/>
      <c r="U323" s="70"/>
      <c r="V323" s="70"/>
      <c r="W323" s="70"/>
      <c r="X323" s="70"/>
      <c r="Y323" s="70"/>
      <c r="Z323" s="71"/>
    </row>
    <row r="324" spans="19:26" x14ac:dyDescent="0.25">
      <c r="S324" s="69"/>
      <c r="T324" s="70"/>
      <c r="U324" s="70"/>
      <c r="V324" s="70"/>
      <c r="W324" s="70"/>
      <c r="X324" s="70"/>
      <c r="Y324" s="70"/>
      <c r="Z324" s="71"/>
    </row>
    <row r="325" spans="19:26" x14ac:dyDescent="0.25">
      <c r="S325" s="69"/>
      <c r="T325" s="70"/>
      <c r="U325" s="70"/>
      <c r="V325" s="70"/>
      <c r="W325" s="70"/>
      <c r="X325" s="70"/>
      <c r="Y325" s="70"/>
      <c r="Z325" s="71"/>
    </row>
    <row r="326" spans="19:26" x14ac:dyDescent="0.25">
      <c r="S326" s="69"/>
      <c r="T326" s="70"/>
      <c r="U326" s="70"/>
      <c r="V326" s="70"/>
      <c r="W326" s="70"/>
      <c r="X326" s="70"/>
      <c r="Y326" s="70"/>
      <c r="Z326" s="71"/>
    </row>
    <row r="327" spans="19:26" x14ac:dyDescent="0.25">
      <c r="S327" s="69"/>
      <c r="T327" s="70"/>
      <c r="U327" s="70"/>
      <c r="V327" s="70"/>
      <c r="W327" s="70"/>
      <c r="X327" s="70"/>
      <c r="Y327" s="70"/>
      <c r="Z327" s="71"/>
    </row>
    <row r="328" spans="19:26" x14ac:dyDescent="0.25">
      <c r="S328" s="69"/>
      <c r="T328" s="70"/>
      <c r="U328" s="70"/>
      <c r="V328" s="70"/>
      <c r="W328" s="70"/>
      <c r="X328" s="70"/>
      <c r="Y328" s="70"/>
      <c r="Z328" s="71"/>
    </row>
    <row r="329" spans="19:26" x14ac:dyDescent="0.25">
      <c r="S329" s="69"/>
      <c r="T329" s="70"/>
      <c r="U329" s="70"/>
      <c r="V329" s="70"/>
      <c r="W329" s="70"/>
      <c r="X329" s="70"/>
      <c r="Y329" s="70"/>
      <c r="Z329" s="71"/>
    </row>
    <row r="330" spans="19:26" x14ac:dyDescent="0.25">
      <c r="S330" s="69"/>
      <c r="T330" s="70"/>
      <c r="U330" s="70"/>
      <c r="V330" s="70"/>
      <c r="W330" s="70"/>
      <c r="X330" s="70"/>
      <c r="Y330" s="70"/>
      <c r="Z330" s="71"/>
    </row>
    <row r="331" spans="19:26" x14ac:dyDescent="0.25">
      <c r="S331" s="69"/>
      <c r="T331" s="70"/>
      <c r="U331" s="70"/>
      <c r="V331" s="70"/>
      <c r="W331" s="70"/>
      <c r="X331" s="70"/>
      <c r="Y331" s="70"/>
      <c r="Z331" s="71"/>
    </row>
    <row r="332" spans="19:26" x14ac:dyDescent="0.25">
      <c r="S332" s="69"/>
      <c r="T332" s="70"/>
      <c r="U332" s="70"/>
      <c r="V332" s="70"/>
      <c r="W332" s="70"/>
      <c r="X332" s="70"/>
      <c r="Y332" s="70"/>
      <c r="Z332" s="71"/>
    </row>
    <row r="333" spans="19:26" x14ac:dyDescent="0.25">
      <c r="S333" s="69"/>
      <c r="T333" s="70"/>
      <c r="U333" s="70"/>
      <c r="V333" s="70"/>
      <c r="W333" s="70"/>
      <c r="X333" s="70"/>
      <c r="Y333" s="70"/>
      <c r="Z333" s="71"/>
    </row>
    <row r="334" spans="19:26" x14ac:dyDescent="0.25">
      <c r="S334" s="69"/>
      <c r="T334" s="70"/>
      <c r="U334" s="70"/>
      <c r="V334" s="70"/>
      <c r="W334" s="70"/>
      <c r="X334" s="70"/>
      <c r="Y334" s="70"/>
      <c r="Z334" s="71"/>
    </row>
    <row r="335" spans="19:26" x14ac:dyDescent="0.25">
      <c r="S335" s="69"/>
      <c r="T335" s="70"/>
      <c r="U335" s="70"/>
      <c r="V335" s="70"/>
      <c r="W335" s="70"/>
      <c r="X335" s="70"/>
      <c r="Y335" s="70"/>
      <c r="Z335" s="71"/>
    </row>
    <row r="336" spans="19:26" x14ac:dyDescent="0.25">
      <c r="S336" s="69"/>
      <c r="T336" s="70"/>
      <c r="U336" s="70"/>
      <c r="V336" s="70"/>
      <c r="W336" s="70"/>
      <c r="X336" s="70"/>
      <c r="Y336" s="70"/>
      <c r="Z336" s="71"/>
    </row>
    <row r="337" spans="19:26" x14ac:dyDescent="0.25">
      <c r="S337" s="69"/>
      <c r="T337" s="70"/>
      <c r="U337" s="70"/>
      <c r="V337" s="70"/>
      <c r="W337" s="70"/>
      <c r="X337" s="70"/>
      <c r="Y337" s="70"/>
      <c r="Z337" s="71"/>
    </row>
    <row r="338" spans="19:26" x14ac:dyDescent="0.25">
      <c r="S338" s="69"/>
      <c r="T338" s="70"/>
      <c r="U338" s="70"/>
      <c r="V338" s="70"/>
      <c r="W338" s="70"/>
      <c r="X338" s="70"/>
      <c r="Y338" s="70"/>
      <c r="Z338" s="71"/>
    </row>
    <row r="339" spans="19:26" x14ac:dyDescent="0.25">
      <c r="S339" s="69"/>
      <c r="T339" s="70"/>
      <c r="U339" s="70"/>
      <c r="V339" s="70"/>
      <c r="W339" s="70"/>
      <c r="X339" s="70"/>
      <c r="Y339" s="70"/>
      <c r="Z339" s="71"/>
    </row>
    <row r="340" spans="19:26" x14ac:dyDescent="0.25">
      <c r="S340" s="69"/>
      <c r="T340" s="70"/>
      <c r="U340" s="70"/>
      <c r="V340" s="70"/>
      <c r="W340" s="70"/>
      <c r="X340" s="70"/>
      <c r="Y340" s="70"/>
      <c r="Z340" s="71"/>
    </row>
    <row r="341" spans="19:26" x14ac:dyDescent="0.25">
      <c r="S341" s="69"/>
      <c r="T341" s="70"/>
      <c r="U341" s="70"/>
      <c r="V341" s="70"/>
      <c r="W341" s="70"/>
      <c r="X341" s="70"/>
      <c r="Y341" s="70"/>
      <c r="Z341" s="71"/>
    </row>
    <row r="342" spans="19:26" x14ac:dyDescent="0.25">
      <c r="S342" s="69"/>
      <c r="T342" s="70"/>
      <c r="U342" s="70"/>
      <c r="V342" s="70"/>
      <c r="W342" s="70"/>
      <c r="X342" s="70"/>
      <c r="Y342" s="70"/>
      <c r="Z342" s="71"/>
    </row>
    <row r="343" spans="19:26" x14ac:dyDescent="0.25">
      <c r="S343" s="69"/>
      <c r="T343" s="70"/>
      <c r="U343" s="70"/>
      <c r="V343" s="70"/>
      <c r="W343" s="70"/>
      <c r="X343" s="70"/>
      <c r="Y343" s="70"/>
      <c r="Z343" s="71"/>
    </row>
    <row r="344" spans="19:26" x14ac:dyDescent="0.25">
      <c r="S344" s="69"/>
      <c r="T344" s="70"/>
      <c r="U344" s="70"/>
      <c r="V344" s="70"/>
      <c r="W344" s="70"/>
      <c r="X344" s="70"/>
      <c r="Y344" s="70"/>
      <c r="Z344" s="71"/>
    </row>
    <row r="345" spans="19:26" x14ac:dyDescent="0.25">
      <c r="S345" s="69"/>
      <c r="T345" s="70"/>
      <c r="U345" s="70"/>
      <c r="V345" s="70"/>
      <c r="W345" s="70"/>
      <c r="X345" s="70"/>
      <c r="Y345" s="70"/>
      <c r="Z345" s="71"/>
    </row>
    <row r="346" spans="19:26" x14ac:dyDescent="0.25">
      <c r="S346" s="69"/>
      <c r="T346" s="70"/>
      <c r="U346" s="70"/>
      <c r="V346" s="70"/>
      <c r="W346" s="70"/>
      <c r="X346" s="70"/>
      <c r="Y346" s="70"/>
      <c r="Z346" s="71"/>
    </row>
    <row r="347" spans="19:26" x14ac:dyDescent="0.25">
      <c r="S347" s="69"/>
      <c r="T347" s="70"/>
      <c r="U347" s="70"/>
      <c r="V347" s="70"/>
      <c r="W347" s="70"/>
      <c r="X347" s="70"/>
      <c r="Y347" s="70"/>
      <c r="Z347" s="71"/>
    </row>
    <row r="348" spans="19:26" x14ac:dyDescent="0.25">
      <c r="S348" s="69"/>
      <c r="T348" s="70"/>
      <c r="U348" s="70"/>
      <c r="V348" s="70"/>
      <c r="W348" s="70"/>
      <c r="X348" s="70"/>
      <c r="Y348" s="70"/>
      <c r="Z348" s="71"/>
    </row>
    <row r="349" spans="19:26" x14ac:dyDescent="0.25">
      <c r="S349" s="69"/>
      <c r="T349" s="70"/>
      <c r="U349" s="70"/>
      <c r="V349" s="70"/>
      <c r="W349" s="70"/>
      <c r="X349" s="70"/>
      <c r="Y349" s="70"/>
      <c r="Z349" s="71"/>
    </row>
    <row r="350" spans="19:26" x14ac:dyDescent="0.25">
      <c r="S350" s="69"/>
      <c r="T350" s="70"/>
      <c r="U350" s="70"/>
      <c r="V350" s="70"/>
      <c r="W350" s="70"/>
      <c r="X350" s="70"/>
      <c r="Y350" s="70"/>
      <c r="Z350" s="71"/>
    </row>
    <row r="351" spans="19:26" x14ac:dyDescent="0.25">
      <c r="S351" s="69"/>
      <c r="T351" s="70"/>
      <c r="U351" s="70"/>
      <c r="V351" s="70"/>
      <c r="W351" s="70"/>
      <c r="X351" s="70"/>
      <c r="Y351" s="70"/>
      <c r="Z351" s="71"/>
    </row>
    <row r="352" spans="19:26" x14ac:dyDescent="0.25">
      <c r="S352" s="69"/>
      <c r="T352" s="70"/>
      <c r="U352" s="70"/>
      <c r="V352" s="70"/>
      <c r="W352" s="70"/>
      <c r="X352" s="70"/>
      <c r="Y352" s="70"/>
      <c r="Z352" s="71"/>
    </row>
    <row r="353" spans="19:26" x14ac:dyDescent="0.25">
      <c r="S353" s="69"/>
      <c r="T353" s="70"/>
      <c r="U353" s="70"/>
      <c r="V353" s="70"/>
      <c r="W353" s="70"/>
      <c r="X353" s="70"/>
      <c r="Y353" s="70"/>
      <c r="Z353" s="71"/>
    </row>
    <row r="354" spans="19:26" x14ac:dyDescent="0.25">
      <c r="S354" s="69"/>
      <c r="T354" s="70"/>
      <c r="U354" s="70"/>
      <c r="V354" s="70"/>
      <c r="W354" s="70"/>
      <c r="X354" s="70"/>
      <c r="Y354" s="70"/>
      <c r="Z354" s="71"/>
    </row>
    <row r="355" spans="19:26" x14ac:dyDescent="0.25">
      <c r="S355" s="69"/>
      <c r="T355" s="70"/>
      <c r="U355" s="70"/>
      <c r="V355" s="70"/>
      <c r="W355" s="70"/>
      <c r="X355" s="70"/>
      <c r="Y355" s="70"/>
      <c r="Z355" s="71"/>
    </row>
    <row r="356" spans="19:26" x14ac:dyDescent="0.25">
      <c r="S356" s="69"/>
      <c r="T356" s="70"/>
      <c r="U356" s="70"/>
      <c r="V356" s="70"/>
      <c r="W356" s="70"/>
      <c r="X356" s="70"/>
      <c r="Y356" s="70"/>
      <c r="Z356" s="71"/>
    </row>
    <row r="357" spans="19:26" x14ac:dyDescent="0.25">
      <c r="S357" s="69"/>
      <c r="T357" s="70"/>
      <c r="U357" s="70"/>
      <c r="V357" s="70"/>
      <c r="W357" s="70"/>
      <c r="X357" s="70"/>
      <c r="Y357" s="70"/>
      <c r="Z357" s="71"/>
    </row>
    <row r="358" spans="19:26" x14ac:dyDescent="0.25">
      <c r="S358" s="69"/>
      <c r="T358" s="70"/>
      <c r="U358" s="70"/>
      <c r="V358" s="70"/>
      <c r="W358" s="70"/>
      <c r="X358" s="70"/>
      <c r="Y358" s="70"/>
      <c r="Z358" s="71"/>
    </row>
    <row r="359" spans="19:26" x14ac:dyDescent="0.25">
      <c r="S359" s="69"/>
      <c r="T359" s="70"/>
      <c r="U359" s="70"/>
      <c r="V359" s="70"/>
      <c r="W359" s="70"/>
      <c r="X359" s="70"/>
      <c r="Y359" s="70"/>
      <c r="Z359" s="71"/>
    </row>
    <row r="360" spans="19:26" x14ac:dyDescent="0.25">
      <c r="S360" s="69"/>
      <c r="T360" s="70"/>
      <c r="U360" s="70"/>
      <c r="V360" s="70"/>
      <c r="W360" s="70"/>
      <c r="X360" s="70"/>
      <c r="Y360" s="70"/>
      <c r="Z360" s="71"/>
    </row>
    <row r="361" spans="19:26" x14ac:dyDescent="0.25">
      <c r="S361" s="69"/>
      <c r="T361" s="70"/>
      <c r="U361" s="70"/>
      <c r="V361" s="70"/>
      <c r="W361" s="70"/>
      <c r="X361" s="70"/>
      <c r="Y361" s="70"/>
      <c r="Z361" s="71"/>
    </row>
    <row r="362" spans="19:26" x14ac:dyDescent="0.25">
      <c r="S362" s="69"/>
      <c r="T362" s="70"/>
      <c r="U362" s="70"/>
      <c r="V362" s="70"/>
      <c r="W362" s="70"/>
      <c r="X362" s="70"/>
      <c r="Y362" s="70"/>
      <c r="Z362" s="71"/>
    </row>
    <row r="363" spans="19:26" x14ac:dyDescent="0.25">
      <c r="S363" s="69"/>
      <c r="T363" s="70"/>
      <c r="U363" s="70"/>
      <c r="V363" s="70"/>
      <c r="W363" s="70"/>
      <c r="X363" s="70"/>
      <c r="Y363" s="70"/>
      <c r="Z363" s="71"/>
    </row>
    <row r="364" spans="19:26" x14ac:dyDescent="0.25">
      <c r="S364" s="69"/>
      <c r="T364" s="70"/>
      <c r="U364" s="70"/>
      <c r="V364" s="70"/>
      <c r="W364" s="70"/>
      <c r="X364" s="70"/>
      <c r="Y364" s="70"/>
      <c r="Z364" s="71"/>
    </row>
    <row r="365" spans="19:26" x14ac:dyDescent="0.25">
      <c r="S365" s="69"/>
      <c r="T365" s="70"/>
      <c r="U365" s="70"/>
      <c r="V365" s="70"/>
      <c r="W365" s="70"/>
      <c r="X365" s="70"/>
      <c r="Y365" s="70"/>
      <c r="Z365" s="71"/>
    </row>
    <row r="366" spans="19:26" x14ac:dyDescent="0.25">
      <c r="S366" s="69"/>
      <c r="T366" s="70"/>
      <c r="U366" s="70"/>
      <c r="V366" s="70"/>
      <c r="W366" s="70"/>
      <c r="X366" s="70"/>
      <c r="Y366" s="70"/>
      <c r="Z366" s="71"/>
    </row>
    <row r="367" spans="19:26" x14ac:dyDescent="0.25">
      <c r="S367" s="69"/>
      <c r="T367" s="70"/>
      <c r="U367" s="70"/>
      <c r="V367" s="70"/>
      <c r="W367" s="70"/>
      <c r="X367" s="70"/>
      <c r="Y367" s="70"/>
      <c r="Z367" s="71"/>
    </row>
    <row r="368" spans="19:26" x14ac:dyDescent="0.25">
      <c r="S368" s="69"/>
      <c r="T368" s="70"/>
      <c r="U368" s="70"/>
      <c r="V368" s="70"/>
      <c r="W368" s="70"/>
      <c r="X368" s="70"/>
      <c r="Y368" s="70"/>
      <c r="Z368" s="71"/>
    </row>
    <row r="369" spans="19:26" x14ac:dyDescent="0.25">
      <c r="S369" s="69"/>
      <c r="T369" s="70"/>
      <c r="U369" s="70"/>
      <c r="V369" s="70"/>
      <c r="W369" s="70"/>
      <c r="X369" s="70"/>
      <c r="Y369" s="70"/>
      <c r="Z369" s="71"/>
    </row>
    <row r="370" spans="19:26" x14ac:dyDescent="0.25">
      <c r="S370" s="69"/>
      <c r="T370" s="70"/>
      <c r="U370" s="70"/>
      <c r="V370" s="70"/>
      <c r="W370" s="70"/>
      <c r="X370" s="70"/>
      <c r="Y370" s="70"/>
      <c r="Z370" s="71"/>
    </row>
    <row r="371" spans="19:26" x14ac:dyDescent="0.25">
      <c r="S371" s="69"/>
      <c r="T371" s="70"/>
      <c r="U371" s="70"/>
      <c r="V371" s="70"/>
      <c r="W371" s="70"/>
      <c r="X371" s="70"/>
      <c r="Y371" s="70"/>
      <c r="Z371" s="71"/>
    </row>
    <row r="372" spans="19:26" x14ac:dyDescent="0.25">
      <c r="S372" s="69"/>
      <c r="T372" s="70"/>
      <c r="U372" s="70"/>
      <c r="V372" s="70"/>
      <c r="W372" s="70"/>
      <c r="X372" s="70"/>
      <c r="Y372" s="70"/>
      <c r="Z372" s="71"/>
    </row>
    <row r="373" spans="19:26" x14ac:dyDescent="0.25">
      <c r="S373" s="69"/>
      <c r="T373" s="70"/>
      <c r="U373" s="70"/>
      <c r="V373" s="70"/>
      <c r="W373" s="70"/>
      <c r="X373" s="70"/>
      <c r="Y373" s="70"/>
      <c r="Z373" s="71"/>
    </row>
    <row r="374" spans="19:26" x14ac:dyDescent="0.25">
      <c r="S374" s="69"/>
      <c r="T374" s="70"/>
      <c r="U374" s="70"/>
      <c r="V374" s="70"/>
      <c r="W374" s="70"/>
      <c r="X374" s="70"/>
      <c r="Y374" s="70"/>
      <c r="Z374" s="71"/>
    </row>
    <row r="375" spans="19:26" x14ac:dyDescent="0.25">
      <c r="S375" s="69"/>
      <c r="T375" s="70"/>
      <c r="U375" s="70"/>
      <c r="V375" s="70"/>
      <c r="W375" s="70"/>
      <c r="X375" s="70"/>
      <c r="Y375" s="70"/>
      <c r="Z375" s="71"/>
    </row>
    <row r="376" spans="19:26" x14ac:dyDescent="0.25">
      <c r="S376" s="69"/>
      <c r="T376" s="70"/>
      <c r="U376" s="70"/>
      <c r="V376" s="70"/>
      <c r="W376" s="70"/>
      <c r="X376" s="70"/>
      <c r="Y376" s="70"/>
      <c r="Z376" s="71"/>
    </row>
    <row r="377" spans="19:26" x14ac:dyDescent="0.25">
      <c r="S377" s="69"/>
      <c r="T377" s="70"/>
      <c r="U377" s="70"/>
      <c r="V377" s="70"/>
      <c r="W377" s="70"/>
      <c r="X377" s="70"/>
      <c r="Y377" s="70"/>
      <c r="Z377" s="71"/>
    </row>
    <row r="378" spans="19:26" x14ac:dyDescent="0.25">
      <c r="S378" s="69"/>
      <c r="T378" s="70"/>
      <c r="U378" s="70"/>
      <c r="V378" s="70"/>
      <c r="W378" s="70"/>
      <c r="X378" s="70"/>
      <c r="Y378" s="70"/>
      <c r="Z378" s="71"/>
    </row>
    <row r="379" spans="19:26" x14ac:dyDescent="0.25">
      <c r="S379" s="69"/>
      <c r="T379" s="70"/>
      <c r="U379" s="70"/>
      <c r="V379" s="70"/>
      <c r="W379" s="70"/>
      <c r="X379" s="70"/>
      <c r="Y379" s="70"/>
      <c r="Z379" s="71"/>
    </row>
    <row r="380" spans="19:26" x14ac:dyDescent="0.25">
      <c r="S380" s="69"/>
      <c r="T380" s="70"/>
      <c r="U380" s="70"/>
      <c r="V380" s="70"/>
      <c r="W380" s="70"/>
      <c r="X380" s="70"/>
      <c r="Y380" s="70"/>
      <c r="Z380" s="71"/>
    </row>
    <row r="381" spans="19:26" x14ac:dyDescent="0.25">
      <c r="S381" s="69"/>
      <c r="T381" s="70"/>
      <c r="U381" s="70"/>
      <c r="V381" s="70"/>
      <c r="W381" s="70"/>
      <c r="X381" s="70"/>
      <c r="Y381" s="70"/>
      <c r="Z381" s="71"/>
    </row>
    <row r="382" spans="19:26" x14ac:dyDescent="0.25">
      <c r="S382" s="69"/>
      <c r="T382" s="70"/>
      <c r="U382" s="70"/>
      <c r="V382" s="70"/>
      <c r="W382" s="70"/>
      <c r="X382" s="70"/>
      <c r="Y382" s="70"/>
      <c r="Z382" s="71"/>
    </row>
    <row r="383" spans="19:26" x14ac:dyDescent="0.25">
      <c r="S383" s="69"/>
      <c r="T383" s="70"/>
      <c r="U383" s="70"/>
      <c r="V383" s="70"/>
      <c r="W383" s="70"/>
      <c r="X383" s="70"/>
      <c r="Y383" s="70"/>
      <c r="Z383" s="71"/>
    </row>
    <row r="384" spans="19:26" x14ac:dyDescent="0.25">
      <c r="S384" s="69"/>
      <c r="T384" s="70"/>
      <c r="U384" s="70"/>
      <c r="V384" s="70"/>
      <c r="W384" s="70"/>
      <c r="X384" s="70"/>
      <c r="Y384" s="70"/>
      <c r="Z384" s="71"/>
    </row>
    <row r="385" spans="19:26" x14ac:dyDescent="0.25">
      <c r="S385" s="69"/>
      <c r="T385" s="70"/>
      <c r="U385" s="70"/>
      <c r="V385" s="70"/>
      <c r="W385" s="70"/>
      <c r="X385" s="70"/>
      <c r="Y385" s="70"/>
      <c r="Z385" s="71"/>
    </row>
    <row r="386" spans="19:26" x14ac:dyDescent="0.25">
      <c r="S386" s="69"/>
      <c r="T386" s="70"/>
      <c r="U386" s="70"/>
      <c r="V386" s="70"/>
      <c r="W386" s="70"/>
      <c r="X386" s="70"/>
      <c r="Y386" s="70"/>
      <c r="Z386" s="71"/>
    </row>
    <row r="387" spans="19:26" x14ac:dyDescent="0.25">
      <c r="S387" s="69"/>
      <c r="T387" s="70"/>
      <c r="U387" s="70"/>
      <c r="V387" s="70"/>
      <c r="W387" s="70"/>
      <c r="X387" s="70"/>
      <c r="Y387" s="70"/>
      <c r="Z387" s="71"/>
    </row>
    <row r="388" spans="19:26" x14ac:dyDescent="0.25">
      <c r="S388" s="69"/>
      <c r="T388" s="70"/>
      <c r="U388" s="70"/>
      <c r="V388" s="70"/>
      <c r="W388" s="70"/>
      <c r="X388" s="70"/>
      <c r="Y388" s="70"/>
      <c r="Z388" s="71"/>
    </row>
    <row r="389" spans="19:26" x14ac:dyDescent="0.25">
      <c r="S389" s="69"/>
      <c r="T389" s="70"/>
      <c r="U389" s="70"/>
      <c r="V389" s="70"/>
      <c r="W389" s="70"/>
      <c r="X389" s="70"/>
      <c r="Y389" s="70"/>
      <c r="Z389" s="71"/>
    </row>
    <row r="390" spans="19:26" x14ac:dyDescent="0.25">
      <c r="S390" s="69"/>
      <c r="T390" s="70"/>
      <c r="U390" s="70"/>
      <c r="V390" s="70"/>
      <c r="W390" s="70"/>
      <c r="X390" s="70"/>
      <c r="Y390" s="70"/>
      <c r="Z390" s="71"/>
    </row>
    <row r="391" spans="19:26" x14ac:dyDescent="0.25">
      <c r="S391" s="69"/>
      <c r="T391" s="70"/>
      <c r="U391" s="70"/>
      <c r="V391" s="70"/>
      <c r="W391" s="70"/>
      <c r="X391" s="70"/>
      <c r="Y391" s="70"/>
      <c r="Z391" s="71"/>
    </row>
    <row r="392" spans="19:26" x14ac:dyDescent="0.25">
      <c r="S392" s="69"/>
      <c r="T392" s="70"/>
      <c r="U392" s="70"/>
      <c r="V392" s="70"/>
      <c r="W392" s="70"/>
      <c r="X392" s="70"/>
      <c r="Y392" s="70"/>
      <c r="Z392" s="71"/>
    </row>
    <row r="393" spans="19:26" x14ac:dyDescent="0.25">
      <c r="S393" s="69"/>
      <c r="T393" s="70"/>
      <c r="U393" s="70"/>
      <c r="V393" s="70"/>
      <c r="W393" s="70"/>
      <c r="X393" s="70"/>
      <c r="Y393" s="70"/>
      <c r="Z393" s="71"/>
    </row>
    <row r="394" spans="19:26" x14ac:dyDescent="0.25">
      <c r="S394" s="69"/>
      <c r="T394" s="70"/>
      <c r="U394" s="70"/>
      <c r="V394" s="70"/>
      <c r="W394" s="70"/>
      <c r="X394" s="70"/>
      <c r="Y394" s="70"/>
      <c r="Z394" s="71"/>
    </row>
    <row r="395" spans="19:26" x14ac:dyDescent="0.25">
      <c r="S395" s="69"/>
      <c r="T395" s="70"/>
      <c r="U395" s="70"/>
      <c r="V395" s="70"/>
      <c r="W395" s="70"/>
      <c r="X395" s="70"/>
      <c r="Y395" s="70"/>
      <c r="Z395" s="71"/>
    </row>
    <row r="396" spans="19:26" x14ac:dyDescent="0.25">
      <c r="S396" s="69"/>
      <c r="T396" s="70"/>
      <c r="U396" s="70"/>
      <c r="V396" s="70"/>
      <c r="W396" s="70"/>
      <c r="X396" s="70"/>
      <c r="Y396" s="70"/>
      <c r="Z396" s="71"/>
    </row>
    <row r="397" spans="19:26" x14ac:dyDescent="0.25">
      <c r="S397" s="69"/>
      <c r="T397" s="70"/>
      <c r="U397" s="70"/>
      <c r="V397" s="70"/>
      <c r="W397" s="70"/>
      <c r="X397" s="70"/>
      <c r="Y397" s="70"/>
      <c r="Z397" s="71"/>
    </row>
    <row r="398" spans="19:26" x14ac:dyDescent="0.25">
      <c r="S398" s="69"/>
      <c r="T398" s="70"/>
      <c r="U398" s="70"/>
      <c r="V398" s="70"/>
      <c r="W398" s="70"/>
      <c r="X398" s="70"/>
      <c r="Y398" s="70"/>
      <c r="Z398" s="71"/>
    </row>
    <row r="399" spans="19:26" x14ac:dyDescent="0.25">
      <c r="S399" s="69"/>
      <c r="T399" s="70"/>
      <c r="U399" s="70"/>
      <c r="V399" s="70"/>
      <c r="W399" s="70"/>
      <c r="X399" s="70"/>
      <c r="Y399" s="70"/>
      <c r="Z399" s="71"/>
    </row>
    <row r="400" spans="19:26" x14ac:dyDescent="0.25">
      <c r="S400" s="69"/>
      <c r="T400" s="70"/>
      <c r="U400" s="70"/>
      <c r="V400" s="70"/>
      <c r="W400" s="70"/>
      <c r="X400" s="70"/>
      <c r="Y400" s="70"/>
      <c r="Z400" s="71"/>
    </row>
    <row r="401" spans="19:26" x14ac:dyDescent="0.25">
      <c r="S401" s="69"/>
      <c r="T401" s="70"/>
      <c r="U401" s="70"/>
      <c r="V401" s="70"/>
      <c r="W401" s="70"/>
      <c r="X401" s="70"/>
      <c r="Y401" s="70"/>
      <c r="Z401" s="71"/>
    </row>
    <row r="402" spans="19:26" x14ac:dyDescent="0.25">
      <c r="S402" s="69"/>
      <c r="T402" s="70"/>
      <c r="U402" s="70"/>
      <c r="V402" s="70"/>
      <c r="W402" s="70"/>
      <c r="X402" s="70"/>
      <c r="Y402" s="70"/>
      <c r="Z402" s="71"/>
    </row>
    <row r="403" spans="19:26" x14ac:dyDescent="0.25">
      <c r="S403" s="69"/>
      <c r="T403" s="70"/>
      <c r="U403" s="70"/>
      <c r="V403" s="70"/>
      <c r="W403" s="70"/>
      <c r="X403" s="70"/>
      <c r="Y403" s="70"/>
      <c r="Z403" s="71"/>
    </row>
    <row r="404" spans="19:26" x14ac:dyDescent="0.25">
      <c r="S404" s="69"/>
      <c r="T404" s="70"/>
      <c r="U404" s="70"/>
      <c r="V404" s="70"/>
      <c r="W404" s="70"/>
      <c r="X404" s="70"/>
      <c r="Y404" s="70"/>
      <c r="Z404" s="71"/>
    </row>
    <row r="405" spans="19:26" x14ac:dyDescent="0.25">
      <c r="S405" s="69"/>
      <c r="T405" s="70"/>
      <c r="U405" s="70"/>
      <c r="V405" s="70"/>
      <c r="W405" s="70"/>
      <c r="X405" s="70"/>
      <c r="Y405" s="70"/>
      <c r="Z405" s="71"/>
    </row>
    <row r="406" spans="19:26" x14ac:dyDescent="0.25">
      <c r="S406" s="69"/>
      <c r="T406" s="70"/>
      <c r="U406" s="70"/>
      <c r="V406" s="70"/>
      <c r="W406" s="70"/>
      <c r="X406" s="70"/>
      <c r="Y406" s="70"/>
      <c r="Z406" s="71"/>
    </row>
    <row r="407" spans="19:26" x14ac:dyDescent="0.25">
      <c r="S407" s="69"/>
      <c r="T407" s="70"/>
      <c r="U407" s="70"/>
      <c r="V407" s="70"/>
      <c r="W407" s="70"/>
      <c r="X407" s="70"/>
      <c r="Y407" s="70"/>
      <c r="Z407" s="71"/>
    </row>
    <row r="408" spans="19:26" x14ac:dyDescent="0.25">
      <c r="S408" s="69"/>
      <c r="T408" s="70"/>
      <c r="U408" s="70"/>
      <c r="V408" s="70"/>
      <c r="W408" s="70"/>
      <c r="X408" s="70"/>
      <c r="Y408" s="70"/>
      <c r="Z408" s="71"/>
    </row>
    <row r="409" spans="19:26" x14ac:dyDescent="0.25">
      <c r="S409" s="69"/>
      <c r="T409" s="70"/>
      <c r="U409" s="70"/>
      <c r="V409" s="70"/>
      <c r="W409" s="70"/>
      <c r="X409" s="70"/>
      <c r="Y409" s="70"/>
      <c r="Z409" s="71"/>
    </row>
    <row r="410" spans="19:26" x14ac:dyDescent="0.25">
      <c r="S410" s="69"/>
      <c r="T410" s="70"/>
      <c r="U410" s="70"/>
      <c r="V410" s="70"/>
      <c r="W410" s="70"/>
      <c r="X410" s="70"/>
      <c r="Y410" s="70"/>
      <c r="Z410" s="71"/>
    </row>
    <row r="411" spans="19:26" x14ac:dyDescent="0.25">
      <c r="S411" s="69"/>
      <c r="T411" s="70"/>
      <c r="U411" s="70"/>
      <c r="V411" s="70"/>
      <c r="W411" s="70"/>
      <c r="X411" s="70"/>
      <c r="Y411" s="70"/>
      <c r="Z411" s="71"/>
    </row>
    <row r="412" spans="19:26" x14ac:dyDescent="0.25">
      <c r="S412" s="69"/>
      <c r="T412" s="70"/>
      <c r="U412" s="70"/>
      <c r="V412" s="70"/>
      <c r="W412" s="70"/>
      <c r="X412" s="70"/>
      <c r="Y412" s="70"/>
      <c r="Z412" s="71"/>
    </row>
    <row r="413" spans="19:26" x14ac:dyDescent="0.25">
      <c r="S413" s="69"/>
      <c r="T413" s="70"/>
      <c r="U413" s="70"/>
      <c r="V413" s="70"/>
      <c r="W413" s="70"/>
      <c r="X413" s="70"/>
      <c r="Y413" s="70"/>
      <c r="Z413" s="71"/>
    </row>
    <row r="414" spans="19:26" x14ac:dyDescent="0.25">
      <c r="S414" s="69"/>
      <c r="T414" s="70"/>
      <c r="U414" s="70"/>
      <c r="V414" s="70"/>
      <c r="W414" s="70"/>
      <c r="X414" s="70"/>
      <c r="Y414" s="70"/>
      <c r="Z414" s="71"/>
    </row>
    <row r="415" spans="19:26" x14ac:dyDescent="0.25">
      <c r="S415" s="69"/>
      <c r="T415" s="70"/>
      <c r="U415" s="70"/>
      <c r="V415" s="70"/>
      <c r="W415" s="70"/>
      <c r="X415" s="70"/>
      <c r="Y415" s="70"/>
      <c r="Z415" s="71"/>
    </row>
    <row r="416" spans="19:26" x14ac:dyDescent="0.25">
      <c r="S416" s="69"/>
      <c r="T416" s="70"/>
      <c r="U416" s="70"/>
      <c r="V416" s="70"/>
      <c r="W416" s="70"/>
      <c r="X416" s="70"/>
      <c r="Y416" s="70"/>
      <c r="Z416" s="71"/>
    </row>
    <row r="417" spans="19:26" x14ac:dyDescent="0.25">
      <c r="S417" s="69"/>
      <c r="T417" s="70"/>
      <c r="U417" s="70"/>
      <c r="V417" s="70"/>
      <c r="W417" s="70"/>
      <c r="X417" s="70"/>
      <c r="Y417" s="70"/>
      <c r="Z417" s="71"/>
    </row>
    <row r="418" spans="19:26" x14ac:dyDescent="0.25">
      <c r="S418" s="69"/>
      <c r="T418" s="70"/>
      <c r="U418" s="70"/>
      <c r="V418" s="70"/>
      <c r="W418" s="70"/>
      <c r="X418" s="70"/>
      <c r="Y418" s="70"/>
      <c r="Z418" s="71"/>
    </row>
    <row r="419" spans="19:26" x14ac:dyDescent="0.25">
      <c r="S419" s="69"/>
      <c r="T419" s="70"/>
      <c r="U419" s="70"/>
      <c r="V419" s="70"/>
      <c r="W419" s="70"/>
      <c r="X419" s="70"/>
      <c r="Y419" s="70"/>
      <c r="Z419" s="71"/>
    </row>
    <row r="420" spans="19:26" x14ac:dyDescent="0.25">
      <c r="S420" s="69"/>
      <c r="T420" s="70"/>
      <c r="U420" s="70"/>
      <c r="V420" s="70"/>
      <c r="W420" s="70"/>
      <c r="X420" s="70"/>
      <c r="Y420" s="70"/>
      <c r="Z420" s="71"/>
    </row>
    <row r="421" spans="19:26" x14ac:dyDescent="0.25">
      <c r="S421" s="69"/>
      <c r="T421" s="70"/>
      <c r="U421" s="70"/>
      <c r="V421" s="70"/>
      <c r="W421" s="70"/>
      <c r="X421" s="70"/>
      <c r="Y421" s="70"/>
      <c r="Z421" s="71"/>
    </row>
    <row r="422" spans="19:26" x14ac:dyDescent="0.25">
      <c r="S422" s="69"/>
      <c r="T422" s="70"/>
      <c r="U422" s="70"/>
      <c r="V422" s="70"/>
      <c r="W422" s="70"/>
      <c r="X422" s="70"/>
      <c r="Y422" s="70"/>
      <c r="Z422" s="71"/>
    </row>
    <row r="423" spans="19:26" x14ac:dyDescent="0.25">
      <c r="S423" s="69"/>
      <c r="T423" s="70"/>
      <c r="U423" s="70"/>
      <c r="V423" s="70"/>
      <c r="W423" s="70"/>
      <c r="X423" s="70"/>
      <c r="Y423" s="70"/>
      <c r="Z423" s="71"/>
    </row>
    <row r="424" spans="19:26" x14ac:dyDescent="0.25">
      <c r="S424" s="69"/>
      <c r="T424" s="70"/>
      <c r="U424" s="70"/>
      <c r="V424" s="70"/>
      <c r="W424" s="70"/>
      <c r="X424" s="70"/>
      <c r="Y424" s="70"/>
      <c r="Z424" s="71"/>
    </row>
    <row r="425" spans="19:26" x14ac:dyDescent="0.25">
      <c r="S425" s="69"/>
      <c r="T425" s="70"/>
      <c r="U425" s="70"/>
      <c r="V425" s="70"/>
      <c r="W425" s="70"/>
      <c r="X425" s="70"/>
      <c r="Y425" s="70"/>
      <c r="Z425" s="71"/>
    </row>
    <row r="426" spans="19:26" x14ac:dyDescent="0.25">
      <c r="S426" s="69"/>
      <c r="T426" s="70"/>
      <c r="U426" s="70"/>
      <c r="V426" s="70"/>
      <c r="W426" s="70"/>
      <c r="X426" s="70"/>
      <c r="Y426" s="70"/>
      <c r="Z426" s="71"/>
    </row>
    <row r="427" spans="19:26" x14ac:dyDescent="0.25">
      <c r="S427" s="69"/>
      <c r="T427" s="70"/>
      <c r="U427" s="70"/>
      <c r="V427" s="70"/>
      <c r="W427" s="70"/>
      <c r="X427" s="70"/>
      <c r="Y427" s="70"/>
      <c r="Z427" s="71"/>
    </row>
    <row r="428" spans="19:26" x14ac:dyDescent="0.25">
      <c r="S428" s="69"/>
      <c r="T428" s="70"/>
      <c r="U428" s="70"/>
      <c r="V428" s="70"/>
      <c r="W428" s="70"/>
      <c r="X428" s="70"/>
      <c r="Y428" s="70"/>
      <c r="Z428" s="71"/>
    </row>
    <row r="429" spans="19:26" x14ac:dyDescent="0.25">
      <c r="S429" s="69"/>
      <c r="T429" s="70"/>
      <c r="U429" s="70"/>
      <c r="V429" s="70"/>
      <c r="W429" s="70"/>
      <c r="X429" s="70"/>
      <c r="Y429" s="70"/>
      <c r="Z429" s="71"/>
    </row>
    <row r="430" spans="19:26" x14ac:dyDescent="0.25">
      <c r="S430" s="69"/>
      <c r="T430" s="70"/>
      <c r="U430" s="70"/>
      <c r="V430" s="70"/>
      <c r="W430" s="70"/>
      <c r="X430" s="70"/>
      <c r="Y430" s="70"/>
      <c r="Z430" s="71"/>
    </row>
    <row r="431" spans="19:26" x14ac:dyDescent="0.25">
      <c r="S431" s="69"/>
      <c r="T431" s="70"/>
      <c r="U431" s="70"/>
      <c r="V431" s="70"/>
      <c r="W431" s="70"/>
      <c r="X431" s="70"/>
      <c r="Y431" s="70"/>
      <c r="Z431" s="71"/>
    </row>
    <row r="432" spans="19:26" x14ac:dyDescent="0.25">
      <c r="S432" s="69"/>
      <c r="T432" s="70"/>
      <c r="U432" s="70"/>
      <c r="V432" s="70"/>
      <c r="W432" s="70"/>
      <c r="X432" s="70"/>
      <c r="Y432" s="70"/>
      <c r="Z432" s="71"/>
    </row>
    <row r="433" spans="19:26" x14ac:dyDescent="0.25">
      <c r="S433" s="69"/>
      <c r="T433" s="70"/>
      <c r="U433" s="70"/>
      <c r="V433" s="70"/>
      <c r="W433" s="70"/>
      <c r="X433" s="70"/>
      <c r="Y433" s="70"/>
      <c r="Z433" s="71"/>
    </row>
    <row r="434" spans="19:26" x14ac:dyDescent="0.25">
      <c r="S434" s="69"/>
      <c r="T434" s="70"/>
      <c r="U434" s="70"/>
      <c r="V434" s="70"/>
      <c r="W434" s="70"/>
      <c r="X434" s="70"/>
      <c r="Y434" s="70"/>
      <c r="Z434" s="71"/>
    </row>
    <row r="435" spans="19:26" x14ac:dyDescent="0.25">
      <c r="S435" s="69"/>
      <c r="T435" s="70"/>
      <c r="U435" s="70"/>
      <c r="V435" s="70"/>
      <c r="W435" s="70"/>
      <c r="X435" s="70"/>
      <c r="Y435" s="70"/>
      <c r="Z435" s="71"/>
    </row>
    <row r="436" spans="19:26" x14ac:dyDescent="0.25">
      <c r="S436" s="69"/>
      <c r="T436" s="70"/>
      <c r="U436" s="70"/>
      <c r="V436" s="70"/>
      <c r="W436" s="70"/>
      <c r="X436" s="70"/>
      <c r="Y436" s="70"/>
      <c r="Z436" s="71"/>
    </row>
    <row r="437" spans="19:26" x14ac:dyDescent="0.25">
      <c r="S437" s="69"/>
      <c r="T437" s="70"/>
      <c r="U437" s="70"/>
      <c r="V437" s="70"/>
      <c r="W437" s="70"/>
      <c r="X437" s="70"/>
      <c r="Y437" s="70"/>
      <c r="Z437" s="71"/>
    </row>
    <row r="438" spans="19:26" x14ac:dyDescent="0.25">
      <c r="S438" s="69"/>
      <c r="T438" s="70"/>
      <c r="U438" s="70"/>
      <c r="V438" s="70"/>
      <c r="W438" s="70"/>
      <c r="X438" s="70"/>
      <c r="Y438" s="70"/>
      <c r="Z438" s="71"/>
    </row>
    <row r="439" spans="19:26" x14ac:dyDescent="0.25">
      <c r="S439" s="69"/>
      <c r="T439" s="70"/>
      <c r="U439" s="70"/>
      <c r="V439" s="70"/>
      <c r="W439" s="70"/>
      <c r="X439" s="70"/>
      <c r="Y439" s="70"/>
      <c r="Z439" s="71"/>
    </row>
    <row r="440" spans="19:26" x14ac:dyDescent="0.25">
      <c r="S440" s="69"/>
      <c r="T440" s="70"/>
      <c r="U440" s="70"/>
      <c r="V440" s="70"/>
      <c r="W440" s="70"/>
      <c r="X440" s="70"/>
      <c r="Y440" s="70"/>
      <c r="Z440" s="71"/>
    </row>
    <row r="441" spans="19:26" x14ac:dyDescent="0.25">
      <c r="S441" s="69"/>
      <c r="T441" s="70"/>
      <c r="U441" s="70"/>
      <c r="V441" s="70"/>
      <c r="W441" s="70"/>
      <c r="X441" s="70"/>
      <c r="Y441" s="70"/>
      <c r="Z441" s="71"/>
    </row>
    <row r="442" spans="19:26" x14ac:dyDescent="0.25">
      <c r="S442" s="69"/>
      <c r="T442" s="70"/>
      <c r="U442" s="70"/>
      <c r="V442" s="70"/>
      <c r="W442" s="70"/>
      <c r="X442" s="70"/>
      <c r="Y442" s="70"/>
      <c r="Z442" s="71"/>
    </row>
    <row r="443" spans="19:26" x14ac:dyDescent="0.25">
      <c r="S443" s="69"/>
      <c r="T443" s="70"/>
      <c r="U443" s="70"/>
      <c r="V443" s="70"/>
      <c r="W443" s="70"/>
      <c r="X443" s="70"/>
      <c r="Y443" s="70"/>
      <c r="Z443" s="71"/>
    </row>
    <row r="444" spans="19:26" x14ac:dyDescent="0.25">
      <c r="S444" s="69"/>
      <c r="T444" s="70"/>
      <c r="U444" s="70"/>
      <c r="V444" s="70"/>
      <c r="W444" s="70"/>
      <c r="X444" s="70"/>
      <c r="Y444" s="70"/>
      <c r="Z444" s="71"/>
    </row>
    <row r="445" spans="19:26" x14ac:dyDescent="0.25">
      <c r="S445" s="69"/>
      <c r="T445" s="70"/>
      <c r="U445" s="70"/>
      <c r="V445" s="70"/>
      <c r="W445" s="70"/>
      <c r="X445" s="70"/>
      <c r="Y445" s="70"/>
      <c r="Z445" s="71"/>
    </row>
    <row r="446" spans="19:26" x14ac:dyDescent="0.25">
      <c r="S446" s="69"/>
      <c r="T446" s="70"/>
      <c r="U446" s="70"/>
      <c r="V446" s="70"/>
      <c r="W446" s="70"/>
      <c r="X446" s="70"/>
      <c r="Y446" s="70"/>
      <c r="Z446" s="71"/>
    </row>
    <row r="447" spans="19:26" x14ac:dyDescent="0.25">
      <c r="S447" s="69"/>
      <c r="T447" s="70"/>
      <c r="U447" s="70"/>
      <c r="V447" s="70"/>
      <c r="W447" s="70"/>
      <c r="X447" s="70"/>
      <c r="Y447" s="70"/>
      <c r="Z447" s="71"/>
    </row>
    <row r="448" spans="19:26" x14ac:dyDescent="0.25">
      <c r="S448" s="69"/>
      <c r="T448" s="70"/>
      <c r="U448" s="70"/>
      <c r="V448" s="70"/>
      <c r="W448" s="70"/>
      <c r="X448" s="70"/>
      <c r="Y448" s="70"/>
      <c r="Z448" s="71"/>
    </row>
    <row r="449" spans="19:26" x14ac:dyDescent="0.25">
      <c r="S449" s="69"/>
      <c r="T449" s="70"/>
      <c r="U449" s="70"/>
      <c r="V449" s="70"/>
      <c r="W449" s="70"/>
      <c r="X449" s="70"/>
      <c r="Y449" s="70"/>
      <c r="Z449" s="71"/>
    </row>
    <row r="450" spans="19:26" x14ac:dyDescent="0.25">
      <c r="S450" s="69"/>
      <c r="T450" s="70"/>
      <c r="U450" s="70"/>
      <c r="V450" s="70"/>
      <c r="W450" s="70"/>
      <c r="X450" s="70"/>
      <c r="Y450" s="70"/>
      <c r="Z450" s="71"/>
    </row>
    <row r="451" spans="19:26" x14ac:dyDescent="0.25">
      <c r="S451" s="69"/>
      <c r="T451" s="70"/>
      <c r="U451" s="70"/>
      <c r="V451" s="70"/>
      <c r="W451" s="70"/>
      <c r="X451" s="70"/>
      <c r="Y451" s="70"/>
      <c r="Z451" s="71"/>
    </row>
    <row r="452" spans="19:26" x14ac:dyDescent="0.25">
      <c r="S452" s="69"/>
      <c r="T452" s="70"/>
      <c r="U452" s="70"/>
      <c r="V452" s="70"/>
      <c r="W452" s="70"/>
      <c r="X452" s="70"/>
      <c r="Y452" s="70"/>
      <c r="Z452" s="71"/>
    </row>
    <row r="453" spans="19:26" x14ac:dyDescent="0.25">
      <c r="S453" s="69"/>
      <c r="T453" s="70"/>
      <c r="U453" s="70"/>
      <c r="V453" s="70"/>
      <c r="W453" s="70"/>
      <c r="X453" s="70"/>
      <c r="Y453" s="70"/>
      <c r="Z453" s="71"/>
    </row>
    <row r="454" spans="19:26" x14ac:dyDescent="0.25">
      <c r="S454" s="69"/>
      <c r="T454" s="70"/>
      <c r="U454" s="70"/>
      <c r="V454" s="70"/>
      <c r="W454" s="70"/>
      <c r="X454" s="70"/>
      <c r="Y454" s="70"/>
      <c r="Z454" s="71"/>
    </row>
    <row r="455" spans="19:26" x14ac:dyDescent="0.25">
      <c r="S455" s="69"/>
      <c r="T455" s="70"/>
      <c r="U455" s="70"/>
      <c r="V455" s="70"/>
      <c r="W455" s="70"/>
      <c r="X455" s="70"/>
      <c r="Y455" s="70"/>
      <c r="Z455" s="71"/>
    </row>
    <row r="456" spans="19:26" x14ac:dyDescent="0.25">
      <c r="S456" s="69"/>
      <c r="T456" s="70"/>
      <c r="U456" s="70"/>
      <c r="V456" s="70"/>
      <c r="W456" s="70"/>
      <c r="X456" s="70"/>
      <c r="Y456" s="70"/>
      <c r="Z456" s="71"/>
    </row>
    <row r="457" spans="19:26" x14ac:dyDescent="0.25">
      <c r="S457" s="69"/>
      <c r="T457" s="70"/>
      <c r="U457" s="70"/>
      <c r="V457" s="70"/>
      <c r="W457" s="70"/>
      <c r="X457" s="70"/>
      <c r="Y457" s="70"/>
      <c r="Z457" s="71"/>
    </row>
    <row r="458" spans="19:26" x14ac:dyDescent="0.25">
      <c r="S458" s="69"/>
      <c r="T458" s="70"/>
      <c r="U458" s="70"/>
      <c r="V458" s="70"/>
      <c r="W458" s="70"/>
      <c r="X458" s="70"/>
      <c r="Y458" s="70"/>
      <c r="Z458" s="71"/>
    </row>
    <row r="459" spans="19:26" x14ac:dyDescent="0.25">
      <c r="S459" s="69"/>
      <c r="T459" s="70"/>
      <c r="U459" s="70"/>
      <c r="V459" s="70"/>
      <c r="W459" s="70"/>
      <c r="X459" s="70"/>
      <c r="Y459" s="70"/>
      <c r="Z459" s="71"/>
    </row>
    <row r="460" spans="19:26" x14ac:dyDescent="0.25">
      <c r="S460" s="69"/>
      <c r="T460" s="70"/>
      <c r="U460" s="70"/>
      <c r="V460" s="70"/>
      <c r="W460" s="70"/>
      <c r="X460" s="70"/>
      <c r="Y460" s="70"/>
      <c r="Z460" s="71"/>
    </row>
    <row r="461" spans="19:26" x14ac:dyDescent="0.25">
      <c r="S461" s="69"/>
      <c r="T461" s="70"/>
      <c r="U461" s="70"/>
      <c r="V461" s="70"/>
      <c r="W461" s="70"/>
      <c r="X461" s="70"/>
      <c r="Y461" s="70"/>
      <c r="Z461" s="71"/>
    </row>
    <row r="462" spans="19:26" x14ac:dyDescent="0.25">
      <c r="S462" s="69"/>
      <c r="T462" s="70"/>
      <c r="U462" s="70"/>
      <c r="V462" s="70"/>
      <c r="W462" s="70"/>
      <c r="X462" s="70"/>
      <c r="Y462" s="70"/>
      <c r="Z462" s="71"/>
    </row>
    <row r="463" spans="19:26" x14ac:dyDescent="0.25">
      <c r="S463" s="69"/>
      <c r="T463" s="70"/>
      <c r="U463" s="70"/>
      <c r="V463" s="70"/>
      <c r="W463" s="70"/>
      <c r="X463" s="70"/>
      <c r="Y463" s="70"/>
      <c r="Z463" s="71"/>
    </row>
    <row r="464" spans="19:26" x14ac:dyDescent="0.25">
      <c r="S464" s="69"/>
      <c r="T464" s="70"/>
      <c r="U464" s="70"/>
      <c r="V464" s="70"/>
      <c r="W464" s="70"/>
      <c r="X464" s="70"/>
      <c r="Y464" s="70"/>
      <c r="Z464" s="71"/>
    </row>
    <row r="465" spans="19:26" x14ac:dyDescent="0.25">
      <c r="S465" s="69"/>
      <c r="T465" s="70"/>
      <c r="U465" s="70"/>
      <c r="V465" s="70"/>
      <c r="W465" s="70"/>
      <c r="X465" s="70"/>
      <c r="Y465" s="70"/>
      <c r="Z465" s="71"/>
    </row>
    <row r="466" spans="19:26" x14ac:dyDescent="0.25">
      <c r="S466" s="69"/>
      <c r="T466" s="70"/>
      <c r="U466" s="70"/>
      <c r="V466" s="70"/>
      <c r="W466" s="70"/>
      <c r="X466" s="70"/>
      <c r="Y466" s="70"/>
      <c r="Z466" s="71"/>
    </row>
    <row r="467" spans="19:26" x14ac:dyDescent="0.25">
      <c r="S467" s="69"/>
      <c r="T467" s="70"/>
      <c r="U467" s="70"/>
      <c r="V467" s="70"/>
      <c r="W467" s="70"/>
      <c r="X467" s="70"/>
      <c r="Y467" s="70"/>
      <c r="Z467" s="71"/>
    </row>
    <row r="468" spans="19:26" x14ac:dyDescent="0.25">
      <c r="S468" s="69"/>
      <c r="T468" s="70"/>
      <c r="U468" s="70"/>
      <c r="V468" s="70"/>
      <c r="W468" s="70"/>
      <c r="X468" s="70"/>
      <c r="Y468" s="70"/>
      <c r="Z468" s="71"/>
    </row>
    <row r="469" spans="19:26" x14ac:dyDescent="0.25">
      <c r="S469" s="69"/>
      <c r="T469" s="70"/>
      <c r="U469" s="70"/>
      <c r="V469" s="70"/>
      <c r="W469" s="70"/>
      <c r="X469" s="70"/>
      <c r="Y469" s="70"/>
      <c r="Z469" s="71"/>
    </row>
    <row r="470" spans="19:26" x14ac:dyDescent="0.25">
      <c r="S470" s="69"/>
      <c r="T470" s="70"/>
      <c r="U470" s="70"/>
      <c r="V470" s="70"/>
      <c r="W470" s="70"/>
      <c r="X470" s="70"/>
      <c r="Y470" s="70"/>
      <c r="Z470" s="71"/>
    </row>
    <row r="471" spans="19:26" x14ac:dyDescent="0.25">
      <c r="S471" s="69"/>
      <c r="T471" s="70"/>
      <c r="U471" s="70"/>
      <c r="V471" s="70"/>
      <c r="W471" s="70"/>
      <c r="X471" s="70"/>
      <c r="Y471" s="70"/>
      <c r="Z471" s="71"/>
    </row>
    <row r="472" spans="19:26" x14ac:dyDescent="0.25">
      <c r="S472" s="69"/>
      <c r="T472" s="70"/>
      <c r="U472" s="70"/>
      <c r="V472" s="70"/>
      <c r="W472" s="70"/>
      <c r="X472" s="70"/>
      <c r="Y472" s="70"/>
      <c r="Z472" s="71"/>
    </row>
    <row r="473" spans="19:26" x14ac:dyDescent="0.25">
      <c r="S473" s="69"/>
      <c r="T473" s="70"/>
      <c r="U473" s="70"/>
      <c r="V473" s="70"/>
      <c r="W473" s="70"/>
      <c r="X473" s="70"/>
      <c r="Y473" s="70"/>
      <c r="Z473" s="71"/>
    </row>
    <row r="474" spans="19:26" x14ac:dyDescent="0.25">
      <c r="S474" s="69"/>
      <c r="T474" s="70"/>
      <c r="U474" s="70"/>
      <c r="V474" s="70"/>
      <c r="W474" s="70"/>
      <c r="X474" s="70"/>
      <c r="Y474" s="70"/>
      <c r="Z474" s="71"/>
    </row>
    <row r="475" spans="19:26" x14ac:dyDescent="0.25">
      <c r="S475" s="69"/>
      <c r="T475" s="70"/>
      <c r="U475" s="70"/>
      <c r="V475" s="70"/>
      <c r="W475" s="70"/>
      <c r="X475" s="70"/>
      <c r="Y475" s="70"/>
      <c r="Z475" s="71"/>
    </row>
    <row r="476" spans="19:26" x14ac:dyDescent="0.25">
      <c r="S476" s="69"/>
      <c r="T476" s="70"/>
      <c r="U476" s="70"/>
      <c r="V476" s="70"/>
      <c r="W476" s="70"/>
      <c r="X476" s="70"/>
      <c r="Y476" s="70"/>
      <c r="Z476" s="71"/>
    </row>
    <row r="477" spans="19:26" x14ac:dyDescent="0.25">
      <c r="S477" s="69"/>
      <c r="T477" s="70"/>
      <c r="U477" s="70"/>
      <c r="V477" s="70"/>
      <c r="W477" s="70"/>
      <c r="X477" s="70"/>
      <c r="Y477" s="70"/>
      <c r="Z477" s="71"/>
    </row>
    <row r="478" spans="19:26" x14ac:dyDescent="0.25">
      <c r="S478" s="69"/>
      <c r="T478" s="70"/>
      <c r="U478" s="70"/>
      <c r="V478" s="70"/>
      <c r="W478" s="70"/>
      <c r="X478" s="70"/>
      <c r="Y478" s="70"/>
      <c r="Z478" s="71"/>
    </row>
    <row r="479" spans="19:26" x14ac:dyDescent="0.25">
      <c r="S479" s="69"/>
      <c r="T479" s="70"/>
      <c r="U479" s="70"/>
      <c r="V479" s="70"/>
      <c r="W479" s="70"/>
      <c r="X479" s="70"/>
      <c r="Y479" s="70"/>
      <c r="Z479" s="71"/>
    </row>
    <row r="480" spans="19:26" x14ac:dyDescent="0.25">
      <c r="S480" s="69"/>
      <c r="T480" s="70"/>
      <c r="U480" s="70"/>
      <c r="V480" s="70"/>
      <c r="W480" s="70"/>
      <c r="X480" s="70"/>
      <c r="Y480" s="70"/>
      <c r="Z480" s="71"/>
    </row>
    <row r="481" spans="19:26" x14ac:dyDescent="0.25">
      <c r="S481" s="69"/>
      <c r="T481" s="70"/>
      <c r="U481" s="70"/>
      <c r="V481" s="70"/>
      <c r="W481" s="70"/>
      <c r="X481" s="70"/>
      <c r="Y481" s="70"/>
      <c r="Z481" s="71"/>
    </row>
    <row r="482" spans="19:26" x14ac:dyDescent="0.25">
      <c r="S482" s="69"/>
      <c r="T482" s="70"/>
      <c r="U482" s="70"/>
      <c r="V482" s="70"/>
      <c r="W482" s="70"/>
      <c r="X482" s="70"/>
      <c r="Y482" s="70"/>
      <c r="Z482" s="71"/>
    </row>
    <row r="483" spans="19:26" x14ac:dyDescent="0.25">
      <c r="S483" s="69"/>
      <c r="T483" s="70"/>
      <c r="U483" s="70"/>
      <c r="V483" s="70"/>
      <c r="W483" s="70"/>
      <c r="X483" s="70"/>
      <c r="Y483" s="70"/>
      <c r="Z483" s="71"/>
    </row>
    <row r="484" spans="19:26" x14ac:dyDescent="0.25">
      <c r="S484" s="69"/>
      <c r="T484" s="70"/>
      <c r="U484" s="70"/>
      <c r="V484" s="70"/>
      <c r="W484" s="70"/>
      <c r="X484" s="70"/>
      <c r="Y484" s="70"/>
      <c r="Z484" s="71"/>
    </row>
    <row r="485" spans="19:26" x14ac:dyDescent="0.25">
      <c r="S485" s="69"/>
      <c r="T485" s="70"/>
      <c r="U485" s="70"/>
      <c r="V485" s="70"/>
      <c r="W485" s="70"/>
      <c r="X485" s="70"/>
      <c r="Y485" s="70"/>
      <c r="Z485" s="71"/>
    </row>
    <row r="486" spans="19:26" x14ac:dyDescent="0.25">
      <c r="S486" s="69"/>
      <c r="T486" s="70"/>
      <c r="U486" s="70"/>
      <c r="V486" s="70"/>
      <c r="W486" s="70"/>
      <c r="X486" s="70"/>
      <c r="Y486" s="70"/>
      <c r="Z486" s="71"/>
    </row>
    <row r="487" spans="19:26" x14ac:dyDescent="0.25">
      <c r="S487" s="69"/>
      <c r="T487" s="70"/>
      <c r="U487" s="70"/>
      <c r="V487" s="70"/>
      <c r="W487" s="70"/>
      <c r="X487" s="70"/>
      <c r="Y487" s="70"/>
      <c r="Z487" s="71"/>
    </row>
    <row r="488" spans="19:26" x14ac:dyDescent="0.25">
      <c r="S488" s="69"/>
      <c r="T488" s="70"/>
      <c r="U488" s="70"/>
      <c r="V488" s="70"/>
      <c r="W488" s="70"/>
      <c r="X488" s="70"/>
      <c r="Y488" s="70"/>
      <c r="Z488" s="71"/>
    </row>
    <row r="489" spans="19:26" ht="15.75" thickBot="1" x14ac:dyDescent="0.3">
      <c r="S489" s="75"/>
      <c r="T489" s="76"/>
      <c r="U489" s="76"/>
      <c r="V489" s="76"/>
      <c r="W489" s="76"/>
      <c r="X489" s="76"/>
      <c r="Y489" s="76"/>
      <c r="Z489" s="77"/>
    </row>
    <row r="490" spans="19:26" ht="15.75" thickTop="1" x14ac:dyDescent="0.25"/>
  </sheetData>
  <mergeCells count="13">
    <mergeCell ref="A158:E158"/>
    <mergeCell ref="B136:C136"/>
    <mergeCell ref="D136:E136"/>
    <mergeCell ref="F136:G136"/>
    <mergeCell ref="H136:I136"/>
    <mergeCell ref="K6:L6"/>
    <mergeCell ref="A10:J10"/>
    <mergeCell ref="F1:H1"/>
    <mergeCell ref="A2:J2"/>
    <mergeCell ref="K2:L2"/>
    <mergeCell ref="K3:L3"/>
    <mergeCell ref="K4:L4"/>
    <mergeCell ref="K5:L5"/>
  </mergeCells>
  <conditionalFormatting sqref="B139:B14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{53C64445-3568-46DE-A3ED-F882242719B8}</x14:id>
        </ext>
      </extLst>
    </cfRule>
    <cfRule type="top10" dxfId="71" priority="59" bottom="1" rank="1"/>
    <cfRule type="top10" dxfId="70" priority="60" rank="1"/>
  </conditionalFormatting>
  <conditionalFormatting sqref="B12:I12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{F798B138-0D18-4E0B-8B16-5CF63CF01ECD}</x14:id>
        </ext>
      </extLst>
    </cfRule>
    <cfRule type="top10" dxfId="69" priority="71" bottom="1" rank="1"/>
    <cfRule type="top10" dxfId="68" priority="74" rank="1"/>
  </conditionalFormatting>
  <conditionalFormatting sqref="B13:I13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{1B29972B-A4CD-49E8-99B6-6AB173CF8362}</x14:id>
        </ext>
      </extLst>
    </cfRule>
    <cfRule type="top10" dxfId="67" priority="54" bottom="1" rank="1"/>
    <cfRule type="top10" dxfId="66" priority="55" rank="1"/>
  </conditionalFormatting>
  <conditionalFormatting sqref="B14:I1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{03BE6B71-F5F5-4956-8C2B-CFB5DFAE0DF0}</x14:id>
        </ext>
      </extLst>
    </cfRule>
    <cfRule type="top10" dxfId="65" priority="51" bottom="1" rank="1"/>
    <cfRule type="top10" dxfId="64" priority="52" rank="1"/>
  </conditionalFormatting>
  <conditionalFormatting sqref="B15:I15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{943B0966-ECBE-4C7C-BEE5-8A855295BEA3}</x14:id>
        </ext>
      </extLst>
    </cfRule>
    <cfRule type="top10" dxfId="63" priority="48" bottom="1" rank="1"/>
    <cfRule type="top10" dxfId="62" priority="49" rank="1"/>
  </conditionalFormatting>
  <conditionalFormatting sqref="B16:I16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{3B902357-EAD9-4CB8-A50B-ED489E94B741}</x14:id>
        </ext>
      </extLst>
    </cfRule>
    <cfRule type="top10" dxfId="61" priority="45" bottom="1" rank="1"/>
    <cfRule type="top10" dxfId="60" priority="46" rank="1"/>
  </conditionalFormatting>
  <conditionalFormatting sqref="B93:I93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{40665A3A-E8B9-446E-A7E4-0CAE241BD756}</x14:id>
        </ext>
      </extLst>
    </cfRule>
    <cfRule type="top10" dxfId="59" priority="42" bottom="1" rank="1"/>
    <cfRule type="top10" dxfId="58" priority="43" rank="1"/>
  </conditionalFormatting>
  <conditionalFormatting sqref="B94:I9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{04FAB071-C927-40FF-B0AB-06B37B4B4507}</x14:id>
        </ext>
      </extLst>
    </cfRule>
    <cfRule type="top10" dxfId="57" priority="39" bottom="1" rank="1"/>
    <cfRule type="top10" dxfId="56" priority="40" rank="1"/>
  </conditionalFormatting>
  <conditionalFormatting sqref="B95:I9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{4A54F69B-7771-46B6-8A2B-242C76CF9C95}</x14:id>
        </ext>
      </extLst>
    </cfRule>
    <cfRule type="top10" dxfId="55" priority="36" bottom="1" rank="1"/>
    <cfRule type="top10" dxfId="54" priority="37" rank="1"/>
  </conditionalFormatting>
  <conditionalFormatting sqref="B96:I9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{E339B850-2883-461B-A23C-5D2BC82C1450}</x14:id>
        </ext>
      </extLst>
    </cfRule>
    <cfRule type="top10" dxfId="53" priority="33" bottom="1" rank="1"/>
    <cfRule type="top10" dxfId="52" priority="34" rank="1"/>
  </conditionalFormatting>
  <conditionalFormatting sqref="B97:I9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{F59F8038-08A1-4A3B-A323-05E3D0BEAAE2}</x14:id>
        </ext>
      </extLst>
    </cfRule>
    <cfRule type="top10" dxfId="51" priority="30" bottom="1" rank="1"/>
    <cfRule type="top10" dxfId="50" priority="31" rank="1"/>
  </conditionalFormatting>
  <conditionalFormatting sqref="C139:C146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{77103AF2-0EA7-4A6F-B00B-88F58F6D6324}</x14:id>
        </ext>
      </extLst>
    </cfRule>
    <cfRule type="top10" dxfId="49" priority="26" bottom="1" rank="1"/>
    <cfRule type="top10" dxfId="48" priority="27" rank="1"/>
  </conditionalFormatting>
  <conditionalFormatting sqref="D139:D14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{92A6314A-0CD5-4304-9917-F1749D976929}</x14:id>
        </ext>
      </extLst>
    </cfRule>
    <cfRule type="top10" dxfId="47" priority="23" bottom="1" rank="1"/>
    <cfRule type="top10" dxfId="46" priority="24" rank="1"/>
  </conditionalFormatting>
  <conditionalFormatting sqref="E139:E14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{6C775CF5-581A-4BCE-A7E0-6547A2588A0B}</x14:id>
        </ext>
      </extLst>
    </cfRule>
    <cfRule type="top10" dxfId="45" priority="20" bottom="1" rank="1"/>
    <cfRule type="top10" dxfId="44" priority="21" rank="1"/>
  </conditionalFormatting>
  <conditionalFormatting sqref="F139:F14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{299C3B35-A6A9-4185-A3AC-B4B29BC56652}</x14:id>
        </ext>
      </extLst>
    </cfRule>
    <cfRule type="top10" dxfId="43" priority="17" bottom="1" rank="1"/>
    <cfRule type="top10" dxfId="42" priority="18" rank="1"/>
  </conditionalFormatting>
  <conditionalFormatting sqref="G139:G14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{5A397CFD-D4F3-4B4F-A254-C9C055D8E00B}</x14:id>
        </ext>
      </extLst>
    </cfRule>
    <cfRule type="top10" dxfId="41" priority="14" bottom="1" rank="1"/>
    <cfRule type="top10" dxfId="40" priority="15" rank="1"/>
  </conditionalFormatting>
  <conditionalFormatting sqref="H139:H14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{589D1933-568D-487E-8C8E-BD5B2827A042}</x14:id>
        </ext>
      </extLst>
    </cfRule>
    <cfRule type="top10" dxfId="39" priority="11" bottom="1" rank="1"/>
    <cfRule type="top10" dxfId="38" priority="12" rank="1"/>
  </conditionalFormatting>
  <conditionalFormatting sqref="I139:I14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{F992E9B8-2F64-4182-BCE9-625F5D2DD650}</x14:id>
        </ext>
      </extLst>
    </cfRule>
    <cfRule type="top10" dxfId="37" priority="8" bottom="1" rank="1"/>
    <cfRule type="top10" dxfId="36" priority="9" rank="1"/>
  </conditionalFormatting>
  <conditionalFormatting sqref="J139:J14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{6A0ACB8D-0016-43F1-A01A-4AC03A0953C4}</x14:id>
        </ext>
      </extLst>
    </cfRule>
    <cfRule type="top10" dxfId="35" priority="5" bottom="1" rank="1"/>
    <cfRule type="top10" dxfId="34" priority="6" rank="1"/>
  </conditionalFormatting>
  <conditionalFormatting sqref="K139:K14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{60D3C9C8-4393-4660-88F8-28C7BBE5B876}</x14:id>
        </ext>
      </extLst>
    </cfRule>
    <cfRule type="top10" dxfId="33" priority="2" bottom="1" rank="1"/>
    <cfRule type="top10" dxfId="32" priority="3" rank="1"/>
  </conditionalFormatting>
  <conditionalFormatting sqref="K13:L13">
    <cfRule type="top10" dxfId="31" priority="72" stopIfTrue="1" bottom="1" rank="1"/>
    <cfRule type="top10" dxfId="30" priority="73" stopIfTrue="1" rank="1"/>
  </conditionalFormatting>
  <conditionalFormatting sqref="K15:L15">
    <cfRule type="top10" dxfId="29" priority="69" stopIfTrue="1" bottom="1" rank="1"/>
    <cfRule type="top10" dxfId="28" priority="70" stopIfTrue="1" rank="1"/>
  </conditionalFormatting>
  <conditionalFormatting sqref="L38:L40">
    <cfRule type="top10" dxfId="27" priority="67" stopIfTrue="1" bottom="1" rank="1"/>
    <cfRule type="top10" dxfId="26" priority="68" stopIfTrue="1" rank="1"/>
  </conditionalFormatting>
  <conditionalFormatting sqref="L41">
    <cfRule type="top10" dxfId="25" priority="65" stopIfTrue="1" bottom="1" rank="1"/>
    <cfRule type="top10" dxfId="24" priority="66" stopIfTrue="1" rank="1"/>
  </conditionalFormatting>
  <conditionalFormatting sqref="L70:L72">
    <cfRule type="top10" dxfId="23" priority="63" stopIfTrue="1" bottom="1" rank="1"/>
    <cfRule type="top10" dxfId="22" priority="64" stopIfTrue="1" rank="1"/>
  </conditionalFormatting>
  <conditionalFormatting sqref="L73">
    <cfRule type="top10" dxfId="21" priority="61" stopIfTrue="1" bottom="1" rank="1"/>
    <cfRule type="top10" dxfId="20" priority="62" stopIfTrue="1" rank="1"/>
  </conditionalFormatting>
  <conditionalFormatting sqref="L139:L146">
    <cfRule type="top10" dxfId="19" priority="57" bottom="1" rank="1"/>
    <cfRule type="top10" dxfId="18" priority="58" rank="1"/>
  </conditionalFormatting>
  <conditionalFormatting sqref="M12:M15">
    <cfRule type="top10" dxfId="17" priority="189" stopIfTrue="1" bottom="1" rank="1"/>
    <cfRule type="top10" dxfId="16" priority="190" stopIfTrue="1" rank="1"/>
    <cfRule type="top10" dxfId="15" priority="193" stopIfTrue="1" bottom="1" rank="1"/>
    <cfRule type="top10" dxfId="14" priority="194" stopIfTrue="1" rank="1"/>
  </conditionalFormatting>
  <conditionalFormatting sqref="M13">
    <cfRule type="top10" dxfId="13" priority="191" stopIfTrue="1" bottom="1" rank="1"/>
    <cfRule type="top10" dxfId="12" priority="192" stopIfTrue="1" rank="1"/>
  </conditionalFormatting>
  <conditionalFormatting sqref="M15">
    <cfRule type="top10" dxfId="11" priority="187" stopIfTrue="1" bottom="1" rank="1"/>
    <cfRule type="top10" dxfId="10" priority="188" stopIfTrue="1" rank="1"/>
  </conditionalFormatting>
  <conditionalFormatting sqref="M38:M40">
    <cfRule type="top10" dxfId="9" priority="185" stopIfTrue="1" bottom="1" rank="1"/>
    <cfRule type="top10" dxfId="8" priority="186" stopIfTrue="1" rank="1"/>
  </conditionalFormatting>
  <conditionalFormatting sqref="M41">
    <cfRule type="top10" dxfId="7" priority="183" stopIfTrue="1" bottom="1" rank="1"/>
    <cfRule type="top10" dxfId="6" priority="184" stopIfTrue="1" rank="1"/>
  </conditionalFormatting>
  <conditionalFormatting sqref="M70:M72">
    <cfRule type="top10" dxfId="5" priority="179" stopIfTrue="1" bottom="1" rank="1"/>
    <cfRule type="top10" dxfId="4" priority="180" stopIfTrue="1" rank="1"/>
  </conditionalFormatting>
  <conditionalFormatting sqref="M73">
    <cfRule type="top10" dxfId="3" priority="177" stopIfTrue="1" bottom="1" rank="1"/>
    <cfRule type="top10" dxfId="2" priority="178" stopIfTrue="1" rank="1"/>
  </conditionalFormatting>
  <conditionalFormatting sqref="S6:Z489">
    <cfRule type="expression" dxfId="1" priority="169" stopIfTrue="1">
      <formula>OR(ISNUMBER(FIND("02015",$S6))+0,ISNUMBER(FIND("05015",$S6))+0,ISNUMBER(FIND("08015",$S6))+0,ISNUMBER(FIND("02350",$S6))+0,ISNUMBER(FIND("05350",$S6))+0,ISNUMBER(FIND("08350",$S6))+0)</formula>
    </cfRule>
  </conditionalFormatting>
  <conditionalFormatting sqref="S6:Z552">
    <cfRule type="expression" dxfId="0" priority="170">
      <formula>OR(ISNUMBER(FIND("00300",$S6))+0,ISNUMBER(FIND("03300",$S6))+0,ISNUMBER(FIND("06300",$S6))+0,ISNUMBER(FIND("00325",$S6))+0,ISNUMBER(FIND("03325",$S6))+0,ISNUMBER(FIND("06325",$S6))+0)</formula>
    </cfRule>
  </conditionalFormatting>
  <pageMargins left="0.7" right="0.7" top="0.75" bottom="0.75" header="0.3" footer="0.3"/>
  <pageSetup paperSize="9" orientation="portrait" verticalDpi="200" r:id="rId1"/>
  <ignoredErrors>
    <ignoredError sqref="B87:H87 B31:K31 B39:K39 B47:K47 B55:K55 B63:K63 B79:K79 B71:K71 I87:K87" formula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C64445-3568-46DE-A3ED-F882242719B8}">
            <x14:dataBar minLength="0" maxLength="100" negativeBarColorSameAsPositive="1" axisPosition="none">
              <x14:cfvo type="min"/>
              <x14:cfvo type="max"/>
            </x14:dataBar>
          </x14:cfRule>
          <xm:sqref>B139:B146</xm:sqref>
        </x14:conditionalFormatting>
        <x14:conditionalFormatting xmlns:xm="http://schemas.microsoft.com/office/excel/2006/main">
          <x14:cfRule type="dataBar" id="{F798B138-0D18-4E0B-8B16-5CF63CF01ECD}">
            <x14:dataBar minLength="0" maxLength="100" negativeBarColorSameAsPositive="1" axisPosition="none">
              <x14:cfvo type="min"/>
              <x14:cfvo type="max"/>
            </x14:dataBar>
          </x14:cfRule>
          <xm:sqref>B12:I12</xm:sqref>
        </x14:conditionalFormatting>
        <x14:conditionalFormatting xmlns:xm="http://schemas.microsoft.com/office/excel/2006/main">
          <x14:cfRule type="dataBar" id="{1B29972B-A4CD-49E8-99B6-6AB173CF8362}">
            <x14:dataBar minLength="0" maxLength="100" negativeBarColorSameAsPositive="1" axisPosition="none">
              <x14:cfvo type="min"/>
              <x14:cfvo type="max"/>
            </x14:dataBar>
          </x14:cfRule>
          <xm:sqref>B13:I13</xm:sqref>
        </x14:conditionalFormatting>
        <x14:conditionalFormatting xmlns:xm="http://schemas.microsoft.com/office/excel/2006/main">
          <x14:cfRule type="dataBar" id="{03BE6B71-F5F5-4956-8C2B-CFB5DFAE0DF0}">
            <x14:dataBar minLength="0" maxLength="100" negativeBarColorSameAsPositive="1" axisPosition="none">
              <x14:cfvo type="min"/>
              <x14:cfvo type="max"/>
            </x14:dataBar>
          </x14:cfRule>
          <xm:sqref>B14:I14</xm:sqref>
        </x14:conditionalFormatting>
        <x14:conditionalFormatting xmlns:xm="http://schemas.microsoft.com/office/excel/2006/main">
          <x14:cfRule type="dataBar" id="{943B0966-ECBE-4C7C-BEE5-8A855295BEA3}">
            <x14:dataBar minLength="0" maxLength="100" negativeBarColorSameAsPositive="1" axisPosition="none">
              <x14:cfvo type="min"/>
              <x14:cfvo type="max"/>
            </x14:dataBar>
          </x14:cfRule>
          <xm:sqref>B15:I15</xm:sqref>
        </x14:conditionalFormatting>
        <x14:conditionalFormatting xmlns:xm="http://schemas.microsoft.com/office/excel/2006/main">
          <x14:cfRule type="dataBar" id="{3B902357-EAD9-4CB8-A50B-ED489E94B741}">
            <x14:dataBar minLength="0" maxLength="100" negativeBarColorSameAsPositive="1" axisPosition="none">
              <x14:cfvo type="min"/>
              <x14:cfvo type="max"/>
            </x14:dataBar>
          </x14:cfRule>
          <xm:sqref>B16:I16</xm:sqref>
        </x14:conditionalFormatting>
        <x14:conditionalFormatting xmlns:xm="http://schemas.microsoft.com/office/excel/2006/main">
          <x14:cfRule type="dataBar" id="{40665A3A-E8B9-446E-A7E4-0CAE241BD756}">
            <x14:dataBar minLength="0" maxLength="100" negativeBarColorSameAsPositive="1" axisPosition="none">
              <x14:cfvo type="min"/>
              <x14:cfvo type="max"/>
            </x14:dataBar>
          </x14:cfRule>
          <xm:sqref>B93:I93</xm:sqref>
        </x14:conditionalFormatting>
        <x14:conditionalFormatting xmlns:xm="http://schemas.microsoft.com/office/excel/2006/main">
          <x14:cfRule type="dataBar" id="{04FAB071-C927-40FF-B0AB-06B37B4B4507}">
            <x14:dataBar minLength="0" maxLength="100" negativeBarColorSameAsPositive="1" axisPosition="none">
              <x14:cfvo type="min"/>
              <x14:cfvo type="max"/>
            </x14:dataBar>
          </x14:cfRule>
          <xm:sqref>B94:I94</xm:sqref>
        </x14:conditionalFormatting>
        <x14:conditionalFormatting xmlns:xm="http://schemas.microsoft.com/office/excel/2006/main">
          <x14:cfRule type="dataBar" id="{4A54F69B-7771-46B6-8A2B-242C76CF9C95}">
            <x14:dataBar minLength="0" maxLength="100" negativeBarColorSameAsPositive="1" axisPosition="none">
              <x14:cfvo type="min"/>
              <x14:cfvo type="max"/>
            </x14:dataBar>
          </x14:cfRule>
          <xm:sqref>B95:I95</xm:sqref>
        </x14:conditionalFormatting>
        <x14:conditionalFormatting xmlns:xm="http://schemas.microsoft.com/office/excel/2006/main">
          <x14:cfRule type="dataBar" id="{E339B850-2883-461B-A23C-5D2BC82C1450}">
            <x14:dataBar minLength="0" maxLength="100" negativeBarColorSameAsPositive="1" axisPosition="none">
              <x14:cfvo type="min"/>
              <x14:cfvo type="max"/>
            </x14:dataBar>
          </x14:cfRule>
          <xm:sqref>B96:I96</xm:sqref>
        </x14:conditionalFormatting>
        <x14:conditionalFormatting xmlns:xm="http://schemas.microsoft.com/office/excel/2006/main">
          <x14:cfRule type="dataBar" id="{F59F8038-08A1-4A3B-A323-05E3D0BEAAE2}">
            <x14:dataBar minLength="0" maxLength="100" negativeBarColorSameAsPositive="1" axisPosition="none">
              <x14:cfvo type="min"/>
              <x14:cfvo type="max"/>
            </x14:dataBar>
          </x14:cfRule>
          <xm:sqref>B97:I97</xm:sqref>
        </x14:conditionalFormatting>
        <x14:conditionalFormatting xmlns:xm="http://schemas.microsoft.com/office/excel/2006/main">
          <x14:cfRule type="dataBar" id="{77103AF2-0EA7-4A6F-B00B-88F58F6D6324}">
            <x14:dataBar minLength="0" maxLength="100" negativeBarColorSameAsPositive="1" axisPosition="none">
              <x14:cfvo type="min"/>
              <x14:cfvo type="max"/>
            </x14:dataBar>
          </x14:cfRule>
          <xm:sqref>C139:C146</xm:sqref>
        </x14:conditionalFormatting>
        <x14:conditionalFormatting xmlns:xm="http://schemas.microsoft.com/office/excel/2006/main">
          <x14:cfRule type="dataBar" id="{92A6314A-0CD5-4304-9917-F1749D976929}">
            <x14:dataBar minLength="0" maxLength="100" negativeBarColorSameAsPositive="1" axisPosition="none">
              <x14:cfvo type="min"/>
              <x14:cfvo type="max"/>
            </x14:dataBar>
          </x14:cfRule>
          <xm:sqref>D139:D146</xm:sqref>
        </x14:conditionalFormatting>
        <x14:conditionalFormatting xmlns:xm="http://schemas.microsoft.com/office/excel/2006/main">
          <x14:cfRule type="dataBar" id="{6C775CF5-581A-4BCE-A7E0-6547A2588A0B}">
            <x14:dataBar minLength="0" maxLength="100" negativeBarColorSameAsPositive="1" axisPosition="none">
              <x14:cfvo type="min"/>
              <x14:cfvo type="max"/>
            </x14:dataBar>
          </x14:cfRule>
          <xm:sqref>E139:E146</xm:sqref>
        </x14:conditionalFormatting>
        <x14:conditionalFormatting xmlns:xm="http://schemas.microsoft.com/office/excel/2006/main">
          <x14:cfRule type="dataBar" id="{299C3B35-A6A9-4185-A3AC-B4B29BC56652}">
            <x14:dataBar minLength="0" maxLength="100" negativeBarColorSameAsPositive="1" axisPosition="none">
              <x14:cfvo type="min"/>
              <x14:cfvo type="max"/>
            </x14:dataBar>
          </x14:cfRule>
          <xm:sqref>F139:F146</xm:sqref>
        </x14:conditionalFormatting>
        <x14:conditionalFormatting xmlns:xm="http://schemas.microsoft.com/office/excel/2006/main">
          <x14:cfRule type="dataBar" id="{5A397CFD-D4F3-4B4F-A254-C9C055D8E00B}">
            <x14:dataBar minLength="0" maxLength="100" negativeBarColorSameAsPositive="1" axisPosition="none">
              <x14:cfvo type="min"/>
              <x14:cfvo type="max"/>
            </x14:dataBar>
          </x14:cfRule>
          <xm:sqref>G139:G146</xm:sqref>
        </x14:conditionalFormatting>
        <x14:conditionalFormatting xmlns:xm="http://schemas.microsoft.com/office/excel/2006/main">
          <x14:cfRule type="dataBar" id="{589D1933-568D-487E-8C8E-BD5B2827A042}">
            <x14:dataBar minLength="0" maxLength="100" negativeBarColorSameAsPositive="1" axisPosition="none">
              <x14:cfvo type="min"/>
              <x14:cfvo type="max"/>
            </x14:dataBar>
          </x14:cfRule>
          <xm:sqref>H139:H146</xm:sqref>
        </x14:conditionalFormatting>
        <x14:conditionalFormatting xmlns:xm="http://schemas.microsoft.com/office/excel/2006/main">
          <x14:cfRule type="dataBar" id="{F992E9B8-2F64-4182-BCE9-625F5D2DD650}">
            <x14:dataBar minLength="0" maxLength="100" negativeBarColorSameAsPositive="1" axisPosition="none">
              <x14:cfvo type="min"/>
              <x14:cfvo type="max"/>
            </x14:dataBar>
          </x14:cfRule>
          <xm:sqref>I139:I146</xm:sqref>
        </x14:conditionalFormatting>
        <x14:conditionalFormatting xmlns:xm="http://schemas.microsoft.com/office/excel/2006/main">
          <x14:cfRule type="dataBar" id="{6A0ACB8D-0016-43F1-A01A-4AC03A0953C4}">
            <x14:dataBar minLength="0" maxLength="100" negativeBarColorSameAsPositive="1" axisPosition="none">
              <x14:cfvo type="min"/>
              <x14:cfvo type="max"/>
            </x14:dataBar>
          </x14:cfRule>
          <xm:sqref>J139:J146</xm:sqref>
        </x14:conditionalFormatting>
        <x14:conditionalFormatting xmlns:xm="http://schemas.microsoft.com/office/excel/2006/main">
          <x14:cfRule type="dataBar" id="{60D3C9C8-4393-4660-88F8-28C7BBE5B876}">
            <x14:dataBar minLength="0" maxLength="100" negativeBarColorSameAsPositive="1" axisPosition="none">
              <x14:cfvo type="min"/>
              <x14:cfvo type="max"/>
            </x14:dataBar>
          </x14:cfRule>
          <xm:sqref>K139:K146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Z44"/>
  <sheetViews>
    <sheetView workbookViewId="0">
      <selection activeCell="S25" sqref="S4:S25"/>
    </sheetView>
  </sheetViews>
  <sheetFormatPr defaultRowHeight="15" x14ac:dyDescent="0.25"/>
  <cols>
    <col min="11" max="11" width="12.28515625" customWidth="1"/>
    <col min="12" max="12" width="36.5703125" customWidth="1"/>
    <col min="13" max="13" width="4.7109375" customWidth="1"/>
  </cols>
  <sheetData>
    <row r="1" spans="1:26" ht="16.5" thickTop="1" thickBot="1" x14ac:dyDescent="0.3">
      <c r="A1" s="357" t="s">
        <v>230</v>
      </c>
      <c r="B1" s="365" t="s">
        <v>183</v>
      </c>
      <c r="C1" s="366"/>
      <c r="D1" s="366"/>
      <c r="E1" s="367"/>
      <c r="F1" s="365" t="s">
        <v>184</v>
      </c>
      <c r="G1" s="367"/>
      <c r="H1" s="365" t="s">
        <v>185</v>
      </c>
      <c r="I1" s="367"/>
      <c r="J1" s="129" t="s">
        <v>186</v>
      </c>
      <c r="K1" s="360" t="s">
        <v>232</v>
      </c>
      <c r="L1" s="360" t="s">
        <v>187</v>
      </c>
      <c r="M1" s="360" t="s">
        <v>232</v>
      </c>
      <c r="N1" s="363" t="s">
        <v>190</v>
      </c>
    </row>
    <row r="2" spans="1:26" x14ac:dyDescent="0.25">
      <c r="A2" s="358"/>
      <c r="B2" s="130" t="s">
        <v>188</v>
      </c>
      <c r="C2" s="130" t="s">
        <v>189</v>
      </c>
      <c r="D2" s="368" t="s">
        <v>231</v>
      </c>
      <c r="E2" s="130" t="s">
        <v>233</v>
      </c>
      <c r="F2" s="130" t="s">
        <v>191</v>
      </c>
      <c r="G2" s="130" t="s">
        <v>233</v>
      </c>
      <c r="H2" s="130" t="s">
        <v>192</v>
      </c>
      <c r="I2" s="130" t="s">
        <v>233</v>
      </c>
      <c r="J2" s="131" t="s">
        <v>193</v>
      </c>
      <c r="K2" s="361"/>
      <c r="L2" s="361"/>
      <c r="M2" s="361"/>
      <c r="N2" s="363"/>
      <c r="S2" s="356" t="s">
        <v>2628</v>
      </c>
      <c r="T2" s="356"/>
      <c r="U2" s="356"/>
      <c r="V2" s="356"/>
      <c r="W2" s="356"/>
      <c r="X2" s="356"/>
      <c r="Y2" s="356"/>
      <c r="Z2" s="356"/>
    </row>
    <row r="3" spans="1:26" ht="15.75" thickBot="1" x14ac:dyDescent="0.3">
      <c r="A3" s="359"/>
      <c r="B3" s="132" t="s">
        <v>12</v>
      </c>
      <c r="C3" s="133" t="s">
        <v>14</v>
      </c>
      <c r="D3" s="369"/>
      <c r="E3" s="134" t="s">
        <v>194</v>
      </c>
      <c r="F3" s="132" t="s">
        <v>23</v>
      </c>
      <c r="G3" s="134" t="s">
        <v>194</v>
      </c>
      <c r="H3" s="132" t="s">
        <v>23</v>
      </c>
      <c r="I3" s="134" t="s">
        <v>194</v>
      </c>
      <c r="J3" s="135"/>
      <c r="K3" s="362"/>
      <c r="L3" s="362"/>
      <c r="M3" s="362"/>
      <c r="N3" s="364"/>
      <c r="S3" s="282" t="s">
        <v>2629</v>
      </c>
      <c r="T3" s="283" t="s">
        <v>11</v>
      </c>
      <c r="U3" s="283" t="s">
        <v>15</v>
      </c>
      <c r="V3" s="283" t="s">
        <v>229</v>
      </c>
      <c r="W3" s="283" t="s">
        <v>184</v>
      </c>
      <c r="X3" s="283" t="s">
        <v>229</v>
      </c>
      <c r="Y3" s="283" t="s">
        <v>2630</v>
      </c>
      <c r="Z3" s="284" t="s">
        <v>229</v>
      </c>
    </row>
    <row r="4" spans="1:26" ht="16.5" thickTop="1" thickBot="1" x14ac:dyDescent="0.3">
      <c r="A4" s="136">
        <v>3010</v>
      </c>
      <c r="B4" s="137">
        <v>16</v>
      </c>
      <c r="C4" s="137">
        <v>16</v>
      </c>
      <c r="D4" s="137">
        <v>3.2</v>
      </c>
      <c r="E4" s="138">
        <v>0</v>
      </c>
      <c r="F4" s="137">
        <v>37</v>
      </c>
      <c r="G4" s="139">
        <v>30</v>
      </c>
      <c r="H4" s="140">
        <v>0</v>
      </c>
      <c r="I4" s="139">
        <v>0</v>
      </c>
      <c r="J4" s="139" t="s">
        <v>197</v>
      </c>
      <c r="K4" s="139" t="s">
        <v>2632</v>
      </c>
      <c r="L4" s="141" t="s">
        <v>199</v>
      </c>
      <c r="M4" s="139" t="s">
        <v>198</v>
      </c>
      <c r="N4" s="137" t="s">
        <v>195</v>
      </c>
      <c r="P4" s="128"/>
      <c r="Q4" s="128"/>
      <c r="R4" s="128" t="str">
        <f>LEFT(N4,2)&amp;IF(ISERROR(FIND("JO",N4)),"OR","NS")</f>
        <v>JONS</v>
      </c>
      <c r="S4" s="285">
        <f>900000+A4</f>
        <v>903010</v>
      </c>
      <c r="T4" s="286">
        <f>B4</f>
        <v>16</v>
      </c>
      <c r="U4" s="286">
        <f>C4</f>
        <v>16</v>
      </c>
      <c r="V4" s="287">
        <f>180+E4</f>
        <v>180</v>
      </c>
      <c r="W4" s="286">
        <f>F4</f>
        <v>37</v>
      </c>
      <c r="X4" s="287">
        <f>180+G4</f>
        <v>210</v>
      </c>
      <c r="Y4" s="286">
        <f>H4</f>
        <v>0</v>
      </c>
      <c r="Z4" s="287">
        <f>180+I4</f>
        <v>180</v>
      </c>
    </row>
    <row r="5" spans="1:26" ht="15.75" thickBot="1" x14ac:dyDescent="0.3">
      <c r="A5" s="136">
        <v>3020</v>
      </c>
      <c r="B5" s="137">
        <v>16</v>
      </c>
      <c r="C5" s="137">
        <v>16</v>
      </c>
      <c r="D5" s="137">
        <v>3.2</v>
      </c>
      <c r="E5" s="138">
        <v>0</v>
      </c>
      <c r="F5" s="137">
        <v>37</v>
      </c>
      <c r="G5" s="139">
        <v>30</v>
      </c>
      <c r="H5" s="140">
        <v>0.9</v>
      </c>
      <c r="I5" s="139">
        <v>0</v>
      </c>
      <c r="J5" s="139" t="s">
        <v>197</v>
      </c>
      <c r="K5" s="139" t="s">
        <v>2632</v>
      </c>
      <c r="L5" s="141" t="s">
        <v>200</v>
      </c>
      <c r="M5" s="139" t="s">
        <v>198</v>
      </c>
      <c r="N5" s="137" t="s">
        <v>195</v>
      </c>
      <c r="O5" s="128"/>
      <c r="P5" s="128"/>
      <c r="Q5" s="128"/>
      <c r="R5" s="148" t="str">
        <f t="shared" ref="R5:R25" si="0">LEFT(N5,2)&amp;IF(ISERROR(FIND("JO",N5)),"OR","NS")</f>
        <v>JONS</v>
      </c>
      <c r="S5" s="285">
        <f>900000+A5</f>
        <v>903020</v>
      </c>
      <c r="T5" s="286">
        <f>B5</f>
        <v>16</v>
      </c>
      <c r="U5" s="286">
        <f>C5</f>
        <v>16</v>
      </c>
      <c r="V5" s="287">
        <f>180+E5</f>
        <v>180</v>
      </c>
      <c r="W5" s="286">
        <f>F5</f>
        <v>37</v>
      </c>
      <c r="X5" s="287">
        <f>180+G5</f>
        <v>210</v>
      </c>
      <c r="Y5" s="286">
        <f>H5</f>
        <v>0.9</v>
      </c>
      <c r="Z5" s="287">
        <f>180+I5</f>
        <v>180</v>
      </c>
    </row>
    <row r="6" spans="1:26" ht="15.6" customHeight="1" thickBot="1" x14ac:dyDescent="0.3">
      <c r="A6" s="136">
        <v>3030</v>
      </c>
      <c r="B6" s="137">
        <v>16</v>
      </c>
      <c r="C6" s="137">
        <v>16</v>
      </c>
      <c r="D6" s="137">
        <v>3.2</v>
      </c>
      <c r="E6" s="138">
        <v>60</v>
      </c>
      <c r="F6" s="137">
        <v>37</v>
      </c>
      <c r="G6" s="139">
        <v>30</v>
      </c>
      <c r="H6" s="140">
        <v>0.9</v>
      </c>
      <c r="I6" s="139">
        <v>0</v>
      </c>
      <c r="J6" s="139" t="s">
        <v>197</v>
      </c>
      <c r="K6" s="139" t="s">
        <v>2632</v>
      </c>
      <c r="L6" s="141" t="s">
        <v>201</v>
      </c>
      <c r="M6" s="139" t="s">
        <v>198</v>
      </c>
      <c r="N6" s="137" t="s">
        <v>195</v>
      </c>
      <c r="O6" s="128"/>
      <c r="P6" s="128"/>
      <c r="Q6" s="128"/>
      <c r="R6" s="148" t="str">
        <f t="shared" si="0"/>
        <v>JONS</v>
      </c>
      <c r="S6" s="285">
        <f t="shared" ref="S6:S24" si="1">900000+A6</f>
        <v>903030</v>
      </c>
      <c r="T6" s="286">
        <f t="shared" ref="T6:T24" si="2">B6</f>
        <v>16</v>
      </c>
      <c r="U6" s="286">
        <f t="shared" ref="U6:U24" si="3">C6</f>
        <v>16</v>
      </c>
      <c r="V6" s="287">
        <f t="shared" ref="V6:V24" si="4">180+E6</f>
        <v>240</v>
      </c>
      <c r="W6" s="286">
        <f t="shared" ref="W6:W24" si="5">F6</f>
        <v>37</v>
      </c>
      <c r="X6" s="287">
        <f t="shared" ref="X6:X24" si="6">180+G6</f>
        <v>210</v>
      </c>
      <c r="Y6" s="286">
        <f t="shared" ref="Y6:Y24" si="7">H6</f>
        <v>0.9</v>
      </c>
      <c r="Z6" s="287">
        <f t="shared" ref="Z6:Z24" si="8">180+I6</f>
        <v>180</v>
      </c>
    </row>
    <row r="7" spans="1:26" ht="15.75" thickBot="1" x14ac:dyDescent="0.3">
      <c r="A7" s="136">
        <v>3040</v>
      </c>
      <c r="B7" s="137">
        <v>16</v>
      </c>
      <c r="C7" s="137">
        <v>16</v>
      </c>
      <c r="D7" s="137">
        <v>3.2</v>
      </c>
      <c r="E7" s="138">
        <v>60</v>
      </c>
      <c r="F7" s="137">
        <v>37</v>
      </c>
      <c r="G7" s="139">
        <v>30</v>
      </c>
      <c r="H7" s="140">
        <v>0.9</v>
      </c>
      <c r="I7" s="139">
        <v>0</v>
      </c>
      <c r="J7" s="139" t="s">
        <v>197</v>
      </c>
      <c r="K7" s="139" t="s">
        <v>2633</v>
      </c>
      <c r="L7" s="141" t="s">
        <v>203</v>
      </c>
      <c r="M7" s="139" t="s">
        <v>202</v>
      </c>
      <c r="N7" s="137" t="s">
        <v>195</v>
      </c>
      <c r="O7" s="128"/>
      <c r="P7" s="128"/>
      <c r="Q7" s="128"/>
      <c r="R7" s="148" t="str">
        <f t="shared" si="0"/>
        <v>JONS</v>
      </c>
      <c r="S7" s="285">
        <f t="shared" si="1"/>
        <v>903040</v>
      </c>
      <c r="T7" s="286">
        <f t="shared" si="2"/>
        <v>16</v>
      </c>
      <c r="U7" s="286">
        <f t="shared" si="3"/>
        <v>16</v>
      </c>
      <c r="V7" s="287">
        <f t="shared" si="4"/>
        <v>240</v>
      </c>
      <c r="W7" s="286">
        <f t="shared" si="5"/>
        <v>37</v>
      </c>
      <c r="X7" s="287">
        <f t="shared" si="6"/>
        <v>210</v>
      </c>
      <c r="Y7" s="286">
        <f t="shared" si="7"/>
        <v>0.9</v>
      </c>
      <c r="Z7" s="287">
        <f t="shared" si="8"/>
        <v>180</v>
      </c>
    </row>
    <row r="8" spans="1:26" ht="15.75" thickBot="1" x14ac:dyDescent="0.3">
      <c r="A8" s="136">
        <v>3050</v>
      </c>
      <c r="B8" s="137">
        <v>10</v>
      </c>
      <c r="C8" s="137">
        <v>10</v>
      </c>
      <c r="D8" s="137">
        <v>0</v>
      </c>
      <c r="E8" s="138">
        <v>0</v>
      </c>
      <c r="F8" s="137">
        <v>37</v>
      </c>
      <c r="G8" s="139">
        <v>30</v>
      </c>
      <c r="H8" s="140">
        <v>0.9</v>
      </c>
      <c r="I8" s="139">
        <v>0</v>
      </c>
      <c r="J8" s="139" t="s">
        <v>197</v>
      </c>
      <c r="K8" s="139" t="s">
        <v>2632</v>
      </c>
      <c r="L8" s="141" t="s">
        <v>205</v>
      </c>
      <c r="M8" s="139" t="s">
        <v>198</v>
      </c>
      <c r="N8" s="137" t="s">
        <v>204</v>
      </c>
      <c r="O8" s="128"/>
      <c r="P8" s="128"/>
      <c r="Q8" s="128"/>
      <c r="R8" s="148" t="str">
        <f t="shared" si="0"/>
        <v>THOR</v>
      </c>
      <c r="S8" s="285">
        <f t="shared" si="1"/>
        <v>903050</v>
      </c>
      <c r="T8" s="286">
        <f t="shared" si="2"/>
        <v>10</v>
      </c>
      <c r="U8" s="286">
        <f t="shared" si="3"/>
        <v>10</v>
      </c>
      <c r="V8" s="287">
        <f t="shared" si="4"/>
        <v>180</v>
      </c>
      <c r="W8" s="286">
        <f t="shared" si="5"/>
        <v>37</v>
      </c>
      <c r="X8" s="287">
        <f t="shared" si="6"/>
        <v>210</v>
      </c>
      <c r="Y8" s="286">
        <f t="shared" si="7"/>
        <v>0.9</v>
      </c>
      <c r="Z8" s="287">
        <f t="shared" si="8"/>
        <v>180</v>
      </c>
    </row>
    <row r="9" spans="1:26" ht="15.75" thickBot="1" x14ac:dyDescent="0.3">
      <c r="A9" s="136">
        <v>3060</v>
      </c>
      <c r="B9" s="137">
        <v>12</v>
      </c>
      <c r="C9" s="137">
        <v>12</v>
      </c>
      <c r="D9" s="137">
        <v>0</v>
      </c>
      <c r="E9" s="138">
        <v>0</v>
      </c>
      <c r="F9" s="137">
        <v>37</v>
      </c>
      <c r="G9" s="139">
        <v>30</v>
      </c>
      <c r="H9" s="140">
        <v>0.9</v>
      </c>
      <c r="I9" s="139">
        <v>0</v>
      </c>
      <c r="J9" s="139" t="s">
        <v>197</v>
      </c>
      <c r="K9" s="139" t="s">
        <v>2632</v>
      </c>
      <c r="L9" s="141" t="s">
        <v>206</v>
      </c>
      <c r="M9" s="139" t="s">
        <v>198</v>
      </c>
      <c r="N9" s="137" t="s">
        <v>204</v>
      </c>
      <c r="O9" s="128"/>
      <c r="P9" s="128"/>
      <c r="Q9" s="128"/>
      <c r="R9" s="148" t="str">
        <f t="shared" si="0"/>
        <v>THOR</v>
      </c>
      <c r="S9" s="285">
        <f t="shared" si="1"/>
        <v>903060</v>
      </c>
      <c r="T9" s="286">
        <f t="shared" si="2"/>
        <v>12</v>
      </c>
      <c r="U9" s="286">
        <f t="shared" si="3"/>
        <v>12</v>
      </c>
      <c r="V9" s="287">
        <f t="shared" si="4"/>
        <v>180</v>
      </c>
      <c r="W9" s="286">
        <f t="shared" si="5"/>
        <v>37</v>
      </c>
      <c r="X9" s="287">
        <f t="shared" si="6"/>
        <v>210</v>
      </c>
      <c r="Y9" s="286">
        <f t="shared" si="7"/>
        <v>0.9</v>
      </c>
      <c r="Z9" s="287">
        <f t="shared" si="8"/>
        <v>180</v>
      </c>
    </row>
    <row r="10" spans="1:26" ht="15.75" thickBot="1" x14ac:dyDescent="0.3">
      <c r="A10" s="136">
        <v>3070</v>
      </c>
      <c r="B10" s="137">
        <v>12</v>
      </c>
      <c r="C10" s="137">
        <v>12</v>
      </c>
      <c r="D10" s="137">
        <v>0</v>
      </c>
      <c r="E10" s="138">
        <v>60</v>
      </c>
      <c r="F10" s="137">
        <v>37</v>
      </c>
      <c r="G10" s="139">
        <v>30</v>
      </c>
      <c r="H10" s="140">
        <v>0.9</v>
      </c>
      <c r="I10" s="139">
        <v>0</v>
      </c>
      <c r="J10" s="139" t="s">
        <v>197</v>
      </c>
      <c r="K10" s="139" t="s">
        <v>2632</v>
      </c>
      <c r="L10" s="141" t="s">
        <v>207</v>
      </c>
      <c r="M10" s="139" t="s">
        <v>198</v>
      </c>
      <c r="N10" s="137" t="s">
        <v>204</v>
      </c>
      <c r="O10" s="128"/>
      <c r="P10" s="128"/>
      <c r="Q10" s="128"/>
      <c r="R10" s="148" t="str">
        <f t="shared" si="0"/>
        <v>THOR</v>
      </c>
      <c r="S10" s="285">
        <f t="shared" si="1"/>
        <v>903070</v>
      </c>
      <c r="T10" s="286">
        <f t="shared" si="2"/>
        <v>12</v>
      </c>
      <c r="U10" s="286">
        <f t="shared" si="3"/>
        <v>12</v>
      </c>
      <c r="V10" s="287">
        <f t="shared" si="4"/>
        <v>240</v>
      </c>
      <c r="W10" s="286">
        <f t="shared" si="5"/>
        <v>37</v>
      </c>
      <c r="X10" s="287">
        <f t="shared" si="6"/>
        <v>210</v>
      </c>
      <c r="Y10" s="286">
        <f t="shared" si="7"/>
        <v>0.9</v>
      </c>
      <c r="Z10" s="287">
        <f t="shared" si="8"/>
        <v>180</v>
      </c>
    </row>
    <row r="11" spans="1:26" ht="15.75" thickBot="1" x14ac:dyDescent="0.3">
      <c r="A11" s="136">
        <v>3080</v>
      </c>
      <c r="B11" s="137">
        <v>12</v>
      </c>
      <c r="C11" s="137">
        <v>12</v>
      </c>
      <c r="D11" s="137">
        <v>0</v>
      </c>
      <c r="E11" s="138">
        <v>60</v>
      </c>
      <c r="F11" s="137">
        <v>37</v>
      </c>
      <c r="G11" s="139">
        <v>30</v>
      </c>
      <c r="H11" s="140">
        <v>0.9</v>
      </c>
      <c r="I11" s="139">
        <v>0</v>
      </c>
      <c r="J11" s="139" t="s">
        <v>197</v>
      </c>
      <c r="K11" s="139" t="s">
        <v>2633</v>
      </c>
      <c r="L11" s="141" t="s">
        <v>208</v>
      </c>
      <c r="M11" s="139" t="s">
        <v>202</v>
      </c>
      <c r="N11" s="137" t="s">
        <v>204</v>
      </c>
      <c r="O11" s="128"/>
      <c r="P11" s="128"/>
      <c r="Q11" s="128"/>
      <c r="R11" s="148" t="str">
        <f t="shared" si="0"/>
        <v>THOR</v>
      </c>
      <c r="S11" s="285">
        <f t="shared" si="1"/>
        <v>903080</v>
      </c>
      <c r="T11" s="286">
        <f t="shared" si="2"/>
        <v>12</v>
      </c>
      <c r="U11" s="286">
        <f t="shared" si="3"/>
        <v>12</v>
      </c>
      <c r="V11" s="287">
        <f t="shared" si="4"/>
        <v>240</v>
      </c>
      <c r="W11" s="286">
        <f t="shared" si="5"/>
        <v>37</v>
      </c>
      <c r="X11" s="287">
        <f t="shared" si="6"/>
        <v>210</v>
      </c>
      <c r="Y11" s="286">
        <f t="shared" si="7"/>
        <v>0.9</v>
      </c>
      <c r="Z11" s="287">
        <f t="shared" si="8"/>
        <v>180</v>
      </c>
    </row>
    <row r="12" spans="1:26" ht="15.75" thickBot="1" x14ac:dyDescent="0.3">
      <c r="A12" s="136">
        <v>3090</v>
      </c>
      <c r="B12" s="137">
        <v>14</v>
      </c>
      <c r="C12" s="137">
        <v>14</v>
      </c>
      <c r="D12" s="137">
        <v>0</v>
      </c>
      <c r="E12" s="138">
        <v>0</v>
      </c>
      <c r="F12" s="137">
        <v>37</v>
      </c>
      <c r="G12" s="139">
        <v>30</v>
      </c>
      <c r="H12" s="140">
        <v>0.9</v>
      </c>
      <c r="I12" s="139">
        <v>0</v>
      </c>
      <c r="J12" s="139" t="s">
        <v>197</v>
      </c>
      <c r="K12" s="139" t="s">
        <v>2632</v>
      </c>
      <c r="L12" s="141" t="s">
        <v>209</v>
      </c>
      <c r="M12" s="139" t="s">
        <v>198</v>
      </c>
      <c r="N12" s="137" t="s">
        <v>204</v>
      </c>
      <c r="O12" s="128"/>
      <c r="P12" s="128"/>
      <c r="Q12" s="128"/>
      <c r="R12" s="148" t="str">
        <f t="shared" si="0"/>
        <v>THOR</v>
      </c>
      <c r="S12" s="285">
        <f t="shared" si="1"/>
        <v>903090</v>
      </c>
      <c r="T12" s="286">
        <f t="shared" si="2"/>
        <v>14</v>
      </c>
      <c r="U12" s="286">
        <f t="shared" si="3"/>
        <v>14</v>
      </c>
      <c r="V12" s="287">
        <f t="shared" si="4"/>
        <v>180</v>
      </c>
      <c r="W12" s="286">
        <f t="shared" si="5"/>
        <v>37</v>
      </c>
      <c r="X12" s="287">
        <f t="shared" si="6"/>
        <v>210</v>
      </c>
      <c r="Y12" s="286">
        <f t="shared" si="7"/>
        <v>0.9</v>
      </c>
      <c r="Z12" s="287">
        <f t="shared" si="8"/>
        <v>180</v>
      </c>
    </row>
    <row r="13" spans="1:26" ht="15.75" thickBot="1" x14ac:dyDescent="0.3">
      <c r="A13" s="142">
        <v>3100</v>
      </c>
      <c r="B13" s="143">
        <v>18</v>
      </c>
      <c r="C13" s="143">
        <v>18</v>
      </c>
      <c r="D13" s="143">
        <v>2.4</v>
      </c>
      <c r="E13" s="144">
        <v>0</v>
      </c>
      <c r="F13" s="143">
        <v>37</v>
      </c>
      <c r="G13" s="144">
        <v>30</v>
      </c>
      <c r="H13" s="143">
        <v>0.9</v>
      </c>
      <c r="I13" s="144">
        <v>0</v>
      </c>
      <c r="J13" s="144" t="s">
        <v>197</v>
      </c>
      <c r="K13" s="139" t="s">
        <v>2632</v>
      </c>
      <c r="L13" s="145" t="s">
        <v>211</v>
      </c>
      <c r="M13" s="144" t="s">
        <v>198</v>
      </c>
      <c r="N13" s="143" t="s">
        <v>210</v>
      </c>
      <c r="O13" s="128"/>
      <c r="P13" s="128"/>
      <c r="Q13" s="128"/>
      <c r="R13" s="148" t="str">
        <f t="shared" si="0"/>
        <v>JONS</v>
      </c>
      <c r="S13" s="291">
        <f t="shared" si="1"/>
        <v>903100</v>
      </c>
      <c r="T13" s="292">
        <f t="shared" si="2"/>
        <v>18</v>
      </c>
      <c r="U13" s="292">
        <f t="shared" si="3"/>
        <v>18</v>
      </c>
      <c r="V13" s="293">
        <f t="shared" si="4"/>
        <v>180</v>
      </c>
      <c r="W13" s="292">
        <f t="shared" si="5"/>
        <v>37</v>
      </c>
      <c r="X13" s="293">
        <f t="shared" si="6"/>
        <v>210</v>
      </c>
      <c r="Y13" s="292">
        <f t="shared" si="7"/>
        <v>0.9</v>
      </c>
      <c r="Z13" s="293">
        <f t="shared" si="8"/>
        <v>180</v>
      </c>
    </row>
    <row r="14" spans="1:26" ht="15.75" thickBot="1" x14ac:dyDescent="0.3">
      <c r="A14" s="142">
        <v>3110</v>
      </c>
      <c r="B14" s="143">
        <v>18</v>
      </c>
      <c r="C14" s="143">
        <v>18</v>
      </c>
      <c r="D14" s="143">
        <v>2.4</v>
      </c>
      <c r="E14" s="144">
        <v>0</v>
      </c>
      <c r="F14" s="143">
        <v>37</v>
      </c>
      <c r="G14" s="144">
        <v>30</v>
      </c>
      <c r="H14" s="143">
        <v>0.9</v>
      </c>
      <c r="I14" s="144">
        <v>0</v>
      </c>
      <c r="J14" s="144" t="s">
        <v>197</v>
      </c>
      <c r="K14" s="139" t="s">
        <v>2633</v>
      </c>
      <c r="L14" s="145" t="s">
        <v>212</v>
      </c>
      <c r="M14" s="144" t="s">
        <v>202</v>
      </c>
      <c r="N14" s="143" t="s">
        <v>210</v>
      </c>
      <c r="O14" s="128"/>
      <c r="P14" s="128"/>
      <c r="Q14" s="128"/>
      <c r="R14" s="148" t="str">
        <f t="shared" si="0"/>
        <v>JONS</v>
      </c>
      <c r="S14" s="291">
        <f t="shared" si="1"/>
        <v>903110</v>
      </c>
      <c r="T14" s="292">
        <f t="shared" si="2"/>
        <v>18</v>
      </c>
      <c r="U14" s="292">
        <f t="shared" si="3"/>
        <v>18</v>
      </c>
      <c r="V14" s="293">
        <f t="shared" si="4"/>
        <v>180</v>
      </c>
      <c r="W14" s="292">
        <f t="shared" si="5"/>
        <v>37</v>
      </c>
      <c r="X14" s="293">
        <f t="shared" si="6"/>
        <v>210</v>
      </c>
      <c r="Y14" s="292">
        <f t="shared" si="7"/>
        <v>0.9</v>
      </c>
      <c r="Z14" s="293">
        <f t="shared" si="8"/>
        <v>180</v>
      </c>
    </row>
    <row r="15" spans="1:26" ht="15.75" thickBot="1" x14ac:dyDescent="0.3">
      <c r="A15" s="142">
        <v>3120</v>
      </c>
      <c r="B15" s="143">
        <v>18</v>
      </c>
      <c r="C15" s="143">
        <v>18</v>
      </c>
      <c r="D15" s="143">
        <v>2.4</v>
      </c>
      <c r="E15" s="144">
        <v>0</v>
      </c>
      <c r="F15" s="143">
        <v>37</v>
      </c>
      <c r="G15" s="144">
        <v>60</v>
      </c>
      <c r="H15" s="143">
        <v>0.9</v>
      </c>
      <c r="I15" s="144">
        <v>0</v>
      </c>
      <c r="J15" s="144" t="s">
        <v>197</v>
      </c>
      <c r="K15" s="139" t="s">
        <v>2632</v>
      </c>
      <c r="L15" s="145" t="s">
        <v>213</v>
      </c>
      <c r="M15" s="144" t="s">
        <v>198</v>
      </c>
      <c r="N15" s="143" t="s">
        <v>210</v>
      </c>
      <c r="O15" s="128"/>
      <c r="P15" s="128"/>
      <c r="Q15" s="128"/>
      <c r="R15" s="148" t="str">
        <f t="shared" si="0"/>
        <v>JONS</v>
      </c>
      <c r="S15" s="291">
        <f t="shared" si="1"/>
        <v>903120</v>
      </c>
      <c r="T15" s="292">
        <f t="shared" si="2"/>
        <v>18</v>
      </c>
      <c r="U15" s="292">
        <f t="shared" si="3"/>
        <v>18</v>
      </c>
      <c r="V15" s="293">
        <f t="shared" si="4"/>
        <v>180</v>
      </c>
      <c r="W15" s="292">
        <f t="shared" si="5"/>
        <v>37</v>
      </c>
      <c r="X15" s="293">
        <f t="shared" si="6"/>
        <v>240</v>
      </c>
      <c r="Y15" s="292">
        <f t="shared" si="7"/>
        <v>0.9</v>
      </c>
      <c r="Z15" s="293">
        <f t="shared" si="8"/>
        <v>180</v>
      </c>
    </row>
    <row r="16" spans="1:26" ht="15.75" thickBot="1" x14ac:dyDescent="0.3">
      <c r="A16" s="136">
        <v>3130</v>
      </c>
      <c r="B16" s="137">
        <v>12</v>
      </c>
      <c r="C16" s="137">
        <v>12</v>
      </c>
      <c r="D16" s="137">
        <v>0</v>
      </c>
      <c r="E16" s="138">
        <v>60</v>
      </c>
      <c r="F16" s="137">
        <v>37</v>
      </c>
      <c r="G16" s="139">
        <v>30</v>
      </c>
      <c r="H16" s="140">
        <v>0.9</v>
      </c>
      <c r="I16" s="139">
        <v>0</v>
      </c>
      <c r="J16" s="139" t="s">
        <v>214</v>
      </c>
      <c r="K16" s="139" t="s">
        <v>2632</v>
      </c>
      <c r="L16" s="141" t="s">
        <v>215</v>
      </c>
      <c r="M16" s="139" t="s">
        <v>198</v>
      </c>
      <c r="N16" s="137" t="s">
        <v>204</v>
      </c>
      <c r="O16" s="128"/>
      <c r="P16" s="128"/>
      <c r="Q16" s="128"/>
      <c r="R16" s="148" t="str">
        <f t="shared" si="0"/>
        <v>THOR</v>
      </c>
      <c r="S16" s="285">
        <f t="shared" si="1"/>
        <v>903130</v>
      </c>
      <c r="T16" s="286">
        <f t="shared" si="2"/>
        <v>12</v>
      </c>
      <c r="U16" s="286">
        <f t="shared" si="3"/>
        <v>12</v>
      </c>
      <c r="V16" s="287">
        <f t="shared" si="4"/>
        <v>240</v>
      </c>
      <c r="W16" s="286">
        <f t="shared" si="5"/>
        <v>37</v>
      </c>
      <c r="X16" s="287">
        <f t="shared" si="6"/>
        <v>210</v>
      </c>
      <c r="Y16" s="286">
        <f t="shared" si="7"/>
        <v>0.9</v>
      </c>
      <c r="Z16" s="287">
        <f t="shared" si="8"/>
        <v>180</v>
      </c>
    </row>
    <row r="17" spans="1:26" ht="15.75" thickBot="1" x14ac:dyDescent="0.3">
      <c r="A17" s="136">
        <v>3140</v>
      </c>
      <c r="B17" s="137">
        <v>12</v>
      </c>
      <c r="C17" s="137">
        <v>12</v>
      </c>
      <c r="D17" s="137">
        <v>0</v>
      </c>
      <c r="E17" s="138">
        <v>60</v>
      </c>
      <c r="F17" s="137">
        <v>37</v>
      </c>
      <c r="G17" s="139">
        <v>30</v>
      </c>
      <c r="H17" s="140">
        <v>0.9</v>
      </c>
      <c r="I17" s="139">
        <v>0</v>
      </c>
      <c r="J17" s="139" t="s">
        <v>214</v>
      </c>
      <c r="K17" s="139" t="s">
        <v>2633</v>
      </c>
      <c r="L17" s="141" t="s">
        <v>216</v>
      </c>
      <c r="M17" s="139" t="s">
        <v>202</v>
      </c>
      <c r="N17" s="137" t="s">
        <v>204</v>
      </c>
      <c r="O17" s="128"/>
      <c r="P17" s="128"/>
      <c r="Q17" s="128"/>
      <c r="R17" s="148" t="str">
        <f t="shared" si="0"/>
        <v>THOR</v>
      </c>
      <c r="S17" s="285">
        <f t="shared" si="1"/>
        <v>903140</v>
      </c>
      <c r="T17" s="286">
        <f t="shared" si="2"/>
        <v>12</v>
      </c>
      <c r="U17" s="286">
        <f t="shared" si="3"/>
        <v>12</v>
      </c>
      <c r="V17" s="287">
        <f t="shared" si="4"/>
        <v>240</v>
      </c>
      <c r="W17" s="286">
        <f t="shared" si="5"/>
        <v>37</v>
      </c>
      <c r="X17" s="287">
        <f t="shared" si="6"/>
        <v>210</v>
      </c>
      <c r="Y17" s="286">
        <f t="shared" si="7"/>
        <v>0.9</v>
      </c>
      <c r="Z17" s="287">
        <f t="shared" si="8"/>
        <v>180</v>
      </c>
    </row>
    <row r="18" spans="1:26" ht="15.75" thickBot="1" x14ac:dyDescent="0.3">
      <c r="A18" s="136">
        <v>3150</v>
      </c>
      <c r="B18" s="137">
        <v>16</v>
      </c>
      <c r="C18" s="137">
        <v>16</v>
      </c>
      <c r="D18" s="137">
        <v>3.2</v>
      </c>
      <c r="E18" s="138">
        <v>0</v>
      </c>
      <c r="F18" s="137">
        <v>37</v>
      </c>
      <c r="G18" s="139">
        <v>30</v>
      </c>
      <c r="H18" s="140">
        <v>0.9</v>
      </c>
      <c r="I18" s="139">
        <v>0</v>
      </c>
      <c r="J18" s="139" t="s">
        <v>214</v>
      </c>
      <c r="K18" s="139" t="s">
        <v>2632</v>
      </c>
      <c r="L18" s="141" t="s">
        <v>217</v>
      </c>
      <c r="M18" s="139" t="s">
        <v>198</v>
      </c>
      <c r="N18" s="137" t="s">
        <v>195</v>
      </c>
      <c r="O18" s="128"/>
      <c r="P18" s="128"/>
      <c r="Q18" s="128"/>
      <c r="R18" s="148" t="str">
        <f t="shared" si="0"/>
        <v>JONS</v>
      </c>
      <c r="S18" s="285">
        <f t="shared" si="1"/>
        <v>903150</v>
      </c>
      <c r="T18" s="286">
        <f t="shared" si="2"/>
        <v>16</v>
      </c>
      <c r="U18" s="286">
        <f t="shared" si="3"/>
        <v>16</v>
      </c>
      <c r="V18" s="287">
        <f t="shared" si="4"/>
        <v>180</v>
      </c>
      <c r="W18" s="286">
        <f t="shared" si="5"/>
        <v>37</v>
      </c>
      <c r="X18" s="287">
        <f t="shared" si="6"/>
        <v>210</v>
      </c>
      <c r="Y18" s="286">
        <f t="shared" si="7"/>
        <v>0.9</v>
      </c>
      <c r="Z18" s="287">
        <f t="shared" si="8"/>
        <v>180</v>
      </c>
    </row>
    <row r="19" spans="1:26" ht="15.75" thickBot="1" x14ac:dyDescent="0.3">
      <c r="A19" s="136">
        <v>3160</v>
      </c>
      <c r="B19" s="137">
        <v>2.5</v>
      </c>
      <c r="C19" s="137">
        <v>9</v>
      </c>
      <c r="D19" s="137">
        <v>1</v>
      </c>
      <c r="E19" s="138">
        <v>0</v>
      </c>
      <c r="F19" s="137">
        <v>9</v>
      </c>
      <c r="G19" s="139">
        <v>30</v>
      </c>
      <c r="H19" s="140">
        <v>0.4</v>
      </c>
      <c r="I19" s="139">
        <v>0</v>
      </c>
      <c r="J19" s="139" t="s">
        <v>197</v>
      </c>
      <c r="K19" s="139" t="s">
        <v>2632</v>
      </c>
      <c r="L19" s="141" t="s">
        <v>219</v>
      </c>
      <c r="M19" s="139" t="s">
        <v>198</v>
      </c>
      <c r="N19" s="137" t="s">
        <v>218</v>
      </c>
      <c r="O19" s="128"/>
      <c r="P19" s="128"/>
      <c r="Q19" s="128"/>
      <c r="R19" s="148" t="str">
        <f t="shared" si="0"/>
        <v>JONS</v>
      </c>
      <c r="S19" s="285">
        <f t="shared" si="1"/>
        <v>903160</v>
      </c>
      <c r="T19" s="286">
        <f t="shared" si="2"/>
        <v>2.5</v>
      </c>
      <c r="U19" s="286">
        <f t="shared" si="3"/>
        <v>9</v>
      </c>
      <c r="V19" s="287">
        <f t="shared" si="4"/>
        <v>180</v>
      </c>
      <c r="W19" s="286">
        <f t="shared" si="5"/>
        <v>9</v>
      </c>
      <c r="X19" s="287">
        <f t="shared" si="6"/>
        <v>210</v>
      </c>
      <c r="Y19" s="286">
        <f t="shared" si="7"/>
        <v>0.4</v>
      </c>
      <c r="Z19" s="287">
        <f t="shared" si="8"/>
        <v>180</v>
      </c>
    </row>
    <row r="20" spans="1:26" ht="15.75" thickBot="1" x14ac:dyDescent="0.3">
      <c r="A20" s="136">
        <v>3170</v>
      </c>
      <c r="B20" s="137">
        <v>2.5</v>
      </c>
      <c r="C20" s="137">
        <v>9</v>
      </c>
      <c r="D20" s="137">
        <v>1</v>
      </c>
      <c r="E20" s="138">
        <v>90</v>
      </c>
      <c r="F20" s="137">
        <v>9</v>
      </c>
      <c r="G20" s="139">
        <v>60</v>
      </c>
      <c r="H20" s="140">
        <v>0.4</v>
      </c>
      <c r="I20" s="139">
        <v>0</v>
      </c>
      <c r="J20" s="139" t="s">
        <v>197</v>
      </c>
      <c r="K20" s="139" t="s">
        <v>2632</v>
      </c>
      <c r="L20" s="141" t="s">
        <v>220</v>
      </c>
      <c r="M20" s="139" t="s">
        <v>198</v>
      </c>
      <c r="N20" s="137" t="s">
        <v>218</v>
      </c>
      <c r="O20" s="128"/>
      <c r="P20" s="128"/>
      <c r="Q20" s="128"/>
      <c r="R20" s="148" t="str">
        <f t="shared" si="0"/>
        <v>JONS</v>
      </c>
      <c r="S20" s="285">
        <f t="shared" si="1"/>
        <v>903170</v>
      </c>
      <c r="T20" s="286">
        <f t="shared" si="2"/>
        <v>2.5</v>
      </c>
      <c r="U20" s="286">
        <f t="shared" si="3"/>
        <v>9</v>
      </c>
      <c r="V20" s="287">
        <f t="shared" si="4"/>
        <v>270</v>
      </c>
      <c r="W20" s="286">
        <f t="shared" si="5"/>
        <v>9</v>
      </c>
      <c r="X20" s="287">
        <f t="shared" si="6"/>
        <v>240</v>
      </c>
      <c r="Y20" s="286">
        <f t="shared" si="7"/>
        <v>0.4</v>
      </c>
      <c r="Z20" s="287">
        <f t="shared" si="8"/>
        <v>180</v>
      </c>
    </row>
    <row r="21" spans="1:26" ht="15.75" thickBot="1" x14ac:dyDescent="0.3">
      <c r="A21" s="136">
        <v>3180</v>
      </c>
      <c r="B21" s="137">
        <v>5</v>
      </c>
      <c r="C21" s="137">
        <v>11</v>
      </c>
      <c r="D21" s="137">
        <v>1.1000000000000001</v>
      </c>
      <c r="E21" s="138">
        <v>0</v>
      </c>
      <c r="F21" s="137">
        <v>17</v>
      </c>
      <c r="G21" s="139">
        <v>30</v>
      </c>
      <c r="H21" s="140">
        <v>0.4</v>
      </c>
      <c r="I21" s="139">
        <v>0</v>
      </c>
      <c r="J21" s="139" t="s">
        <v>197</v>
      </c>
      <c r="K21" s="139" t="s">
        <v>2632</v>
      </c>
      <c r="L21" s="141" t="s">
        <v>222</v>
      </c>
      <c r="M21" s="139" t="s">
        <v>198</v>
      </c>
      <c r="N21" s="137" t="s">
        <v>221</v>
      </c>
      <c r="O21" s="128"/>
      <c r="P21" s="128"/>
      <c r="Q21" s="128"/>
      <c r="R21" s="148" t="str">
        <f t="shared" si="0"/>
        <v>JONS</v>
      </c>
      <c r="S21" s="285">
        <f t="shared" si="1"/>
        <v>903180</v>
      </c>
      <c r="T21" s="286">
        <f t="shared" si="2"/>
        <v>5</v>
      </c>
      <c r="U21" s="286">
        <f t="shared" si="3"/>
        <v>11</v>
      </c>
      <c r="V21" s="287">
        <f t="shared" si="4"/>
        <v>180</v>
      </c>
      <c r="W21" s="286">
        <f t="shared" si="5"/>
        <v>17</v>
      </c>
      <c r="X21" s="287">
        <f t="shared" si="6"/>
        <v>210</v>
      </c>
      <c r="Y21" s="286">
        <f t="shared" si="7"/>
        <v>0.4</v>
      </c>
      <c r="Z21" s="287">
        <f t="shared" si="8"/>
        <v>180</v>
      </c>
    </row>
    <row r="22" spans="1:26" ht="15.75" thickBot="1" x14ac:dyDescent="0.3">
      <c r="A22" s="136">
        <v>3190</v>
      </c>
      <c r="B22" s="137">
        <v>5</v>
      </c>
      <c r="C22" s="137">
        <v>11</v>
      </c>
      <c r="D22" s="137">
        <v>1.1000000000000001</v>
      </c>
      <c r="E22" s="138">
        <v>90</v>
      </c>
      <c r="F22" s="137">
        <v>17</v>
      </c>
      <c r="G22" s="139">
        <v>60</v>
      </c>
      <c r="H22" s="140">
        <v>0.4</v>
      </c>
      <c r="I22" s="139">
        <v>0</v>
      </c>
      <c r="J22" s="139" t="s">
        <v>197</v>
      </c>
      <c r="K22" s="139" t="s">
        <v>2632</v>
      </c>
      <c r="L22" s="141" t="s">
        <v>223</v>
      </c>
      <c r="M22" s="139" t="s">
        <v>198</v>
      </c>
      <c r="N22" s="137" t="s">
        <v>221</v>
      </c>
      <c r="O22" s="128"/>
      <c r="P22" s="128"/>
      <c r="Q22" s="128"/>
      <c r="R22" s="148" t="str">
        <f t="shared" si="0"/>
        <v>JONS</v>
      </c>
      <c r="S22" s="285">
        <f t="shared" si="1"/>
        <v>903190</v>
      </c>
      <c r="T22" s="286">
        <f t="shared" si="2"/>
        <v>5</v>
      </c>
      <c r="U22" s="286">
        <f t="shared" si="3"/>
        <v>11</v>
      </c>
      <c r="V22" s="287">
        <f t="shared" si="4"/>
        <v>270</v>
      </c>
      <c r="W22" s="286">
        <f t="shared" si="5"/>
        <v>17</v>
      </c>
      <c r="X22" s="287">
        <f t="shared" si="6"/>
        <v>240</v>
      </c>
      <c r="Y22" s="286">
        <f t="shared" si="7"/>
        <v>0.4</v>
      </c>
      <c r="Z22" s="287">
        <f t="shared" si="8"/>
        <v>180</v>
      </c>
    </row>
    <row r="23" spans="1:26" ht="15.75" thickBot="1" x14ac:dyDescent="0.3">
      <c r="A23" s="136">
        <v>3200</v>
      </c>
      <c r="B23" s="137">
        <v>5</v>
      </c>
      <c r="C23" s="137">
        <v>11</v>
      </c>
      <c r="D23" s="137">
        <v>1.1000000000000001</v>
      </c>
      <c r="E23" s="138">
        <v>90</v>
      </c>
      <c r="F23" s="137">
        <v>17</v>
      </c>
      <c r="G23" s="139">
        <v>60</v>
      </c>
      <c r="H23" s="140">
        <v>0.4</v>
      </c>
      <c r="I23" s="139">
        <v>0</v>
      </c>
      <c r="J23" s="139" t="s">
        <v>197</v>
      </c>
      <c r="K23" s="139" t="s">
        <v>2633</v>
      </c>
      <c r="L23" s="141" t="s">
        <v>224</v>
      </c>
      <c r="M23" s="139" t="s">
        <v>202</v>
      </c>
      <c r="N23" s="137" t="s">
        <v>221</v>
      </c>
      <c r="O23" s="128"/>
      <c r="P23" s="128"/>
      <c r="Q23" s="128"/>
      <c r="R23" s="148" t="str">
        <f t="shared" si="0"/>
        <v>JONS</v>
      </c>
      <c r="S23" s="285">
        <f t="shared" si="1"/>
        <v>903200</v>
      </c>
      <c r="T23" s="286">
        <f t="shared" si="2"/>
        <v>5</v>
      </c>
      <c r="U23" s="286">
        <f t="shared" si="3"/>
        <v>11</v>
      </c>
      <c r="V23" s="287">
        <f t="shared" si="4"/>
        <v>270</v>
      </c>
      <c r="W23" s="286">
        <f t="shared" si="5"/>
        <v>17</v>
      </c>
      <c r="X23" s="287">
        <f t="shared" si="6"/>
        <v>240</v>
      </c>
      <c r="Y23" s="286">
        <f t="shared" si="7"/>
        <v>0.4</v>
      </c>
      <c r="Z23" s="287">
        <f t="shared" si="8"/>
        <v>180</v>
      </c>
    </row>
    <row r="24" spans="1:26" ht="15.75" thickBot="1" x14ac:dyDescent="0.3">
      <c r="A24" s="136">
        <v>3210</v>
      </c>
      <c r="B24" s="137">
        <v>7.5</v>
      </c>
      <c r="C24" s="137">
        <v>12</v>
      </c>
      <c r="D24" s="137">
        <v>2</v>
      </c>
      <c r="E24" s="138">
        <v>0</v>
      </c>
      <c r="F24" s="137">
        <v>17</v>
      </c>
      <c r="G24" s="139">
        <v>30</v>
      </c>
      <c r="H24" s="140">
        <v>0.4</v>
      </c>
      <c r="I24" s="139">
        <v>0</v>
      </c>
      <c r="J24" s="139" t="s">
        <v>197</v>
      </c>
      <c r="K24" s="139" t="s">
        <v>2633</v>
      </c>
      <c r="L24" s="141" t="s">
        <v>226</v>
      </c>
      <c r="M24" s="139" t="s">
        <v>202</v>
      </c>
      <c r="N24" s="137" t="s">
        <v>225</v>
      </c>
      <c r="O24" s="128"/>
      <c r="P24" s="128"/>
      <c r="Q24" s="128"/>
      <c r="R24" s="148" t="str">
        <f t="shared" si="0"/>
        <v>JONS</v>
      </c>
      <c r="S24" s="285">
        <f t="shared" si="1"/>
        <v>903210</v>
      </c>
      <c r="T24" s="286">
        <f t="shared" si="2"/>
        <v>7.5</v>
      </c>
      <c r="U24" s="286">
        <f t="shared" si="3"/>
        <v>12</v>
      </c>
      <c r="V24" s="287">
        <f t="shared" si="4"/>
        <v>180</v>
      </c>
      <c r="W24" s="286">
        <f t="shared" si="5"/>
        <v>17</v>
      </c>
      <c r="X24" s="287">
        <f t="shared" si="6"/>
        <v>210</v>
      </c>
      <c r="Y24" s="286">
        <f t="shared" si="7"/>
        <v>0.4</v>
      </c>
      <c r="Z24" s="287">
        <f t="shared" si="8"/>
        <v>180</v>
      </c>
    </row>
    <row r="25" spans="1:26" ht="15.75" thickBot="1" x14ac:dyDescent="0.3">
      <c r="A25" s="136">
        <v>3220</v>
      </c>
      <c r="B25" s="137">
        <v>16</v>
      </c>
      <c r="C25" s="137">
        <v>16</v>
      </c>
      <c r="D25" s="137">
        <v>3.2</v>
      </c>
      <c r="E25" s="138">
        <v>60</v>
      </c>
      <c r="F25" s="137">
        <v>37</v>
      </c>
      <c r="G25" s="139">
        <v>30</v>
      </c>
      <c r="H25" s="140">
        <v>0.9</v>
      </c>
      <c r="I25" s="139">
        <v>0</v>
      </c>
      <c r="J25" s="139" t="s">
        <v>214</v>
      </c>
      <c r="K25" s="139" t="s">
        <v>2633</v>
      </c>
      <c r="L25" s="141" t="s">
        <v>251</v>
      </c>
      <c r="M25" s="139" t="s">
        <v>202</v>
      </c>
      <c r="N25" s="137" t="s">
        <v>195</v>
      </c>
      <c r="O25" s="128"/>
      <c r="P25" s="128"/>
      <c r="Q25" s="128"/>
      <c r="R25" s="148" t="str">
        <f t="shared" si="0"/>
        <v>JONS</v>
      </c>
      <c r="S25" s="285">
        <f>900000+A25</f>
        <v>903220</v>
      </c>
      <c r="T25" s="286">
        <f>B25</f>
        <v>16</v>
      </c>
      <c r="U25" s="286">
        <f>C25</f>
        <v>16</v>
      </c>
      <c r="V25" s="287">
        <f>180+E25</f>
        <v>240</v>
      </c>
      <c r="W25" s="286">
        <f>F25</f>
        <v>37</v>
      </c>
      <c r="X25" s="287">
        <f>180+G25</f>
        <v>210</v>
      </c>
      <c r="Y25" s="286">
        <f>H25</f>
        <v>0.9</v>
      </c>
      <c r="Z25" s="287">
        <f>180+I25</f>
        <v>180</v>
      </c>
    </row>
    <row r="26" spans="1:26" x14ac:dyDescent="0.25">
      <c r="S26" s="285"/>
      <c r="T26" s="289"/>
      <c r="U26" s="290"/>
      <c r="V26" s="11"/>
      <c r="W26" s="286"/>
      <c r="X26" s="11"/>
      <c r="Y26" s="286"/>
      <c r="Z26" s="288"/>
    </row>
    <row r="31" spans="1:26" x14ac:dyDescent="0.25">
      <c r="A31" s="48" t="s">
        <v>228</v>
      </c>
      <c r="B31" s="83"/>
      <c r="C31" s="83"/>
      <c r="D31" s="83"/>
      <c r="E31" s="83"/>
      <c r="F31" s="146">
        <v>350</v>
      </c>
    </row>
    <row r="32" spans="1:26" x14ac:dyDescent="0.25">
      <c r="A32" s="46" t="s">
        <v>59</v>
      </c>
      <c r="B32" s="111" t="s">
        <v>227</v>
      </c>
      <c r="C32" s="110"/>
      <c r="D32" s="110"/>
      <c r="E32" s="111"/>
    </row>
    <row r="33" spans="1:11" x14ac:dyDescent="0.25">
      <c r="A33" s="126">
        <f>$F$31*F33</f>
        <v>0</v>
      </c>
      <c r="B33" s="112">
        <v>1</v>
      </c>
      <c r="C33" s="112"/>
      <c r="D33" s="112"/>
      <c r="E33" s="112"/>
      <c r="F33" s="147">
        <v>0</v>
      </c>
      <c r="G33" s="127"/>
      <c r="I33">
        <v>0</v>
      </c>
      <c r="J33" s="300">
        <v>0</v>
      </c>
      <c r="K33">
        <v>0</v>
      </c>
    </row>
    <row r="34" spans="1:11" x14ac:dyDescent="0.25">
      <c r="A34" s="126">
        <f>$F$31*F34</f>
        <v>87.5</v>
      </c>
      <c r="B34" s="114">
        <v>0.9</v>
      </c>
      <c r="C34" s="114"/>
      <c r="D34" s="114"/>
      <c r="E34" s="114"/>
      <c r="F34" s="147">
        <v>0.25</v>
      </c>
      <c r="G34" s="127"/>
      <c r="I34">
        <v>0</v>
      </c>
      <c r="J34" s="300">
        <v>0</v>
      </c>
      <c r="K34">
        <f>-A34</f>
        <v>-87.5</v>
      </c>
    </row>
    <row r="35" spans="1:11" x14ac:dyDescent="0.25">
      <c r="A35" s="126">
        <f>$F$31*F35</f>
        <v>175</v>
      </c>
      <c r="B35" s="114">
        <v>0.8</v>
      </c>
      <c r="C35" s="114"/>
      <c r="D35" s="114"/>
      <c r="E35" s="114"/>
      <c r="F35" s="147">
        <v>0.5</v>
      </c>
      <c r="G35" s="127"/>
      <c r="I35">
        <v>0</v>
      </c>
      <c r="J35" s="300">
        <v>0</v>
      </c>
      <c r="K35" s="300">
        <f t="shared" ref="K35:K37" si="9">-A35</f>
        <v>-175</v>
      </c>
    </row>
    <row r="36" spans="1:11" x14ac:dyDescent="0.25">
      <c r="A36" s="126">
        <f>$F$31*F36</f>
        <v>262.5</v>
      </c>
      <c r="B36" s="112">
        <v>0.7</v>
      </c>
      <c r="C36" s="112"/>
      <c r="D36" s="112"/>
      <c r="E36" s="112"/>
      <c r="F36" s="147">
        <v>0.75</v>
      </c>
      <c r="G36" s="127"/>
      <c r="I36">
        <v>0</v>
      </c>
      <c r="J36" s="300">
        <v>0</v>
      </c>
      <c r="K36" s="300">
        <f t="shared" si="9"/>
        <v>-262.5</v>
      </c>
    </row>
    <row r="37" spans="1:11" x14ac:dyDescent="0.25">
      <c r="A37" s="126">
        <f>$F$31*F37</f>
        <v>350</v>
      </c>
      <c r="B37" s="114">
        <v>0.6</v>
      </c>
      <c r="C37" s="114"/>
      <c r="D37" s="114"/>
      <c r="E37" s="114"/>
      <c r="F37" s="147">
        <v>1</v>
      </c>
      <c r="G37" s="127"/>
      <c r="I37">
        <v>0</v>
      </c>
      <c r="J37" s="300">
        <v>0</v>
      </c>
      <c r="K37" s="300">
        <f t="shared" si="9"/>
        <v>-350</v>
      </c>
    </row>
    <row r="38" spans="1:11" x14ac:dyDescent="0.25">
      <c r="A38" s="126"/>
      <c r="B38" s="114"/>
      <c r="C38" s="114"/>
      <c r="D38" s="115"/>
      <c r="E38" s="113"/>
    </row>
    <row r="39" spans="1:11" x14ac:dyDescent="0.25">
      <c r="A39" s="126"/>
      <c r="B39" s="114"/>
      <c r="C39" s="114"/>
      <c r="D39" s="115"/>
      <c r="E39" s="113"/>
    </row>
    <row r="40" spans="1:11" x14ac:dyDescent="0.25">
      <c r="A40" s="126"/>
      <c r="B40" s="114"/>
      <c r="C40" s="114"/>
      <c r="D40" s="115"/>
      <c r="E40" s="113"/>
    </row>
    <row r="41" spans="1:11" x14ac:dyDescent="0.25">
      <c r="A41" s="126"/>
      <c r="B41" s="114"/>
      <c r="C41" s="114"/>
      <c r="D41" s="115"/>
      <c r="E41" s="113"/>
    </row>
    <row r="42" spans="1:11" x14ac:dyDescent="0.25">
      <c r="A42" s="126"/>
      <c r="B42" s="114"/>
      <c r="C42" s="114"/>
      <c r="D42" s="115"/>
      <c r="E42" s="113"/>
    </row>
    <row r="43" spans="1:11" x14ac:dyDescent="0.25">
      <c r="A43" s="126"/>
      <c r="B43" s="114"/>
      <c r="C43" s="114"/>
      <c r="D43" s="115"/>
      <c r="E43" s="113"/>
    </row>
    <row r="44" spans="1:11" x14ac:dyDescent="0.25">
      <c r="A44" s="126"/>
      <c r="B44" s="39"/>
      <c r="C44" s="39"/>
      <c r="D44" s="102"/>
      <c r="E44" s="51"/>
    </row>
  </sheetData>
  <mergeCells count="10">
    <mergeCell ref="S2:Z2"/>
    <mergeCell ref="A1:A3"/>
    <mergeCell ref="M1:M3"/>
    <mergeCell ref="N1:N3"/>
    <mergeCell ref="B1:E1"/>
    <mergeCell ref="F1:G1"/>
    <mergeCell ref="H1:I1"/>
    <mergeCell ref="K1:K3"/>
    <mergeCell ref="L1:L3"/>
    <mergeCell ref="D2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/>
  <dimension ref="A1:AH32"/>
  <sheetViews>
    <sheetView workbookViewId="0">
      <selection activeCell="AI3" sqref="AI3"/>
    </sheetView>
  </sheetViews>
  <sheetFormatPr defaultRowHeight="15" x14ac:dyDescent="0.25"/>
  <cols>
    <col min="1" max="1" width="4.42578125" bestFit="1" customWidth="1"/>
    <col min="2" max="3" width="3.28515625" bestFit="1" customWidth="1"/>
    <col min="4" max="4" width="3.85546875" bestFit="1" customWidth="1"/>
    <col min="5" max="5" width="7.85546875" bestFit="1" customWidth="1"/>
    <col min="6" max="6" width="5.7109375" bestFit="1" customWidth="1"/>
    <col min="7" max="7" width="4.85546875" bestFit="1" customWidth="1"/>
    <col min="8" max="8" width="5.7109375" bestFit="1" customWidth="1"/>
    <col min="9" max="9" width="4.28515625" bestFit="1" customWidth="1"/>
    <col min="10" max="11" width="5.7109375" bestFit="1" customWidth="1"/>
    <col min="12" max="12" width="5.28515625" bestFit="1" customWidth="1"/>
    <col min="13" max="14" width="5.7109375" bestFit="1" customWidth="1"/>
    <col min="15" max="15" width="5.28515625" bestFit="1" customWidth="1"/>
    <col min="16" max="16" width="5.140625" bestFit="1" customWidth="1"/>
    <col min="17" max="17" width="4" bestFit="1" customWidth="1"/>
    <col min="18" max="18" width="4.85546875" bestFit="1" customWidth="1"/>
    <col min="19" max="19" width="5.140625" bestFit="1" customWidth="1"/>
    <col min="20" max="20" width="3.85546875" bestFit="1" customWidth="1"/>
    <col min="21" max="21" width="4.7109375" bestFit="1" customWidth="1"/>
    <col min="22" max="22" width="4.28515625" bestFit="1" customWidth="1"/>
    <col min="23" max="23" width="3.28515625" bestFit="1" customWidth="1"/>
    <col min="24" max="24" width="2.7109375" bestFit="1" customWidth="1"/>
    <col min="25" max="25" width="3.140625" bestFit="1" customWidth="1"/>
    <col min="26" max="26" width="7.140625" customWidth="1"/>
    <col min="27" max="28" width="4" customWidth="1"/>
    <col min="29" max="29" width="3.7109375" customWidth="1"/>
    <col min="30" max="30" width="2.7109375" customWidth="1"/>
  </cols>
  <sheetData>
    <row r="1" spans="1:33" s="149" customFormat="1" ht="15" customHeight="1" thickTop="1" thickBot="1" x14ac:dyDescent="0.3">
      <c r="A1" s="372" t="s">
        <v>239</v>
      </c>
      <c r="B1" s="372"/>
      <c r="C1" s="372"/>
      <c r="D1" s="372"/>
      <c r="E1" s="372"/>
      <c r="F1" s="372"/>
      <c r="G1" s="372"/>
      <c r="H1" s="372"/>
      <c r="I1" s="80"/>
      <c r="J1" s="80"/>
      <c r="K1" s="80"/>
      <c r="L1" s="80"/>
      <c r="M1" s="80"/>
      <c r="N1" s="80"/>
      <c r="O1" s="80"/>
      <c r="P1" s="80"/>
      <c r="Q1" s="80"/>
      <c r="R1" s="80"/>
      <c r="W1" s="365" t="s">
        <v>183</v>
      </c>
      <c r="X1" s="366"/>
      <c r="Y1" s="366"/>
      <c r="Z1" s="367"/>
      <c r="AA1" s="365" t="s">
        <v>184</v>
      </c>
      <c r="AB1" s="367"/>
      <c r="AC1" s="365" t="s">
        <v>185</v>
      </c>
      <c r="AD1" s="367"/>
      <c r="AE1" s="360" t="s">
        <v>187</v>
      </c>
      <c r="AF1" s="360" t="s">
        <v>232</v>
      </c>
      <c r="AG1" s="363" t="s">
        <v>190</v>
      </c>
    </row>
    <row r="2" spans="1:33" ht="24.75" thickTop="1" x14ac:dyDescent="0.25">
      <c r="A2" s="157" t="s">
        <v>182</v>
      </c>
      <c r="B2" s="158" t="s">
        <v>248</v>
      </c>
      <c r="C2" s="158" t="s">
        <v>249</v>
      </c>
      <c r="D2" s="158" t="s">
        <v>250</v>
      </c>
      <c r="E2" s="158" t="s">
        <v>234</v>
      </c>
      <c r="F2" s="175"/>
      <c r="G2" s="158" t="s">
        <v>235</v>
      </c>
      <c r="H2" s="158" t="s">
        <v>240</v>
      </c>
      <c r="I2" s="176"/>
      <c r="J2" s="175"/>
      <c r="K2" s="158" t="s">
        <v>241</v>
      </c>
      <c r="L2" s="176" t="s">
        <v>240</v>
      </c>
      <c r="M2" s="158"/>
      <c r="N2" s="158" t="s">
        <v>242</v>
      </c>
      <c r="O2" s="158" t="s">
        <v>240</v>
      </c>
      <c r="P2" s="175"/>
      <c r="Q2" s="158" t="s">
        <v>243</v>
      </c>
      <c r="R2" s="176" t="s">
        <v>12</v>
      </c>
      <c r="S2" s="150"/>
      <c r="T2" s="150" t="s">
        <v>246</v>
      </c>
      <c r="U2" s="158" t="s">
        <v>194</v>
      </c>
      <c r="V2" s="151"/>
      <c r="W2" s="130" t="s">
        <v>188</v>
      </c>
      <c r="X2" s="130" t="s">
        <v>189</v>
      </c>
      <c r="Y2" s="373" t="s">
        <v>252</v>
      </c>
      <c r="Z2" s="130" t="s">
        <v>233</v>
      </c>
      <c r="AA2" s="130" t="s">
        <v>191</v>
      </c>
      <c r="AB2" s="130" t="s">
        <v>233</v>
      </c>
      <c r="AC2" s="130" t="s">
        <v>192</v>
      </c>
      <c r="AD2" s="130" t="s">
        <v>233</v>
      </c>
      <c r="AE2" s="361"/>
      <c r="AF2" s="361"/>
      <c r="AG2" s="363"/>
    </row>
    <row r="3" spans="1:33" ht="24.75" thickBot="1" x14ac:dyDescent="0.3">
      <c r="A3" s="177" t="s">
        <v>236</v>
      </c>
      <c r="B3" s="172" t="s">
        <v>229</v>
      </c>
      <c r="C3" s="172" t="s">
        <v>229</v>
      </c>
      <c r="D3" s="172" t="s">
        <v>229</v>
      </c>
      <c r="E3" s="172" t="s">
        <v>193</v>
      </c>
      <c r="F3" s="171" t="s">
        <v>237</v>
      </c>
      <c r="G3" s="172" t="s">
        <v>238</v>
      </c>
      <c r="H3" s="172" t="s">
        <v>244</v>
      </c>
      <c r="I3" s="173" t="s">
        <v>245</v>
      </c>
      <c r="J3" s="171" t="s">
        <v>237</v>
      </c>
      <c r="K3" s="172" t="s">
        <v>238</v>
      </c>
      <c r="L3" s="173" t="s">
        <v>244</v>
      </c>
      <c r="M3" s="172" t="s">
        <v>237</v>
      </c>
      <c r="N3" s="172" t="s">
        <v>238</v>
      </c>
      <c r="O3" s="172" t="s">
        <v>244</v>
      </c>
      <c r="P3" s="171" t="s">
        <v>237</v>
      </c>
      <c r="Q3" s="172" t="s">
        <v>238</v>
      </c>
      <c r="R3" s="173" t="s">
        <v>244</v>
      </c>
      <c r="S3" s="174" t="s">
        <v>237</v>
      </c>
      <c r="T3" s="174" t="s">
        <v>238</v>
      </c>
      <c r="U3" s="172" t="s">
        <v>247</v>
      </c>
      <c r="V3" s="178" t="s">
        <v>244</v>
      </c>
      <c r="W3" s="132" t="s">
        <v>12</v>
      </c>
      <c r="X3" s="133" t="s">
        <v>14</v>
      </c>
      <c r="Y3" s="369"/>
      <c r="Z3" s="134" t="s">
        <v>194</v>
      </c>
      <c r="AA3" s="132" t="s">
        <v>23</v>
      </c>
      <c r="AB3" s="134" t="s">
        <v>194</v>
      </c>
      <c r="AC3" s="132" t="s">
        <v>23</v>
      </c>
      <c r="AD3" s="134" t="s">
        <v>194</v>
      </c>
      <c r="AE3" s="362"/>
      <c r="AF3" s="362"/>
      <c r="AG3" s="364"/>
    </row>
    <row r="4" spans="1:33" ht="25.5" thickTop="1" thickBot="1" x14ac:dyDescent="0.3">
      <c r="A4" s="159">
        <v>3011</v>
      </c>
      <c r="B4" s="169">
        <v>0</v>
      </c>
      <c r="C4" s="161">
        <v>30</v>
      </c>
      <c r="D4" s="169" t="s">
        <v>196</v>
      </c>
      <c r="E4" s="161" t="s">
        <v>198</v>
      </c>
      <c r="F4" s="165">
        <v>1099.0999999999999</v>
      </c>
      <c r="G4" s="161">
        <v>572.6</v>
      </c>
      <c r="H4" s="161">
        <v>9095.9</v>
      </c>
      <c r="I4" s="166">
        <v>4</v>
      </c>
      <c r="J4" s="165">
        <v>2757.6</v>
      </c>
      <c r="K4" s="161">
        <v>2046.9</v>
      </c>
      <c r="L4" s="166">
        <v>27878</v>
      </c>
      <c r="M4" s="161">
        <v>6965.9</v>
      </c>
      <c r="N4" s="161">
        <v>1050</v>
      </c>
      <c r="O4" s="161">
        <v>20099</v>
      </c>
      <c r="P4" s="165">
        <v>17.95</v>
      </c>
      <c r="Q4" s="161">
        <v>6.98</v>
      </c>
      <c r="R4" s="166">
        <v>48.13</v>
      </c>
      <c r="S4" s="160">
        <v>24.4</v>
      </c>
      <c r="T4" s="160">
        <v>4.5999999999999996</v>
      </c>
      <c r="U4" s="161">
        <v>11.1</v>
      </c>
      <c r="V4" s="153">
        <v>39.1</v>
      </c>
      <c r="W4" s="137">
        <v>16</v>
      </c>
      <c r="X4" s="137">
        <v>16</v>
      </c>
      <c r="Y4" s="137">
        <v>3.2</v>
      </c>
      <c r="Z4" s="138">
        <v>0</v>
      </c>
      <c r="AA4" s="137">
        <v>37</v>
      </c>
      <c r="AB4" s="139">
        <v>30</v>
      </c>
      <c r="AC4" s="140">
        <v>0</v>
      </c>
      <c r="AD4" s="139">
        <v>0</v>
      </c>
      <c r="AE4" s="141" t="s">
        <v>199</v>
      </c>
      <c r="AF4" s="139" t="s">
        <v>198</v>
      </c>
      <c r="AG4" s="137" t="s">
        <v>195</v>
      </c>
    </row>
    <row r="5" spans="1:33" ht="15.75" thickBot="1" x14ac:dyDescent="0.3">
      <c r="A5" s="159">
        <v>3020</v>
      </c>
      <c r="B5" s="169">
        <v>0</v>
      </c>
      <c r="C5" s="161">
        <v>30</v>
      </c>
      <c r="D5" s="161">
        <v>0</v>
      </c>
      <c r="E5" s="161" t="s">
        <v>198</v>
      </c>
      <c r="F5" s="165">
        <v>1487.5</v>
      </c>
      <c r="G5" s="161">
        <v>647.20000000000005</v>
      </c>
      <c r="H5" s="161">
        <v>8011.4</v>
      </c>
      <c r="I5" s="166">
        <v>4</v>
      </c>
      <c r="J5" s="165">
        <v>3128.4</v>
      </c>
      <c r="K5" s="161">
        <v>2117.5</v>
      </c>
      <c r="L5" s="166">
        <v>23708</v>
      </c>
      <c r="M5" s="161">
        <v>7466.3</v>
      </c>
      <c r="N5" s="161">
        <v>1136.2</v>
      </c>
      <c r="O5" s="161">
        <v>17883</v>
      </c>
      <c r="P5" s="165">
        <v>22.34</v>
      </c>
      <c r="Q5" s="161">
        <v>6.12</v>
      </c>
      <c r="R5" s="166">
        <v>47.96</v>
      </c>
      <c r="S5" s="160">
        <v>19.5</v>
      </c>
      <c r="T5" s="160">
        <v>3.2</v>
      </c>
      <c r="U5" s="161">
        <v>11.3</v>
      </c>
      <c r="V5" s="153">
        <v>30.1</v>
      </c>
      <c r="W5" s="137">
        <v>16</v>
      </c>
      <c r="X5" s="137">
        <v>16</v>
      </c>
      <c r="Y5" s="137">
        <v>3.2</v>
      </c>
      <c r="Z5" s="138">
        <v>0</v>
      </c>
      <c r="AA5" s="137">
        <v>37</v>
      </c>
      <c r="AB5" s="139">
        <v>30</v>
      </c>
      <c r="AC5" s="140">
        <v>0.9</v>
      </c>
      <c r="AD5" s="139">
        <v>0</v>
      </c>
      <c r="AE5" s="141" t="s">
        <v>200</v>
      </c>
      <c r="AF5" s="139" t="s">
        <v>198</v>
      </c>
      <c r="AG5" s="137" t="s">
        <v>195</v>
      </c>
    </row>
    <row r="6" spans="1:33" ht="15.75" thickBot="1" x14ac:dyDescent="0.3">
      <c r="A6" s="159">
        <v>3030</v>
      </c>
      <c r="B6" s="169">
        <v>60</v>
      </c>
      <c r="C6" s="161">
        <v>30</v>
      </c>
      <c r="D6" s="161">
        <v>0</v>
      </c>
      <c r="E6" s="161" t="s">
        <v>198</v>
      </c>
      <c r="F6" s="165">
        <v>986.6</v>
      </c>
      <c r="G6" s="161">
        <v>483.3</v>
      </c>
      <c r="H6" s="161">
        <v>8679.2000000000007</v>
      </c>
      <c r="I6" s="166">
        <v>12</v>
      </c>
      <c r="J6" s="165">
        <v>2893</v>
      </c>
      <c r="K6" s="161">
        <v>1502.9</v>
      </c>
      <c r="L6" s="166">
        <v>18545</v>
      </c>
      <c r="M6" s="161">
        <v>7733.4</v>
      </c>
      <c r="N6" s="161">
        <v>1188.5</v>
      </c>
      <c r="O6" s="161">
        <v>23903</v>
      </c>
      <c r="P6" s="165">
        <v>27.71</v>
      </c>
      <c r="Q6" s="161">
        <v>7.59</v>
      </c>
      <c r="R6" s="166">
        <v>59.81</v>
      </c>
      <c r="S6" s="160">
        <v>23.2</v>
      </c>
      <c r="T6" s="160">
        <v>3.3</v>
      </c>
      <c r="U6" s="161">
        <v>12.7</v>
      </c>
      <c r="V6" s="153">
        <v>32.1</v>
      </c>
      <c r="W6" s="137">
        <v>16</v>
      </c>
      <c r="X6" s="137">
        <v>16</v>
      </c>
      <c r="Y6" s="137">
        <v>3.2</v>
      </c>
      <c r="Z6" s="138">
        <v>60</v>
      </c>
      <c r="AA6" s="137">
        <v>37</v>
      </c>
      <c r="AB6" s="139">
        <v>30</v>
      </c>
      <c r="AC6" s="140">
        <v>0.9</v>
      </c>
      <c r="AD6" s="139">
        <v>0</v>
      </c>
      <c r="AE6" s="141" t="s">
        <v>201</v>
      </c>
      <c r="AF6" s="139" t="s">
        <v>198</v>
      </c>
      <c r="AG6" s="137" t="s">
        <v>195</v>
      </c>
    </row>
    <row r="7" spans="1:33" ht="15.75" thickBot="1" x14ac:dyDescent="0.3">
      <c r="A7" s="159">
        <v>3041</v>
      </c>
      <c r="B7" s="169">
        <v>60</v>
      </c>
      <c r="C7" s="161">
        <v>30</v>
      </c>
      <c r="D7" s="161">
        <v>0</v>
      </c>
      <c r="E7" s="161" t="s">
        <v>202</v>
      </c>
      <c r="F7" s="165">
        <v>1145.9000000000001</v>
      </c>
      <c r="G7" s="161">
        <v>536.29999999999995</v>
      </c>
      <c r="H7" s="161">
        <v>8128.7</v>
      </c>
      <c r="I7" s="166">
        <v>12</v>
      </c>
      <c r="J7" s="165">
        <v>3117.2</v>
      </c>
      <c r="K7" s="161">
        <v>1673.9</v>
      </c>
      <c r="L7" s="166">
        <v>16525</v>
      </c>
      <c r="M7" s="161">
        <v>7705.7</v>
      </c>
      <c r="N7" s="161">
        <v>1340.8</v>
      </c>
      <c r="O7" s="161">
        <v>22705</v>
      </c>
      <c r="P7" s="165">
        <v>25.37</v>
      </c>
      <c r="Q7" s="161">
        <v>8.0299999999999994</v>
      </c>
      <c r="R7" s="166">
        <v>59.01</v>
      </c>
      <c r="S7" s="160">
        <v>25.2</v>
      </c>
      <c r="T7" s="160">
        <v>3.6</v>
      </c>
      <c r="U7" s="161">
        <v>14.7</v>
      </c>
      <c r="V7" s="153">
        <v>36.200000000000003</v>
      </c>
      <c r="W7" s="137">
        <v>16</v>
      </c>
      <c r="X7" s="137">
        <v>16</v>
      </c>
      <c r="Y7" s="137">
        <v>3.2</v>
      </c>
      <c r="Z7" s="138">
        <v>60</v>
      </c>
      <c r="AA7" s="137">
        <v>37</v>
      </c>
      <c r="AB7" s="139">
        <v>30</v>
      </c>
      <c r="AC7" s="140">
        <v>0.9</v>
      </c>
      <c r="AD7" s="139">
        <v>0</v>
      </c>
      <c r="AE7" s="141" t="s">
        <v>203</v>
      </c>
      <c r="AF7" s="139" t="s">
        <v>202</v>
      </c>
      <c r="AG7" s="137" t="s">
        <v>195</v>
      </c>
    </row>
    <row r="8" spans="1:33" ht="15.75" thickBot="1" x14ac:dyDescent="0.3">
      <c r="A8" s="159">
        <v>3050</v>
      </c>
      <c r="B8" s="169">
        <v>0</v>
      </c>
      <c r="C8" s="161">
        <v>30</v>
      </c>
      <c r="D8" s="161">
        <v>0</v>
      </c>
      <c r="E8" s="161" t="s">
        <v>198</v>
      </c>
      <c r="F8" s="165">
        <v>1297.8</v>
      </c>
      <c r="G8" s="161">
        <v>369.7</v>
      </c>
      <c r="H8" s="161">
        <v>4170.8</v>
      </c>
      <c r="I8" s="166">
        <v>4</v>
      </c>
      <c r="J8" s="165">
        <v>2960.4</v>
      </c>
      <c r="K8" s="161">
        <v>1310.4000000000001</v>
      </c>
      <c r="L8" s="166">
        <v>11546</v>
      </c>
      <c r="M8" s="161">
        <v>7286</v>
      </c>
      <c r="N8" s="161">
        <v>650.29999999999995</v>
      </c>
      <c r="O8" s="161">
        <v>11659</v>
      </c>
      <c r="P8" s="165">
        <v>22.12</v>
      </c>
      <c r="Q8" s="161">
        <v>4.62</v>
      </c>
      <c r="R8" s="166">
        <v>38.97</v>
      </c>
      <c r="S8" s="160">
        <v>15.5</v>
      </c>
      <c r="T8" s="160">
        <v>4.5</v>
      </c>
      <c r="U8" s="161">
        <v>2.2999999999999998</v>
      </c>
      <c r="V8" s="153">
        <v>28.6</v>
      </c>
      <c r="W8" s="137">
        <v>10</v>
      </c>
      <c r="X8" s="137">
        <v>10</v>
      </c>
      <c r="Y8" s="137">
        <v>0</v>
      </c>
      <c r="Z8" s="138">
        <v>0</v>
      </c>
      <c r="AA8" s="137">
        <v>37</v>
      </c>
      <c r="AB8" s="139">
        <v>30</v>
      </c>
      <c r="AC8" s="140">
        <v>0.9</v>
      </c>
      <c r="AD8" s="139">
        <v>0</v>
      </c>
      <c r="AE8" s="141" t="s">
        <v>205</v>
      </c>
      <c r="AF8" s="139" t="s">
        <v>198</v>
      </c>
      <c r="AG8" s="137" t="s">
        <v>204</v>
      </c>
    </row>
    <row r="9" spans="1:33" ht="15.75" thickBot="1" x14ac:dyDescent="0.3">
      <c r="A9" s="159">
        <v>3060</v>
      </c>
      <c r="B9" s="169">
        <v>0</v>
      </c>
      <c r="C9" s="161">
        <v>30</v>
      </c>
      <c r="D9" s="161">
        <v>0</v>
      </c>
      <c r="E9" s="161" t="s">
        <v>198</v>
      </c>
      <c r="F9" s="165">
        <v>1513</v>
      </c>
      <c r="G9" s="161">
        <v>574.79999999999995</v>
      </c>
      <c r="H9" s="161">
        <v>5136.3</v>
      </c>
      <c r="I9" s="166">
        <v>4</v>
      </c>
      <c r="J9" s="165">
        <v>3373.8</v>
      </c>
      <c r="K9" s="161">
        <v>1844.2</v>
      </c>
      <c r="L9" s="166">
        <v>13661</v>
      </c>
      <c r="M9" s="161">
        <v>7486.5</v>
      </c>
      <c r="N9" s="161">
        <v>975.5</v>
      </c>
      <c r="O9" s="161">
        <v>13919</v>
      </c>
      <c r="P9" s="165">
        <v>23.45</v>
      </c>
      <c r="Q9" s="161">
        <v>5.81</v>
      </c>
      <c r="R9" s="166">
        <v>43.47</v>
      </c>
      <c r="S9" s="160">
        <v>18.600000000000001</v>
      </c>
      <c r="T9" s="160">
        <v>3.8</v>
      </c>
      <c r="U9" s="161">
        <v>7.2</v>
      </c>
      <c r="V9" s="153">
        <v>31.7</v>
      </c>
      <c r="W9" s="137">
        <v>12</v>
      </c>
      <c r="X9" s="137">
        <v>12</v>
      </c>
      <c r="Y9" s="137">
        <v>0</v>
      </c>
      <c r="Z9" s="138">
        <v>0</v>
      </c>
      <c r="AA9" s="137">
        <v>37</v>
      </c>
      <c r="AB9" s="139">
        <v>30</v>
      </c>
      <c r="AC9" s="140">
        <v>0.9</v>
      </c>
      <c r="AD9" s="139">
        <v>0</v>
      </c>
      <c r="AE9" s="141" t="s">
        <v>206</v>
      </c>
      <c r="AF9" s="139" t="s">
        <v>198</v>
      </c>
      <c r="AG9" s="137" t="s">
        <v>204</v>
      </c>
    </row>
    <row r="10" spans="1:33" ht="15.75" thickBot="1" x14ac:dyDescent="0.3">
      <c r="A10" s="159">
        <v>3070</v>
      </c>
      <c r="B10" s="169">
        <v>60</v>
      </c>
      <c r="C10" s="161">
        <v>30</v>
      </c>
      <c r="D10" s="161">
        <v>0</v>
      </c>
      <c r="E10" s="161" t="s">
        <v>198</v>
      </c>
      <c r="F10" s="165">
        <v>1048</v>
      </c>
      <c r="G10" s="161">
        <v>503.3</v>
      </c>
      <c r="H10" s="161">
        <v>6125.1</v>
      </c>
      <c r="I10" s="166">
        <v>12</v>
      </c>
      <c r="J10" s="165">
        <v>3113.3</v>
      </c>
      <c r="K10" s="161">
        <v>1429.5</v>
      </c>
      <c r="L10" s="166">
        <v>13655</v>
      </c>
      <c r="M10" s="161">
        <v>7812.9</v>
      </c>
      <c r="N10" s="161">
        <v>1146.5</v>
      </c>
      <c r="O10" s="161">
        <v>16004</v>
      </c>
      <c r="P10" s="165">
        <v>29.09</v>
      </c>
      <c r="Q10" s="161">
        <v>8.18</v>
      </c>
      <c r="R10" s="166">
        <v>55.9</v>
      </c>
      <c r="S10" s="160">
        <v>23.8</v>
      </c>
      <c r="T10" s="160">
        <v>3.6</v>
      </c>
      <c r="U10" s="161">
        <v>11.4</v>
      </c>
      <c r="V10" s="153">
        <v>32</v>
      </c>
      <c r="W10" s="137">
        <v>12</v>
      </c>
      <c r="X10" s="137">
        <v>12</v>
      </c>
      <c r="Y10" s="137">
        <v>0</v>
      </c>
      <c r="Z10" s="138">
        <v>60</v>
      </c>
      <c r="AA10" s="137">
        <v>37</v>
      </c>
      <c r="AB10" s="139">
        <v>30</v>
      </c>
      <c r="AC10" s="140">
        <v>0.9</v>
      </c>
      <c r="AD10" s="139">
        <v>0</v>
      </c>
      <c r="AE10" s="141" t="s">
        <v>207</v>
      </c>
      <c r="AF10" s="139" t="s">
        <v>198</v>
      </c>
      <c r="AG10" s="137" t="s">
        <v>204</v>
      </c>
    </row>
    <row r="11" spans="1:33" ht="15.75" thickBot="1" x14ac:dyDescent="0.3">
      <c r="A11" s="159">
        <v>3080</v>
      </c>
      <c r="B11" s="169">
        <v>60</v>
      </c>
      <c r="C11" s="161">
        <v>30</v>
      </c>
      <c r="D11" s="161">
        <v>0</v>
      </c>
      <c r="E11" s="161" t="s">
        <v>202</v>
      </c>
      <c r="F11" s="165">
        <v>1151.2</v>
      </c>
      <c r="G11" s="161">
        <v>476.8</v>
      </c>
      <c r="H11" s="161">
        <v>4597.3</v>
      </c>
      <c r="I11" s="166">
        <v>12</v>
      </c>
      <c r="J11" s="165">
        <v>3290.5</v>
      </c>
      <c r="K11" s="161">
        <v>1464.9</v>
      </c>
      <c r="L11" s="166">
        <v>11204</v>
      </c>
      <c r="M11" s="161">
        <v>7711.1</v>
      </c>
      <c r="N11" s="161">
        <v>1154.4000000000001</v>
      </c>
      <c r="O11" s="161">
        <v>14744</v>
      </c>
      <c r="P11" s="165">
        <v>26.15</v>
      </c>
      <c r="Q11" s="161">
        <v>7.65</v>
      </c>
      <c r="R11" s="166">
        <v>50.78</v>
      </c>
      <c r="S11" s="160">
        <v>26.2</v>
      </c>
      <c r="T11" s="160">
        <v>3.6</v>
      </c>
      <c r="U11" s="161">
        <v>15</v>
      </c>
      <c r="V11" s="153">
        <v>37.6</v>
      </c>
      <c r="W11" s="137">
        <v>12</v>
      </c>
      <c r="X11" s="137">
        <v>12</v>
      </c>
      <c r="Y11" s="137">
        <v>0</v>
      </c>
      <c r="Z11" s="138">
        <v>60</v>
      </c>
      <c r="AA11" s="137">
        <v>37</v>
      </c>
      <c r="AB11" s="139">
        <v>30</v>
      </c>
      <c r="AC11" s="140">
        <v>0.9</v>
      </c>
      <c r="AD11" s="139">
        <v>0</v>
      </c>
      <c r="AE11" s="141" t="s">
        <v>208</v>
      </c>
      <c r="AF11" s="139" t="s">
        <v>202</v>
      </c>
      <c r="AG11" s="137" t="s">
        <v>204</v>
      </c>
    </row>
    <row r="12" spans="1:33" ht="15.75" thickBot="1" x14ac:dyDescent="0.3">
      <c r="A12" s="159">
        <v>3090</v>
      </c>
      <c r="B12" s="169">
        <v>0</v>
      </c>
      <c r="C12" s="161">
        <v>30</v>
      </c>
      <c r="D12" s="161">
        <v>0</v>
      </c>
      <c r="E12" s="161" t="s">
        <v>198</v>
      </c>
      <c r="F12" s="165">
        <v>1541.9</v>
      </c>
      <c r="G12" s="161">
        <v>692.9</v>
      </c>
      <c r="H12" s="161">
        <v>8914.2000000000007</v>
      </c>
      <c r="I12" s="166">
        <v>4</v>
      </c>
      <c r="J12" s="165">
        <v>3451.2</v>
      </c>
      <c r="K12" s="161">
        <v>2196</v>
      </c>
      <c r="L12" s="166">
        <v>23509</v>
      </c>
      <c r="M12" s="161">
        <v>7534.5</v>
      </c>
      <c r="N12" s="161">
        <v>1170.9000000000001</v>
      </c>
      <c r="O12" s="161">
        <v>19210</v>
      </c>
      <c r="P12" s="165">
        <v>23.73</v>
      </c>
      <c r="Q12" s="161">
        <v>6.45</v>
      </c>
      <c r="R12" s="166">
        <v>52.56</v>
      </c>
      <c r="S12" s="160">
        <v>20.5</v>
      </c>
      <c r="T12" s="160">
        <v>3.9</v>
      </c>
      <c r="U12" s="161">
        <v>10.6</v>
      </c>
      <c r="V12" s="153">
        <v>31.2</v>
      </c>
      <c r="W12" s="137">
        <v>14</v>
      </c>
      <c r="X12" s="137">
        <v>14</v>
      </c>
      <c r="Y12" s="137">
        <v>0</v>
      </c>
      <c r="Z12" s="138">
        <v>0</v>
      </c>
      <c r="AA12" s="137">
        <v>37</v>
      </c>
      <c r="AB12" s="139">
        <v>30</v>
      </c>
      <c r="AC12" s="140">
        <v>0.9</v>
      </c>
      <c r="AD12" s="139">
        <v>0</v>
      </c>
      <c r="AE12" s="141" t="s">
        <v>209</v>
      </c>
      <c r="AF12" s="139" t="s">
        <v>198</v>
      </c>
      <c r="AG12" s="137" t="s">
        <v>204</v>
      </c>
    </row>
    <row r="13" spans="1:33" ht="15.75" thickBot="1" x14ac:dyDescent="0.3">
      <c r="A13" s="294">
        <v>3100</v>
      </c>
      <c r="B13" s="295">
        <v>0</v>
      </c>
      <c r="C13" s="295">
        <v>30</v>
      </c>
      <c r="D13" s="295">
        <v>0</v>
      </c>
      <c r="E13" s="295" t="s">
        <v>198</v>
      </c>
      <c r="F13" s="296">
        <v>1328.9</v>
      </c>
      <c r="G13" s="295">
        <v>595.20000000000005</v>
      </c>
      <c r="H13" s="295">
        <v>7436.4</v>
      </c>
      <c r="I13" s="297">
        <v>4</v>
      </c>
      <c r="J13" s="296">
        <v>2933.3</v>
      </c>
      <c r="K13" s="295">
        <v>2071.9</v>
      </c>
      <c r="L13" s="297">
        <v>23768</v>
      </c>
      <c r="M13" s="295">
        <v>7323</v>
      </c>
      <c r="N13" s="295">
        <v>1080.4000000000001</v>
      </c>
      <c r="O13" s="295">
        <v>20658</v>
      </c>
      <c r="P13" s="296">
        <v>21.67</v>
      </c>
      <c r="Q13" s="295">
        <v>5.6</v>
      </c>
      <c r="R13" s="297">
        <v>45.52</v>
      </c>
      <c r="S13" s="298">
        <v>18.899999999999999</v>
      </c>
      <c r="T13" s="298">
        <v>3.4</v>
      </c>
      <c r="U13" s="295">
        <v>10.199999999999999</v>
      </c>
      <c r="V13" s="299">
        <v>33.5</v>
      </c>
      <c r="W13" s="143">
        <v>18</v>
      </c>
      <c r="X13" s="143">
        <v>18</v>
      </c>
      <c r="Y13" s="143">
        <v>2.4</v>
      </c>
      <c r="Z13" s="144">
        <v>0</v>
      </c>
      <c r="AA13" s="143">
        <v>37</v>
      </c>
      <c r="AB13" s="144">
        <v>30</v>
      </c>
      <c r="AC13" s="143">
        <v>0.9</v>
      </c>
      <c r="AD13" s="144">
        <v>0</v>
      </c>
      <c r="AE13" s="145" t="s">
        <v>211</v>
      </c>
      <c r="AF13" s="144" t="s">
        <v>198</v>
      </c>
      <c r="AG13" s="143" t="s">
        <v>210</v>
      </c>
    </row>
    <row r="14" spans="1:33" ht="15.75" thickBot="1" x14ac:dyDescent="0.3">
      <c r="A14" s="294">
        <v>3110</v>
      </c>
      <c r="B14" s="295">
        <v>0</v>
      </c>
      <c r="C14" s="295">
        <v>30</v>
      </c>
      <c r="D14" s="295">
        <v>0</v>
      </c>
      <c r="E14" s="295" t="s">
        <v>202</v>
      </c>
      <c r="F14" s="296">
        <v>1482.1</v>
      </c>
      <c r="G14" s="295">
        <v>635.5</v>
      </c>
      <c r="H14" s="295">
        <v>8119.9</v>
      </c>
      <c r="I14" s="297">
        <v>2</v>
      </c>
      <c r="J14" s="296">
        <v>2962.9</v>
      </c>
      <c r="K14" s="295">
        <v>2261</v>
      </c>
      <c r="L14" s="297">
        <v>26810</v>
      </c>
      <c r="M14" s="295">
        <v>7215.1</v>
      </c>
      <c r="N14" s="295">
        <v>1190.0999999999999</v>
      </c>
      <c r="O14" s="295">
        <v>23221</v>
      </c>
      <c r="P14" s="296">
        <v>19.239999999999998</v>
      </c>
      <c r="Q14" s="295">
        <v>5.72</v>
      </c>
      <c r="R14" s="297">
        <v>46.91</v>
      </c>
      <c r="S14" s="298">
        <v>20.3</v>
      </c>
      <c r="T14" s="298">
        <v>3.3</v>
      </c>
      <c r="U14" s="295">
        <v>8.1</v>
      </c>
      <c r="V14" s="299">
        <v>32.5</v>
      </c>
      <c r="W14" s="143">
        <v>18</v>
      </c>
      <c r="X14" s="143">
        <v>18</v>
      </c>
      <c r="Y14" s="143">
        <v>2.4</v>
      </c>
      <c r="Z14" s="144">
        <v>0</v>
      </c>
      <c r="AA14" s="143">
        <v>37</v>
      </c>
      <c r="AB14" s="144">
        <v>30</v>
      </c>
      <c r="AC14" s="143">
        <v>0.9</v>
      </c>
      <c r="AD14" s="144">
        <v>0</v>
      </c>
      <c r="AE14" s="145" t="s">
        <v>212</v>
      </c>
      <c r="AF14" s="144" t="s">
        <v>202</v>
      </c>
      <c r="AG14" s="143" t="s">
        <v>210</v>
      </c>
    </row>
    <row r="15" spans="1:33" ht="15.75" thickBot="1" x14ac:dyDescent="0.3">
      <c r="A15" s="294">
        <v>3120</v>
      </c>
      <c r="B15" s="295">
        <v>0</v>
      </c>
      <c r="C15" s="295">
        <v>60</v>
      </c>
      <c r="D15" s="295">
        <v>0</v>
      </c>
      <c r="E15" s="295" t="s">
        <v>198</v>
      </c>
      <c r="F15" s="296">
        <v>1505.8</v>
      </c>
      <c r="G15" s="295">
        <v>714.3</v>
      </c>
      <c r="H15" s="295">
        <v>8745.1</v>
      </c>
      <c r="I15" s="297">
        <v>2</v>
      </c>
      <c r="J15" s="296">
        <v>3157.5</v>
      </c>
      <c r="K15" s="295">
        <v>2302.5</v>
      </c>
      <c r="L15" s="297">
        <v>27803</v>
      </c>
      <c r="M15" s="295">
        <v>7595.5</v>
      </c>
      <c r="N15" s="295">
        <v>1234.4000000000001</v>
      </c>
      <c r="O15" s="295">
        <v>22085</v>
      </c>
      <c r="P15" s="296">
        <v>24.75</v>
      </c>
      <c r="Q15" s="295">
        <v>5.96</v>
      </c>
      <c r="R15" s="297">
        <v>48.01</v>
      </c>
      <c r="S15" s="298">
        <v>31.7</v>
      </c>
      <c r="T15" s="298">
        <v>4.3</v>
      </c>
      <c r="U15" s="295">
        <v>17.8</v>
      </c>
      <c r="V15" s="299">
        <v>51.5</v>
      </c>
      <c r="W15" s="143">
        <v>18</v>
      </c>
      <c r="X15" s="143">
        <v>18</v>
      </c>
      <c r="Y15" s="143">
        <v>2.4</v>
      </c>
      <c r="Z15" s="144">
        <v>0</v>
      </c>
      <c r="AA15" s="143">
        <v>37</v>
      </c>
      <c r="AB15" s="144">
        <v>60</v>
      </c>
      <c r="AC15" s="143">
        <v>0.9</v>
      </c>
      <c r="AD15" s="144">
        <v>0</v>
      </c>
      <c r="AE15" s="145" t="s">
        <v>213</v>
      </c>
      <c r="AF15" s="144" t="s">
        <v>198</v>
      </c>
      <c r="AG15" s="143" t="s">
        <v>210</v>
      </c>
    </row>
    <row r="16" spans="1:33" ht="15.75" thickBot="1" x14ac:dyDescent="0.3">
      <c r="A16" s="159">
        <v>3140</v>
      </c>
      <c r="B16" s="169">
        <v>60</v>
      </c>
      <c r="C16" s="161">
        <v>30</v>
      </c>
      <c r="D16" s="161">
        <v>0</v>
      </c>
      <c r="E16" s="161" t="s">
        <v>202</v>
      </c>
      <c r="F16" s="165">
        <v>2454.5</v>
      </c>
      <c r="G16" s="161">
        <v>724.5</v>
      </c>
      <c r="H16" s="161">
        <v>5849</v>
      </c>
      <c r="I16" s="166">
        <v>1</v>
      </c>
      <c r="J16" s="165">
        <v>3290.9</v>
      </c>
      <c r="K16" s="161">
        <v>1450.3</v>
      </c>
      <c r="L16" s="166">
        <v>10824</v>
      </c>
      <c r="M16" s="161">
        <v>7667.6</v>
      </c>
      <c r="N16" s="161">
        <v>1139.5</v>
      </c>
      <c r="O16" s="161">
        <v>14522</v>
      </c>
      <c r="P16" s="165">
        <v>32.61</v>
      </c>
      <c r="Q16" s="161">
        <v>7.75</v>
      </c>
      <c r="R16" s="166">
        <v>56.61</v>
      </c>
      <c r="S16" s="160">
        <v>26.4</v>
      </c>
      <c r="T16" s="160">
        <v>3.3</v>
      </c>
      <c r="U16" s="161">
        <v>16.7</v>
      </c>
      <c r="V16" s="153">
        <v>37.4</v>
      </c>
      <c r="W16" s="137">
        <v>12</v>
      </c>
      <c r="X16" s="137">
        <v>12</v>
      </c>
      <c r="Y16" s="137">
        <v>0</v>
      </c>
      <c r="Z16" s="138">
        <v>60</v>
      </c>
      <c r="AA16" s="137">
        <v>37</v>
      </c>
      <c r="AB16" s="139">
        <v>30</v>
      </c>
      <c r="AC16" s="140">
        <v>0.9</v>
      </c>
      <c r="AD16" s="139">
        <v>0</v>
      </c>
      <c r="AE16" s="141" t="s">
        <v>216</v>
      </c>
      <c r="AF16" s="139" t="s">
        <v>202</v>
      </c>
      <c r="AG16" s="137" t="s">
        <v>204</v>
      </c>
    </row>
    <row r="17" spans="1:34" ht="15.75" thickBot="1" x14ac:dyDescent="0.3">
      <c r="A17" s="159">
        <v>3150</v>
      </c>
      <c r="B17" s="169">
        <v>0</v>
      </c>
      <c r="C17" s="161">
        <v>30</v>
      </c>
      <c r="D17" s="161">
        <v>0</v>
      </c>
      <c r="E17" s="161" t="s">
        <v>198</v>
      </c>
      <c r="F17" s="165">
        <v>1812.9</v>
      </c>
      <c r="G17" s="161">
        <v>786.2</v>
      </c>
      <c r="H17" s="161">
        <v>9530.7000000000007</v>
      </c>
      <c r="I17" s="166">
        <v>4</v>
      </c>
      <c r="J17" s="165">
        <v>2991.6</v>
      </c>
      <c r="K17" s="161">
        <v>2010.4</v>
      </c>
      <c r="L17" s="166">
        <v>23274</v>
      </c>
      <c r="M17" s="161">
        <v>7293.1</v>
      </c>
      <c r="N17" s="161">
        <v>1000.1</v>
      </c>
      <c r="O17" s="161">
        <v>17276</v>
      </c>
      <c r="P17" s="165">
        <v>27.1</v>
      </c>
      <c r="Q17" s="161">
        <v>5.87</v>
      </c>
      <c r="R17" s="166">
        <v>53.99</v>
      </c>
      <c r="S17" s="160">
        <v>19</v>
      </c>
      <c r="T17" s="160">
        <v>3.9</v>
      </c>
      <c r="U17" s="161">
        <v>9.6999999999999993</v>
      </c>
      <c r="V17" s="153">
        <v>30.7</v>
      </c>
      <c r="W17" s="137">
        <v>16</v>
      </c>
      <c r="X17" s="137">
        <v>16</v>
      </c>
      <c r="Y17" s="137">
        <v>3.2</v>
      </c>
      <c r="Z17" s="138">
        <v>0</v>
      </c>
      <c r="AA17" s="137">
        <v>37</v>
      </c>
      <c r="AB17" s="139">
        <v>30</v>
      </c>
      <c r="AC17" s="140">
        <v>0.9</v>
      </c>
      <c r="AD17" s="139">
        <v>0</v>
      </c>
      <c r="AE17" s="141" t="s">
        <v>217</v>
      </c>
      <c r="AF17" s="139" t="s">
        <v>198</v>
      </c>
      <c r="AG17" s="137" t="s">
        <v>195</v>
      </c>
    </row>
    <row r="18" spans="1:34" ht="15.75" thickBot="1" x14ac:dyDescent="0.3">
      <c r="A18" s="159">
        <v>3160</v>
      </c>
      <c r="B18" s="169">
        <v>0</v>
      </c>
      <c r="C18" s="161">
        <v>30</v>
      </c>
      <c r="D18" s="161">
        <v>0</v>
      </c>
      <c r="E18" s="161" t="s">
        <v>198</v>
      </c>
      <c r="F18" s="165">
        <v>531.79999999999995</v>
      </c>
      <c r="G18" s="161">
        <v>17.3</v>
      </c>
      <c r="H18" s="161">
        <v>590.20000000000005</v>
      </c>
      <c r="I18" s="166">
        <v>3</v>
      </c>
      <c r="J18" s="165">
        <v>213.5</v>
      </c>
      <c r="K18" s="161">
        <v>82</v>
      </c>
      <c r="L18" s="166">
        <v>470.7</v>
      </c>
      <c r="M18" s="161">
        <v>6148.7</v>
      </c>
      <c r="N18" s="161">
        <v>68.7</v>
      </c>
      <c r="O18" s="161">
        <v>6437.5</v>
      </c>
      <c r="P18" s="165">
        <v>3.99</v>
      </c>
      <c r="Q18" s="161">
        <v>0.69</v>
      </c>
      <c r="R18" s="166">
        <v>5.98</v>
      </c>
      <c r="S18" s="160">
        <v>11.3</v>
      </c>
      <c r="T18" s="160">
        <v>1.3</v>
      </c>
      <c r="U18" s="161">
        <v>7.4</v>
      </c>
      <c r="V18" s="153">
        <v>14.5</v>
      </c>
      <c r="W18" s="137">
        <v>2.5</v>
      </c>
      <c r="X18" s="137">
        <v>9</v>
      </c>
      <c r="Y18" s="137">
        <v>1</v>
      </c>
      <c r="Z18" s="138">
        <v>0</v>
      </c>
      <c r="AA18" s="137">
        <v>9</v>
      </c>
      <c r="AB18" s="139">
        <v>30</v>
      </c>
      <c r="AC18" s="140">
        <v>0.4</v>
      </c>
      <c r="AD18" s="139">
        <v>0</v>
      </c>
      <c r="AE18" s="141" t="s">
        <v>219</v>
      </c>
      <c r="AF18" s="139" t="s">
        <v>198</v>
      </c>
      <c r="AG18" s="137" t="s">
        <v>218</v>
      </c>
    </row>
    <row r="19" spans="1:34" ht="15.75" thickBot="1" x14ac:dyDescent="0.3">
      <c r="A19" s="159">
        <v>3170</v>
      </c>
      <c r="B19" s="169">
        <v>90</v>
      </c>
      <c r="C19" s="161">
        <v>60</v>
      </c>
      <c r="D19" s="161">
        <v>0</v>
      </c>
      <c r="E19" s="161" t="s">
        <v>198</v>
      </c>
      <c r="F19" s="165">
        <v>552.4</v>
      </c>
      <c r="G19" s="161">
        <v>19.600000000000001</v>
      </c>
      <c r="H19" s="161">
        <v>609</v>
      </c>
      <c r="I19" s="166">
        <v>3</v>
      </c>
      <c r="J19" s="165">
        <v>202.4</v>
      </c>
      <c r="K19" s="161">
        <v>95.7</v>
      </c>
      <c r="L19" s="166">
        <v>545.29999999999995</v>
      </c>
      <c r="M19" s="161">
        <v>6218.5</v>
      </c>
      <c r="N19" s="161">
        <v>93.8</v>
      </c>
      <c r="O19" s="161">
        <v>6585</v>
      </c>
      <c r="P19" s="165">
        <v>3.58</v>
      </c>
      <c r="Q19" s="161">
        <v>0.91</v>
      </c>
      <c r="R19" s="166">
        <v>6.56</v>
      </c>
      <c r="S19" s="160">
        <v>46.5</v>
      </c>
      <c r="T19" s="160">
        <v>2.7</v>
      </c>
      <c r="U19" s="161">
        <v>40.200000000000003</v>
      </c>
      <c r="V19" s="153">
        <v>52.6</v>
      </c>
      <c r="W19" s="137">
        <v>2.5</v>
      </c>
      <c r="X19" s="137">
        <v>9</v>
      </c>
      <c r="Y19" s="137">
        <v>1</v>
      </c>
      <c r="Z19" s="138">
        <v>90</v>
      </c>
      <c r="AA19" s="137">
        <v>9</v>
      </c>
      <c r="AB19" s="139">
        <v>60</v>
      </c>
      <c r="AC19" s="140">
        <v>0.4</v>
      </c>
      <c r="AD19" s="139">
        <v>0</v>
      </c>
      <c r="AE19" s="141" t="s">
        <v>220</v>
      </c>
      <c r="AF19" s="139" t="s">
        <v>198</v>
      </c>
      <c r="AG19" s="137" t="s">
        <v>218</v>
      </c>
    </row>
    <row r="20" spans="1:34" ht="15.75" thickBot="1" x14ac:dyDescent="0.3">
      <c r="A20" s="159">
        <v>3180</v>
      </c>
      <c r="B20" s="169">
        <v>0</v>
      </c>
      <c r="C20" s="161">
        <v>30</v>
      </c>
      <c r="D20" s="161">
        <v>0</v>
      </c>
      <c r="E20" s="161" t="s">
        <v>198</v>
      </c>
      <c r="F20" s="165">
        <v>654.70000000000005</v>
      </c>
      <c r="G20" s="161">
        <v>79.3</v>
      </c>
      <c r="H20" s="161">
        <v>959</v>
      </c>
      <c r="I20" s="166">
        <v>4</v>
      </c>
      <c r="J20" s="165">
        <v>654</v>
      </c>
      <c r="K20" s="161">
        <v>325</v>
      </c>
      <c r="L20" s="166">
        <v>1912.4</v>
      </c>
      <c r="M20" s="161">
        <v>6308.6</v>
      </c>
      <c r="N20" s="161">
        <v>197.9</v>
      </c>
      <c r="O20" s="161">
        <v>7130.6</v>
      </c>
      <c r="P20" s="165">
        <v>7.67</v>
      </c>
      <c r="Q20" s="161">
        <v>2.2999999999999998</v>
      </c>
      <c r="R20" s="166">
        <v>14.65</v>
      </c>
      <c r="S20" s="160">
        <v>10.6</v>
      </c>
      <c r="T20" s="160">
        <v>1.4</v>
      </c>
      <c r="U20" s="161">
        <v>6.8</v>
      </c>
      <c r="V20" s="153">
        <v>13.9</v>
      </c>
      <c r="W20" s="137">
        <v>5</v>
      </c>
      <c r="X20" s="137">
        <v>11</v>
      </c>
      <c r="Y20" s="137">
        <v>1.1000000000000001</v>
      </c>
      <c r="Z20" s="138">
        <v>0</v>
      </c>
      <c r="AA20" s="137">
        <v>17</v>
      </c>
      <c r="AB20" s="139">
        <v>30</v>
      </c>
      <c r="AC20" s="140">
        <v>0.4</v>
      </c>
      <c r="AD20" s="139">
        <v>0</v>
      </c>
      <c r="AE20" s="141" t="s">
        <v>222</v>
      </c>
      <c r="AF20" s="139" t="s">
        <v>198</v>
      </c>
      <c r="AG20" s="137" t="s">
        <v>221</v>
      </c>
    </row>
    <row r="21" spans="1:34" ht="15.75" thickBot="1" x14ac:dyDescent="0.3">
      <c r="A21" s="159">
        <v>3190</v>
      </c>
      <c r="B21" s="169">
        <v>90</v>
      </c>
      <c r="C21" s="161">
        <v>60</v>
      </c>
      <c r="D21" s="161">
        <v>0</v>
      </c>
      <c r="E21" s="161" t="s">
        <v>198</v>
      </c>
      <c r="F21" s="165">
        <v>595.20000000000005</v>
      </c>
      <c r="G21" s="161">
        <v>57.1</v>
      </c>
      <c r="H21" s="161">
        <v>823.6</v>
      </c>
      <c r="I21" s="166">
        <v>1</v>
      </c>
      <c r="J21" s="165">
        <v>564.20000000000005</v>
      </c>
      <c r="K21" s="161">
        <v>261.89999999999998</v>
      </c>
      <c r="L21" s="166">
        <v>1443.4</v>
      </c>
      <c r="M21" s="161">
        <v>6295.7</v>
      </c>
      <c r="N21" s="161">
        <v>220.7</v>
      </c>
      <c r="O21" s="161">
        <v>7079.8</v>
      </c>
      <c r="P21" s="165">
        <v>7.21</v>
      </c>
      <c r="Q21" s="161">
        <v>2.63</v>
      </c>
      <c r="R21" s="166">
        <v>15.24</v>
      </c>
      <c r="S21" s="160">
        <v>57.6</v>
      </c>
      <c r="T21" s="160">
        <v>2.2000000000000002</v>
      </c>
      <c r="U21" s="161">
        <v>51.4</v>
      </c>
      <c r="V21" s="153">
        <v>63.2</v>
      </c>
      <c r="W21" s="137">
        <v>5</v>
      </c>
      <c r="X21" s="137">
        <v>11</v>
      </c>
      <c r="Y21" s="137">
        <v>1.1000000000000001</v>
      </c>
      <c r="Z21" s="138">
        <v>90</v>
      </c>
      <c r="AA21" s="137">
        <v>17</v>
      </c>
      <c r="AB21" s="139">
        <v>60</v>
      </c>
      <c r="AC21" s="140">
        <v>0.4</v>
      </c>
      <c r="AD21" s="139">
        <v>0</v>
      </c>
      <c r="AE21" s="141" t="s">
        <v>223</v>
      </c>
      <c r="AF21" s="139" t="s">
        <v>198</v>
      </c>
      <c r="AG21" s="137" t="s">
        <v>221</v>
      </c>
    </row>
    <row r="22" spans="1:34" ht="15.75" thickBot="1" x14ac:dyDescent="0.3">
      <c r="A22" s="159">
        <v>3201</v>
      </c>
      <c r="B22" s="169">
        <v>90</v>
      </c>
      <c r="C22" s="161">
        <v>60</v>
      </c>
      <c r="D22" s="161">
        <v>0</v>
      </c>
      <c r="E22" s="161" t="s">
        <v>202</v>
      </c>
      <c r="F22" s="165">
        <v>638.4</v>
      </c>
      <c r="G22" s="161">
        <v>62.9</v>
      </c>
      <c r="H22" s="161">
        <v>923.5</v>
      </c>
      <c r="I22" s="166">
        <v>12</v>
      </c>
      <c r="J22" s="165">
        <v>568</v>
      </c>
      <c r="K22" s="161">
        <v>267.60000000000002</v>
      </c>
      <c r="L22" s="166">
        <v>1603.7</v>
      </c>
      <c r="M22" s="161">
        <v>6199.6</v>
      </c>
      <c r="N22" s="161">
        <v>218.6</v>
      </c>
      <c r="O22" s="161">
        <v>6889.8</v>
      </c>
      <c r="P22" s="165">
        <v>4.6399999999999997</v>
      </c>
      <c r="Q22" s="161">
        <v>2</v>
      </c>
      <c r="R22" s="166">
        <v>10.78</v>
      </c>
      <c r="S22" s="160">
        <v>75.8</v>
      </c>
      <c r="T22" s="160">
        <v>1.6</v>
      </c>
      <c r="U22" s="161">
        <v>71.3</v>
      </c>
      <c r="V22" s="153">
        <v>79.900000000000006</v>
      </c>
      <c r="W22" s="137">
        <v>5</v>
      </c>
      <c r="X22" s="137">
        <v>11</v>
      </c>
      <c r="Y22" s="137">
        <v>1.1000000000000001</v>
      </c>
      <c r="Z22" s="138">
        <v>90</v>
      </c>
      <c r="AA22" s="137">
        <v>17</v>
      </c>
      <c r="AB22" s="139">
        <v>60</v>
      </c>
      <c r="AC22" s="140">
        <v>0.4</v>
      </c>
      <c r="AD22" s="139">
        <v>0</v>
      </c>
      <c r="AE22" s="141" t="s">
        <v>224</v>
      </c>
      <c r="AF22" s="139" t="s">
        <v>202</v>
      </c>
      <c r="AG22" s="137" t="s">
        <v>221</v>
      </c>
    </row>
    <row r="23" spans="1:34" ht="15.75" thickBot="1" x14ac:dyDescent="0.3">
      <c r="A23" s="159">
        <v>3210</v>
      </c>
      <c r="B23" s="169">
        <v>0</v>
      </c>
      <c r="C23" s="161">
        <v>30</v>
      </c>
      <c r="D23" s="161">
        <v>0</v>
      </c>
      <c r="E23" s="161" t="s">
        <v>202</v>
      </c>
      <c r="F23" s="165">
        <v>787.9</v>
      </c>
      <c r="G23" s="161">
        <v>174.2</v>
      </c>
      <c r="H23" s="161">
        <v>1528.2</v>
      </c>
      <c r="I23" s="166">
        <v>4</v>
      </c>
      <c r="J23" s="165">
        <v>1084.7</v>
      </c>
      <c r="K23" s="161">
        <v>672.9</v>
      </c>
      <c r="L23" s="166">
        <v>3758.7</v>
      </c>
      <c r="M23" s="161">
        <v>6310.2</v>
      </c>
      <c r="N23" s="161">
        <v>388.5</v>
      </c>
      <c r="O23" s="161">
        <v>7599.8</v>
      </c>
      <c r="P23" s="165">
        <v>8.19</v>
      </c>
      <c r="Q23" s="161">
        <v>3.91</v>
      </c>
      <c r="R23" s="166">
        <v>20.53</v>
      </c>
      <c r="S23" s="160">
        <v>11.8</v>
      </c>
      <c r="T23" s="160">
        <v>2.8</v>
      </c>
      <c r="U23" s="161">
        <v>5.5</v>
      </c>
      <c r="V23" s="153">
        <v>21.3</v>
      </c>
      <c r="W23" s="137">
        <v>7.5</v>
      </c>
      <c r="X23" s="137">
        <v>12</v>
      </c>
      <c r="Y23" s="137">
        <v>2</v>
      </c>
      <c r="Z23" s="138">
        <v>0</v>
      </c>
      <c r="AA23" s="137">
        <v>17</v>
      </c>
      <c r="AB23" s="139">
        <v>30</v>
      </c>
      <c r="AC23" s="140">
        <v>0.4</v>
      </c>
      <c r="AD23" s="139">
        <v>0</v>
      </c>
      <c r="AE23" s="141" t="s">
        <v>226</v>
      </c>
      <c r="AF23" s="139" t="s">
        <v>202</v>
      </c>
      <c r="AG23" s="137" t="s">
        <v>225</v>
      </c>
    </row>
    <row r="24" spans="1:34" ht="15.75" thickBot="1" x14ac:dyDescent="0.3">
      <c r="A24" s="159">
        <v>3220</v>
      </c>
      <c r="B24" s="169">
        <v>0</v>
      </c>
      <c r="C24" s="161">
        <v>30</v>
      </c>
      <c r="D24" s="161">
        <v>0</v>
      </c>
      <c r="E24" s="161" t="s">
        <v>202</v>
      </c>
      <c r="F24" s="165">
        <v>1802.9</v>
      </c>
      <c r="G24" s="161">
        <v>753.7</v>
      </c>
      <c r="H24" s="161">
        <v>11074</v>
      </c>
      <c r="I24" s="166">
        <v>4</v>
      </c>
      <c r="J24" s="165">
        <v>3074.1</v>
      </c>
      <c r="K24" s="161">
        <v>2088.5</v>
      </c>
      <c r="L24" s="166">
        <v>24655</v>
      </c>
      <c r="M24" s="161">
        <v>7158.5</v>
      </c>
      <c r="N24" s="161">
        <v>1051.2</v>
      </c>
      <c r="O24" s="161">
        <v>20556</v>
      </c>
      <c r="P24" s="165">
        <v>25.69</v>
      </c>
      <c r="Q24" s="161">
        <v>5.81</v>
      </c>
      <c r="R24" s="166">
        <v>53.69</v>
      </c>
      <c r="S24" s="160">
        <v>19.899999999999999</v>
      </c>
      <c r="T24" s="160">
        <v>3.4</v>
      </c>
      <c r="U24" s="161">
        <v>8.1</v>
      </c>
      <c r="V24" s="153">
        <v>33.4</v>
      </c>
      <c r="W24" s="137">
        <v>16</v>
      </c>
      <c r="X24" s="137">
        <v>16</v>
      </c>
      <c r="Y24" s="137">
        <v>3.2</v>
      </c>
      <c r="Z24" s="138">
        <v>60</v>
      </c>
      <c r="AA24" s="137">
        <v>37</v>
      </c>
      <c r="AB24" s="139">
        <v>30</v>
      </c>
      <c r="AC24" s="140">
        <v>0.9</v>
      </c>
      <c r="AD24" s="139">
        <v>0</v>
      </c>
      <c r="AE24" s="141" t="s">
        <v>251</v>
      </c>
      <c r="AF24" s="139" t="s">
        <v>202</v>
      </c>
      <c r="AG24" s="137" t="s">
        <v>195</v>
      </c>
    </row>
    <row r="25" spans="1:34" ht="15.75" x14ac:dyDescent="0.25">
      <c r="A25" s="152">
        <v>4010</v>
      </c>
      <c r="B25" s="170">
        <v>0</v>
      </c>
      <c r="C25" s="160">
        <v>30</v>
      </c>
      <c r="D25" s="170">
        <v>0</v>
      </c>
      <c r="E25" s="160" t="s">
        <v>198</v>
      </c>
      <c r="F25" s="167">
        <v>1536.7</v>
      </c>
      <c r="G25" s="160">
        <v>711.2</v>
      </c>
      <c r="H25" s="160">
        <v>7585.2</v>
      </c>
      <c r="I25" s="168">
        <v>4</v>
      </c>
      <c r="J25" s="167">
        <v>3187.7</v>
      </c>
      <c r="K25" s="160">
        <v>2318.5</v>
      </c>
      <c r="L25" s="168">
        <v>20577</v>
      </c>
      <c r="M25" s="160">
        <v>7655.3</v>
      </c>
      <c r="N25" s="160">
        <v>1262.7</v>
      </c>
      <c r="O25" s="160">
        <v>17626</v>
      </c>
      <c r="P25" s="167">
        <v>18.440000000000001</v>
      </c>
      <c r="Q25" s="160">
        <v>5.33</v>
      </c>
      <c r="R25" s="168">
        <v>44.63</v>
      </c>
      <c r="S25" s="160">
        <v>19</v>
      </c>
      <c r="T25" s="160">
        <v>3.4</v>
      </c>
      <c r="U25" s="161">
        <v>10.1</v>
      </c>
      <c r="V25" s="153">
        <v>30.6</v>
      </c>
      <c r="W25" s="370" t="s">
        <v>253</v>
      </c>
      <c r="X25" s="371"/>
      <c r="Y25" s="371"/>
      <c r="Z25" s="371"/>
      <c r="AA25" s="371"/>
      <c r="AB25" s="371"/>
      <c r="AC25" s="371"/>
      <c r="AD25" s="371"/>
      <c r="AE25" s="371"/>
      <c r="AF25" s="371"/>
      <c r="AG25" s="371"/>
      <c r="AH25" s="371"/>
    </row>
    <row r="26" spans="1:34" ht="15.75" x14ac:dyDescent="0.25">
      <c r="A26" s="152">
        <v>4021</v>
      </c>
      <c r="B26" s="170">
        <v>60</v>
      </c>
      <c r="C26" s="160">
        <v>30</v>
      </c>
      <c r="D26" s="170">
        <v>0</v>
      </c>
      <c r="E26" s="160" t="s">
        <v>202</v>
      </c>
      <c r="F26" s="167">
        <v>1228.9000000000001</v>
      </c>
      <c r="G26" s="160">
        <v>654.9</v>
      </c>
      <c r="H26" s="160">
        <v>7161.7</v>
      </c>
      <c r="I26" s="168">
        <v>12</v>
      </c>
      <c r="J26" s="167">
        <v>3210.9</v>
      </c>
      <c r="K26" s="160">
        <v>1895.2</v>
      </c>
      <c r="L26" s="168">
        <v>14514</v>
      </c>
      <c r="M26" s="160">
        <v>8089.7</v>
      </c>
      <c r="N26" s="160">
        <v>1556.7</v>
      </c>
      <c r="O26" s="160">
        <v>24105</v>
      </c>
      <c r="P26" s="167">
        <v>20.39</v>
      </c>
      <c r="Q26" s="160">
        <v>7.09</v>
      </c>
      <c r="R26" s="168">
        <v>51.76</v>
      </c>
      <c r="S26" s="160">
        <v>24.6</v>
      </c>
      <c r="T26" s="160">
        <v>3.3</v>
      </c>
      <c r="U26" s="161">
        <v>14.4</v>
      </c>
      <c r="V26" s="153">
        <v>34.4</v>
      </c>
      <c r="W26" s="370" t="s">
        <v>254</v>
      </c>
      <c r="X26" s="371"/>
      <c r="Y26" s="371"/>
      <c r="Z26" s="371"/>
      <c r="AA26" s="371"/>
      <c r="AB26" s="371"/>
      <c r="AC26" s="371"/>
      <c r="AD26" s="371"/>
      <c r="AE26" s="371"/>
      <c r="AF26" s="371"/>
      <c r="AG26" s="371"/>
      <c r="AH26" s="371"/>
    </row>
    <row r="27" spans="1:34" ht="15.75" x14ac:dyDescent="0.25">
      <c r="A27" s="152">
        <v>4030</v>
      </c>
      <c r="B27" s="170">
        <v>0</v>
      </c>
      <c r="C27" s="160">
        <v>30</v>
      </c>
      <c r="D27" s="170">
        <v>0</v>
      </c>
      <c r="E27" s="160" t="s">
        <v>198</v>
      </c>
      <c r="F27" s="167">
        <v>1606.6</v>
      </c>
      <c r="G27" s="160">
        <v>685.1</v>
      </c>
      <c r="H27" s="160">
        <v>5791.9</v>
      </c>
      <c r="I27" s="168">
        <v>4</v>
      </c>
      <c r="J27" s="167">
        <v>3428.5</v>
      </c>
      <c r="K27" s="160">
        <v>2137.6999999999998</v>
      </c>
      <c r="L27" s="168">
        <v>14514</v>
      </c>
      <c r="M27" s="160">
        <v>7747.7</v>
      </c>
      <c r="N27" s="160">
        <v>1183.2</v>
      </c>
      <c r="O27" s="160">
        <v>15947</v>
      </c>
      <c r="P27" s="167">
        <v>19.420000000000002</v>
      </c>
      <c r="Q27" s="160">
        <v>5.24</v>
      </c>
      <c r="R27" s="168">
        <v>38.36</v>
      </c>
      <c r="S27" s="160">
        <v>18.100000000000001</v>
      </c>
      <c r="T27" s="160">
        <v>3.7</v>
      </c>
      <c r="U27" s="161">
        <v>7.2</v>
      </c>
      <c r="V27" s="153">
        <v>27.6</v>
      </c>
      <c r="W27" s="370" t="s">
        <v>255</v>
      </c>
      <c r="X27" s="371"/>
      <c r="Y27" s="371"/>
      <c r="Z27" s="371"/>
      <c r="AA27" s="371"/>
      <c r="AB27" s="371"/>
      <c r="AC27" s="371"/>
      <c r="AD27" s="371"/>
      <c r="AE27" s="371"/>
      <c r="AF27" s="371"/>
      <c r="AG27" s="371"/>
      <c r="AH27" s="371"/>
    </row>
    <row r="28" spans="1:34" ht="16.5" thickBot="1" x14ac:dyDescent="0.3">
      <c r="A28" s="154">
        <v>4040</v>
      </c>
      <c r="B28" s="155">
        <v>60</v>
      </c>
      <c r="C28" s="155">
        <v>30</v>
      </c>
      <c r="D28" s="155">
        <v>0</v>
      </c>
      <c r="E28" s="155" t="s">
        <v>202</v>
      </c>
      <c r="F28" s="179">
        <v>1242.5</v>
      </c>
      <c r="G28" s="155">
        <v>589.29999999999995</v>
      </c>
      <c r="H28" s="155">
        <v>4699.8999999999996</v>
      </c>
      <c r="I28" s="180">
        <v>12</v>
      </c>
      <c r="J28" s="179">
        <v>3327.6</v>
      </c>
      <c r="K28" s="155">
        <v>1694.3</v>
      </c>
      <c r="L28" s="180">
        <v>11400</v>
      </c>
      <c r="M28" s="155">
        <v>8077.8</v>
      </c>
      <c r="N28" s="155">
        <v>1344.5</v>
      </c>
      <c r="O28" s="155">
        <v>16187</v>
      </c>
      <c r="P28" s="179">
        <v>20.92</v>
      </c>
      <c r="Q28" s="155">
        <v>6.53</v>
      </c>
      <c r="R28" s="180">
        <v>46.48</v>
      </c>
      <c r="S28" s="162">
        <v>26.1</v>
      </c>
      <c r="T28" s="162">
        <v>2.9</v>
      </c>
      <c r="U28" s="163">
        <v>17.100000000000001</v>
      </c>
      <c r="V28" s="164">
        <v>36.1</v>
      </c>
      <c r="W28" s="370" t="s">
        <v>256</v>
      </c>
      <c r="X28" s="371"/>
      <c r="Y28" s="371"/>
      <c r="Z28" s="371"/>
      <c r="AA28" s="371"/>
      <c r="AB28" s="371"/>
      <c r="AC28" s="371"/>
      <c r="AD28" s="371"/>
      <c r="AE28" s="371"/>
      <c r="AF28" s="371"/>
      <c r="AG28" s="371"/>
      <c r="AH28" s="371"/>
    </row>
    <row r="29" spans="1:34" ht="15.75" thickTop="1" x14ac:dyDescent="0.25"/>
    <row r="31" spans="1:34" ht="15.75" x14ac:dyDescent="0.25">
      <c r="A31" s="156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</row>
    <row r="32" spans="1:34" ht="15.75" x14ac:dyDescent="0.25">
      <c r="A32" s="156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</row>
  </sheetData>
  <mergeCells count="12">
    <mergeCell ref="W28:AH28"/>
    <mergeCell ref="A1:H1"/>
    <mergeCell ref="AG1:AG3"/>
    <mergeCell ref="W1:Z1"/>
    <mergeCell ref="AA1:AB1"/>
    <mergeCell ref="AC1:AD1"/>
    <mergeCell ref="AE1:AE3"/>
    <mergeCell ref="AF1:AF3"/>
    <mergeCell ref="Y2:Y3"/>
    <mergeCell ref="W25:AH25"/>
    <mergeCell ref="W26:AH26"/>
    <mergeCell ref="W27:AH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2:AC79"/>
  <sheetViews>
    <sheetView topLeftCell="A6" workbookViewId="0">
      <selection activeCell="D52" sqref="D52"/>
    </sheetView>
  </sheetViews>
  <sheetFormatPr defaultColWidth="8.85546875" defaultRowHeight="15" x14ac:dyDescent="0.25"/>
  <cols>
    <col min="1" max="1" width="8.85546875" style="79"/>
    <col min="2" max="2" width="5.140625" style="79" bestFit="1" customWidth="1"/>
    <col min="3" max="3" width="9" style="79" bestFit="1" customWidth="1"/>
    <col min="4" max="4" width="10.28515625" style="79" bestFit="1" customWidth="1"/>
    <col min="5" max="5" width="4" style="79" bestFit="1" customWidth="1"/>
    <col min="6" max="6" width="11.5703125" style="79" bestFit="1" customWidth="1"/>
    <col min="7" max="7" width="4.42578125" style="79" bestFit="1" customWidth="1"/>
    <col min="8" max="8" width="11.5703125" style="79" bestFit="1" customWidth="1"/>
    <col min="9" max="9" width="5.140625" style="79" bestFit="1" customWidth="1"/>
    <col min="10" max="10" width="9" style="79" bestFit="1" customWidth="1"/>
    <col min="11" max="11" width="10.28515625" style="79" bestFit="1" customWidth="1"/>
    <col min="12" max="12" width="4" style="79" bestFit="1" customWidth="1"/>
    <col min="13" max="13" width="11.5703125" style="79" bestFit="1" customWidth="1"/>
    <col min="14" max="14" width="4.42578125" style="79" bestFit="1" customWidth="1"/>
    <col min="15" max="15" width="11.5703125" style="79" bestFit="1" customWidth="1"/>
    <col min="16" max="16384" width="8.85546875" style="79"/>
  </cols>
  <sheetData>
    <row r="2" spans="1:29" x14ac:dyDescent="0.25">
      <c r="A2" s="79" t="s">
        <v>2706</v>
      </c>
      <c r="C2" s="381" t="s">
        <v>202</v>
      </c>
      <c r="D2" s="356"/>
      <c r="E2" s="356"/>
      <c r="F2" s="356"/>
      <c r="G2" s="356"/>
      <c r="H2" s="356"/>
      <c r="J2" s="381" t="s">
        <v>198</v>
      </c>
      <c r="K2" s="356"/>
      <c r="L2" s="356"/>
      <c r="M2" s="356"/>
      <c r="N2" s="356"/>
      <c r="O2" s="356"/>
    </row>
    <row r="3" spans="1:29" ht="15.75" x14ac:dyDescent="0.25">
      <c r="C3" s="326" t="s">
        <v>2701</v>
      </c>
      <c r="D3" s="326" t="s">
        <v>2702</v>
      </c>
      <c r="E3" s="327" t="s">
        <v>242</v>
      </c>
      <c r="F3" s="326" t="s">
        <v>2703</v>
      </c>
      <c r="G3" s="327" t="s">
        <v>2705</v>
      </c>
      <c r="H3" s="326" t="s">
        <v>2704</v>
      </c>
      <c r="I3" s="56"/>
      <c r="J3" s="327" t="s">
        <v>2701</v>
      </c>
      <c r="K3" s="327" t="s">
        <v>2702</v>
      </c>
      <c r="L3" s="327" t="s">
        <v>242</v>
      </c>
      <c r="M3" s="327" t="s">
        <v>2703</v>
      </c>
      <c r="N3" s="327" t="s">
        <v>2705</v>
      </c>
      <c r="O3" s="327" t="s">
        <v>2704</v>
      </c>
    </row>
    <row r="4" spans="1:29" ht="15.75" x14ac:dyDescent="0.25">
      <c r="B4" s="325">
        <v>0</v>
      </c>
      <c r="C4" s="328">
        <f>Q4*0.001</f>
        <v>-2.5839091672554746</v>
      </c>
      <c r="D4" s="328">
        <f t="shared" ref="D4:D40" si="0">R4*0.001</f>
        <v>-0.23217279660720358</v>
      </c>
      <c r="E4" s="83">
        <f t="shared" ref="E4:E40" si="1">S4*0.001</f>
        <v>0</v>
      </c>
      <c r="F4" s="328">
        <f t="shared" ref="F4:F40" si="2">T4*0.001</f>
        <v>-7.7400606068926496</v>
      </c>
      <c r="G4" s="79">
        <f t="shared" ref="G4:G40" si="3">U4*0.001</f>
        <v>0</v>
      </c>
      <c r="H4" s="328">
        <f t="shared" ref="H4:H40" si="4">V4*0.001</f>
        <v>-18.138499734937778</v>
      </c>
      <c r="I4" s="330">
        <v>0</v>
      </c>
      <c r="J4" s="328">
        <f>X4*0.001</f>
        <v>-2.3591224610978103</v>
      </c>
      <c r="K4" s="328">
        <f t="shared" ref="K4:K40" si="5">Y4*0.001</f>
        <v>-0.22362325134957536</v>
      </c>
      <c r="L4" s="83">
        <f t="shared" ref="L4:L40" si="6">Z4*0.001</f>
        <v>0</v>
      </c>
      <c r="M4" s="328">
        <f t="shared" ref="M4:M40" si="7">AA4*0.001</f>
        <v>-5.6744400029954747</v>
      </c>
      <c r="N4" s="306">
        <f t="shared" ref="N4:N40" si="8">AB4*0.001</f>
        <v>0</v>
      </c>
      <c r="O4" s="328">
        <f t="shared" ref="O4:O40" si="9">AC4*0.001</f>
        <v>-17.082331700314786</v>
      </c>
      <c r="Q4" s="328">
        <v>-2583.9091672554746</v>
      </c>
      <c r="R4" s="328">
        <v>-232.17279660720357</v>
      </c>
      <c r="S4" s="83">
        <v>0</v>
      </c>
      <c r="T4" s="328">
        <v>-7740.060606892649</v>
      </c>
      <c r="U4" s="306">
        <v>0</v>
      </c>
      <c r="V4" s="328">
        <v>-18138.499734937777</v>
      </c>
      <c r="W4" s="330">
        <v>0</v>
      </c>
      <c r="X4" s="329">
        <v>-2359.1224610978102</v>
      </c>
      <c r="Y4" s="329">
        <v>-223.62325134957536</v>
      </c>
      <c r="Z4" s="306">
        <v>0</v>
      </c>
      <c r="AA4" s="329">
        <v>-5674.440002995475</v>
      </c>
      <c r="AB4" s="306">
        <v>0</v>
      </c>
      <c r="AC4" s="329">
        <v>-17082.331700314786</v>
      </c>
    </row>
    <row r="5" spans="1:29" ht="15.75" x14ac:dyDescent="0.25">
      <c r="B5" s="325">
        <v>10</v>
      </c>
      <c r="C5" s="328">
        <f t="shared" ref="C5:C40" si="10">Q5*0.001</f>
        <v>-2.6413293709722629</v>
      </c>
      <c r="D5" s="328">
        <f t="shared" si="0"/>
        <v>1.0302667849444656</v>
      </c>
      <c r="E5" s="83">
        <f t="shared" si="1"/>
        <v>0</v>
      </c>
      <c r="F5" s="328">
        <f t="shared" si="2"/>
        <v>38.700303034463239</v>
      </c>
      <c r="G5" s="79">
        <f t="shared" si="3"/>
        <v>0</v>
      </c>
      <c r="H5" s="328">
        <f t="shared" si="4"/>
        <v>34.463149496381774</v>
      </c>
      <c r="I5" s="330">
        <v>10</v>
      </c>
      <c r="J5" s="328">
        <f t="shared" ref="J5:J40" si="11">X5*0.001</f>
        <v>-2.3043016448058391</v>
      </c>
      <c r="K5" s="328">
        <f t="shared" si="5"/>
        <v>0.78889313670544647</v>
      </c>
      <c r="L5" s="83">
        <f t="shared" si="6"/>
        <v>0</v>
      </c>
      <c r="M5" s="328">
        <f t="shared" si="7"/>
        <v>24.84143734644686</v>
      </c>
      <c r="N5" s="306">
        <f t="shared" si="8"/>
        <v>0</v>
      </c>
      <c r="O5" s="328">
        <f t="shared" si="9"/>
        <v>24.847027927730597</v>
      </c>
      <c r="Q5" s="328">
        <v>-2641.329370972263</v>
      </c>
      <c r="R5" s="328">
        <v>1030.2667849444656</v>
      </c>
      <c r="S5" s="83">
        <v>0</v>
      </c>
      <c r="T5" s="328">
        <v>38700.303034463235</v>
      </c>
      <c r="U5" s="306">
        <v>0</v>
      </c>
      <c r="V5" s="328">
        <v>34463.149496381775</v>
      </c>
      <c r="W5" s="330">
        <v>10</v>
      </c>
      <c r="X5" s="329">
        <v>-2304.3016448058393</v>
      </c>
      <c r="Y5" s="329">
        <v>788.89313670544641</v>
      </c>
      <c r="Z5" s="306">
        <v>0</v>
      </c>
      <c r="AA5" s="329">
        <v>24841.437346446859</v>
      </c>
      <c r="AB5" s="306">
        <v>0</v>
      </c>
      <c r="AC5" s="329">
        <v>24847.027927730596</v>
      </c>
    </row>
    <row r="6" spans="1:29" ht="15.75" x14ac:dyDescent="0.25">
      <c r="B6" s="325">
        <v>20</v>
      </c>
      <c r="C6" s="328">
        <f t="shared" si="10"/>
        <v>-2.6864452453211678</v>
      </c>
      <c r="D6" s="328">
        <f t="shared" si="0"/>
        <v>2.5756669623611641</v>
      </c>
      <c r="E6" s="83">
        <f t="shared" si="1"/>
        <v>0</v>
      </c>
      <c r="F6" s="328">
        <f t="shared" si="2"/>
        <v>86.614963934274869</v>
      </c>
      <c r="G6" s="79">
        <f t="shared" si="3"/>
        <v>0</v>
      </c>
      <c r="H6" s="328">
        <f t="shared" si="4"/>
        <v>87.06479872770133</v>
      </c>
      <c r="I6" s="330">
        <v>20</v>
      </c>
      <c r="J6" s="328">
        <f t="shared" si="11"/>
        <v>-2.4815556174832119</v>
      </c>
      <c r="K6" s="328">
        <f t="shared" si="5"/>
        <v>2.1430561587667638</v>
      </c>
      <c r="L6" s="83">
        <f t="shared" si="6"/>
        <v>0</v>
      </c>
      <c r="M6" s="328">
        <f t="shared" si="7"/>
        <v>59.518570698085867</v>
      </c>
      <c r="N6" s="306">
        <f t="shared" si="8"/>
        <v>0</v>
      </c>
      <c r="O6" s="328">
        <f t="shared" si="9"/>
        <v>71.435205292225461</v>
      </c>
      <c r="Q6" s="328">
        <v>-2686.4452453211679</v>
      </c>
      <c r="R6" s="328">
        <v>2575.6669623611642</v>
      </c>
      <c r="S6" s="83">
        <v>0</v>
      </c>
      <c r="T6" s="328">
        <v>86614.963934274871</v>
      </c>
      <c r="U6" s="306">
        <v>0</v>
      </c>
      <c r="V6" s="328">
        <v>87064.798727701331</v>
      </c>
      <c r="W6" s="330">
        <v>20</v>
      </c>
      <c r="X6" s="329">
        <v>-2481.5556174832118</v>
      </c>
      <c r="Y6" s="329">
        <v>2143.0561587667639</v>
      </c>
      <c r="Z6" s="306">
        <v>0</v>
      </c>
      <c r="AA6" s="329">
        <v>59518.570698085867</v>
      </c>
      <c r="AB6" s="306">
        <v>0</v>
      </c>
      <c r="AC6" s="329">
        <v>71435.205292225466</v>
      </c>
    </row>
    <row r="7" spans="1:29" ht="15.75" x14ac:dyDescent="0.25">
      <c r="B7" s="325">
        <v>30</v>
      </c>
      <c r="C7" s="328">
        <f t="shared" si="10"/>
        <v>-2.5716048378875911</v>
      </c>
      <c r="D7" s="328">
        <f t="shared" si="0"/>
        <v>4.316962936915191</v>
      </c>
      <c r="E7" s="83">
        <f t="shared" si="1"/>
        <v>0</v>
      </c>
      <c r="F7" s="328">
        <f t="shared" si="2"/>
        <v>137.29393219369103</v>
      </c>
      <c r="G7" s="79">
        <f t="shared" si="3"/>
        <v>0</v>
      </c>
      <c r="H7" s="328">
        <f t="shared" si="4"/>
        <v>146.921847852996</v>
      </c>
      <c r="I7" s="330">
        <v>30</v>
      </c>
      <c r="J7" s="328">
        <f t="shared" si="11"/>
        <v>-2.4486631277080297</v>
      </c>
      <c r="K7" s="328">
        <f t="shared" si="5"/>
        <v>3.5966072925390038</v>
      </c>
      <c r="L7" s="83">
        <f t="shared" si="6"/>
        <v>0</v>
      </c>
      <c r="M7" s="328">
        <f t="shared" si="7"/>
        <v>94.195704049724881</v>
      </c>
      <c r="N7" s="306">
        <f t="shared" si="8"/>
        <v>0</v>
      </c>
      <c r="O7" s="328">
        <f t="shared" si="9"/>
        <v>111.81162567478768</v>
      </c>
      <c r="Q7" s="328">
        <v>-2571.6048378875912</v>
      </c>
      <c r="R7" s="328">
        <v>4316.9629369151908</v>
      </c>
      <c r="S7" s="83">
        <v>0</v>
      </c>
      <c r="T7" s="328">
        <v>137293.93219369103</v>
      </c>
      <c r="U7" s="306">
        <v>0</v>
      </c>
      <c r="V7" s="328">
        <v>146921.847852996</v>
      </c>
      <c r="W7" s="330">
        <v>30</v>
      </c>
      <c r="X7" s="329">
        <v>-2448.6631277080296</v>
      </c>
      <c r="Y7" s="329">
        <v>3596.6072925390035</v>
      </c>
      <c r="Z7" s="306">
        <v>0</v>
      </c>
      <c r="AA7" s="329">
        <v>94195.704049724882</v>
      </c>
      <c r="AB7" s="306">
        <v>0</v>
      </c>
      <c r="AC7" s="329">
        <v>111811.62567478768</v>
      </c>
    </row>
    <row r="8" spans="1:29" ht="15.75" x14ac:dyDescent="0.25">
      <c r="B8" s="325">
        <v>40</v>
      </c>
      <c r="C8" s="328">
        <f t="shared" si="10"/>
        <v>-2.467018038260584</v>
      </c>
      <c r="D8" s="328">
        <f t="shared" si="0"/>
        <v>5.7462767160282882</v>
      </c>
      <c r="E8" s="83">
        <f t="shared" si="1"/>
        <v>0</v>
      </c>
      <c r="F8" s="328">
        <f t="shared" si="2"/>
        <v>179.31140405967966</v>
      </c>
      <c r="G8" s="79">
        <f t="shared" si="3"/>
        <v>0</v>
      </c>
      <c r="H8" s="328">
        <f t="shared" si="4"/>
        <v>183.19884732287156</v>
      </c>
      <c r="I8" s="330">
        <v>40</v>
      </c>
      <c r="J8" s="328">
        <f t="shared" si="11"/>
        <v>-2.3445035767532847</v>
      </c>
      <c r="K8" s="328">
        <f t="shared" si="5"/>
        <v>4.6588177364494872</v>
      </c>
      <c r="L8" s="83">
        <f t="shared" si="6"/>
        <v>0</v>
      </c>
      <c r="M8" s="328">
        <f t="shared" si="7"/>
        <v>119.41543739637144</v>
      </c>
      <c r="N8" s="306">
        <f t="shared" si="8"/>
        <v>0</v>
      </c>
      <c r="O8" s="328">
        <f t="shared" si="9"/>
        <v>144.4233498299341</v>
      </c>
      <c r="Q8" s="328">
        <v>-2467.018038260584</v>
      </c>
      <c r="R8" s="328">
        <v>5746.2767160282883</v>
      </c>
      <c r="S8" s="83">
        <v>0</v>
      </c>
      <c r="T8" s="328">
        <v>179311.40405967965</v>
      </c>
      <c r="U8" s="306">
        <v>0</v>
      </c>
      <c r="V8" s="328">
        <v>183198.84732287156</v>
      </c>
      <c r="W8" s="330">
        <v>40</v>
      </c>
      <c r="X8" s="329">
        <v>-2344.5035767532845</v>
      </c>
      <c r="Y8" s="329">
        <v>4658.8177364494868</v>
      </c>
      <c r="Z8" s="306">
        <v>0</v>
      </c>
      <c r="AA8" s="329">
        <v>119415.43739637145</v>
      </c>
      <c r="AB8" s="306">
        <v>0</v>
      </c>
      <c r="AC8" s="329">
        <v>144423.3498299341</v>
      </c>
    </row>
    <row r="9" spans="1:29" ht="15.75" x14ac:dyDescent="0.25">
      <c r="B9" s="325">
        <v>50</v>
      </c>
      <c r="C9" s="328">
        <f t="shared" si="10"/>
        <v>-2.3275689720912411</v>
      </c>
      <c r="D9" s="328">
        <f t="shared" si="0"/>
        <v>6.7837989008667297</v>
      </c>
      <c r="E9" s="83">
        <f t="shared" si="1"/>
        <v>0</v>
      </c>
      <c r="F9" s="328">
        <f t="shared" si="2"/>
        <v>209.53449785802241</v>
      </c>
      <c r="G9" s="79">
        <f t="shared" si="3"/>
        <v>0</v>
      </c>
      <c r="H9" s="328">
        <f t="shared" si="4"/>
        <v>197.70964711082178</v>
      </c>
      <c r="I9" s="330">
        <v>50</v>
      </c>
      <c r="J9" s="328">
        <f t="shared" si="11"/>
        <v>-2.2677544339445257</v>
      </c>
      <c r="K9" s="328">
        <f t="shared" si="5"/>
        <v>5.6526988535587108</v>
      </c>
      <c r="L9" s="83">
        <f t="shared" si="6"/>
        <v>0</v>
      </c>
      <c r="M9" s="328">
        <f t="shared" si="7"/>
        <v>142.6175920752863</v>
      </c>
      <c r="N9" s="306">
        <f t="shared" si="8"/>
        <v>0</v>
      </c>
      <c r="O9" s="328">
        <f t="shared" si="9"/>
        <v>158.39980303928255</v>
      </c>
      <c r="Q9" s="328">
        <v>-2327.568972091241</v>
      </c>
      <c r="R9" s="328">
        <v>6783.7989008667291</v>
      </c>
      <c r="S9" s="83">
        <v>0</v>
      </c>
      <c r="T9" s="328">
        <v>209534.4978580224</v>
      </c>
      <c r="U9" s="306">
        <v>0</v>
      </c>
      <c r="V9" s="328">
        <v>197709.64711082177</v>
      </c>
      <c r="W9" s="330">
        <v>50</v>
      </c>
      <c r="X9" s="329">
        <v>-2267.7544339445258</v>
      </c>
      <c r="Y9" s="329">
        <v>5652.6988535587107</v>
      </c>
      <c r="Z9" s="306">
        <v>0</v>
      </c>
      <c r="AA9" s="329">
        <v>142617.59207528629</v>
      </c>
      <c r="AB9" s="306">
        <v>0</v>
      </c>
      <c r="AC9" s="329">
        <v>158399.80303928253</v>
      </c>
    </row>
    <row r="10" spans="1:29" ht="15.75" x14ac:dyDescent="0.25">
      <c r="B10" s="325">
        <v>60</v>
      </c>
      <c r="C10" s="328">
        <f t="shared" si="10"/>
        <v>-2.0302143457007302</v>
      </c>
      <c r="D10" s="328">
        <f t="shared" si="0"/>
        <v>7.5165942901582152</v>
      </c>
      <c r="E10" s="83">
        <f t="shared" si="1"/>
        <v>0</v>
      </c>
      <c r="F10" s="328">
        <f t="shared" si="2"/>
        <v>229.068936532561</v>
      </c>
      <c r="G10" s="79">
        <f t="shared" si="3"/>
        <v>0</v>
      </c>
      <c r="H10" s="328">
        <f t="shared" si="4"/>
        <v>186.82654726985913</v>
      </c>
      <c r="I10" s="330">
        <v>60</v>
      </c>
      <c r="J10" s="328">
        <f t="shared" si="11"/>
        <v>-1.9534484205372262</v>
      </c>
      <c r="K10" s="328">
        <f t="shared" si="5"/>
        <v>6.2366040098603799</v>
      </c>
      <c r="L10" s="83">
        <f t="shared" si="6"/>
        <v>0</v>
      </c>
      <c r="M10" s="328">
        <f t="shared" si="7"/>
        <v>155.47965608207602</v>
      </c>
      <c r="N10" s="306">
        <f t="shared" si="8"/>
        <v>0</v>
      </c>
      <c r="O10" s="328">
        <f t="shared" si="9"/>
        <v>138.21159284800143</v>
      </c>
      <c r="Q10" s="328">
        <v>-2030.2143457007301</v>
      </c>
      <c r="R10" s="328">
        <v>7516.5942901582148</v>
      </c>
      <c r="S10" s="83">
        <v>0</v>
      </c>
      <c r="T10" s="328">
        <v>229068.936532561</v>
      </c>
      <c r="U10" s="306">
        <v>0</v>
      </c>
      <c r="V10" s="328">
        <v>186826.54726985912</v>
      </c>
      <c r="W10" s="330">
        <v>60</v>
      </c>
      <c r="X10" s="329">
        <v>-1953.4484205372262</v>
      </c>
      <c r="Y10" s="329">
        <v>6236.6040098603798</v>
      </c>
      <c r="Z10" s="306">
        <v>0</v>
      </c>
      <c r="AA10" s="329">
        <v>155479.65608207602</v>
      </c>
      <c r="AB10" s="306">
        <v>0</v>
      </c>
      <c r="AC10" s="329">
        <v>138211.59284800143</v>
      </c>
    </row>
    <row r="11" spans="1:29" ht="15.75" x14ac:dyDescent="0.25">
      <c r="B11" s="325">
        <v>70</v>
      </c>
      <c r="C11" s="328">
        <f t="shared" si="10"/>
        <v>-1.560599108159854</v>
      </c>
      <c r="D11" s="328">
        <f t="shared" si="0"/>
        <v>7.9011304845388963</v>
      </c>
      <c r="E11" s="83">
        <f t="shared" si="1"/>
        <v>0</v>
      </c>
      <c r="F11" s="328">
        <f t="shared" si="2"/>
        <v>236.44042282483969</v>
      </c>
      <c r="G11" s="79">
        <f t="shared" si="3"/>
        <v>0</v>
      </c>
      <c r="H11" s="328">
        <f t="shared" si="4"/>
        <v>161.43264764094621</v>
      </c>
      <c r="I11" s="330">
        <v>70</v>
      </c>
      <c r="J11" s="328">
        <f t="shared" si="11"/>
        <v>-1.63366032550073</v>
      </c>
      <c r="K11" s="328">
        <f t="shared" si="5"/>
        <v>7.0006501186380961</v>
      </c>
      <c r="L11" s="83">
        <f t="shared" si="6"/>
        <v>0</v>
      </c>
      <c r="M11" s="328">
        <f t="shared" si="7"/>
        <v>172.12468009086274</v>
      </c>
      <c r="N11" s="306">
        <f t="shared" si="8"/>
        <v>0</v>
      </c>
      <c r="O11" s="328">
        <f t="shared" si="9"/>
        <v>136.65865360251829</v>
      </c>
      <c r="Q11" s="328">
        <v>-1560.599108159854</v>
      </c>
      <c r="R11" s="328">
        <v>7901.1304845388959</v>
      </c>
      <c r="S11" s="83">
        <v>0</v>
      </c>
      <c r="T11" s="328">
        <v>236440.42282483968</v>
      </c>
      <c r="U11" s="306">
        <v>0</v>
      </c>
      <c r="V11" s="328">
        <v>161432.6476409462</v>
      </c>
      <c r="W11" s="330">
        <v>70</v>
      </c>
      <c r="X11" s="329">
        <v>-1633.6603255007301</v>
      </c>
      <c r="Y11" s="329">
        <v>7000.6501186380956</v>
      </c>
      <c r="Z11" s="306">
        <v>0</v>
      </c>
      <c r="AA11" s="329">
        <v>172124.68009086273</v>
      </c>
      <c r="AB11" s="306">
        <v>0</v>
      </c>
      <c r="AC11" s="329">
        <v>136658.65360251829</v>
      </c>
    </row>
    <row r="12" spans="1:29" ht="15.75" x14ac:dyDescent="0.25">
      <c r="B12" s="325">
        <v>80</v>
      </c>
      <c r="C12" s="328">
        <f t="shared" si="10"/>
        <v>-1.1196939724773725</v>
      </c>
      <c r="D12" s="328">
        <f t="shared" si="0"/>
        <v>8.4743070761629298</v>
      </c>
      <c r="E12" s="83">
        <f t="shared" si="1"/>
        <v>0</v>
      </c>
      <c r="F12" s="328">
        <f t="shared" si="2"/>
        <v>249.7090981509414</v>
      </c>
      <c r="G12" s="79">
        <f t="shared" si="3"/>
        <v>0</v>
      </c>
      <c r="H12" s="328">
        <f t="shared" si="4"/>
        <v>132.4110480650458</v>
      </c>
      <c r="I12" s="330">
        <v>80</v>
      </c>
      <c r="J12" s="328">
        <f t="shared" si="11"/>
        <v>-1.0598691149781021</v>
      </c>
      <c r="K12" s="328">
        <f t="shared" si="5"/>
        <v>7.1559440431864116</v>
      </c>
      <c r="L12" s="83">
        <f t="shared" si="6"/>
        <v>0</v>
      </c>
      <c r="M12" s="328">
        <f t="shared" si="7"/>
        <v>172.75517342452895</v>
      </c>
      <c r="N12" s="306">
        <f t="shared" si="8"/>
        <v>0</v>
      </c>
      <c r="O12" s="328">
        <f t="shared" si="9"/>
        <v>111.81162567478768</v>
      </c>
      <c r="Q12" s="328">
        <v>-1119.6939724773724</v>
      </c>
      <c r="R12" s="328">
        <v>8474.3070761629297</v>
      </c>
      <c r="S12" s="83">
        <v>0</v>
      </c>
      <c r="T12" s="328">
        <v>249709.0981509414</v>
      </c>
      <c r="U12" s="306">
        <v>0</v>
      </c>
      <c r="V12" s="328">
        <v>132411.04806504579</v>
      </c>
      <c r="W12" s="330">
        <v>80</v>
      </c>
      <c r="X12" s="329">
        <v>-1059.8691149781021</v>
      </c>
      <c r="Y12" s="329">
        <v>7155.9440431864114</v>
      </c>
      <c r="Z12" s="306">
        <v>0</v>
      </c>
      <c r="AA12" s="329">
        <v>172755.17342452894</v>
      </c>
      <c r="AB12" s="306">
        <v>0</v>
      </c>
      <c r="AC12" s="329">
        <v>111811.62567478768</v>
      </c>
    </row>
    <row r="13" spans="1:29" ht="15.75" x14ac:dyDescent="0.25">
      <c r="B13" s="325">
        <v>90</v>
      </c>
      <c r="C13" s="328">
        <f t="shared" si="10"/>
        <v>-0.48191956690875914</v>
      </c>
      <c r="D13" s="328">
        <f t="shared" si="0"/>
        <v>8.6556920735123075</v>
      </c>
      <c r="E13" s="83">
        <f t="shared" si="1"/>
        <v>0</v>
      </c>
      <c r="F13" s="328">
        <f t="shared" si="2"/>
        <v>251.18339540939712</v>
      </c>
      <c r="G13" s="79">
        <f t="shared" si="3"/>
        <v>0</v>
      </c>
      <c r="H13" s="328">
        <f t="shared" si="4"/>
        <v>94.32019862167644</v>
      </c>
      <c r="I13" s="330">
        <v>90</v>
      </c>
      <c r="J13" s="328">
        <f t="shared" si="11"/>
        <v>-0.42029292490510956</v>
      </c>
      <c r="K13" s="328">
        <f t="shared" si="5"/>
        <v>7.2801791828250648</v>
      </c>
      <c r="L13" s="83">
        <f t="shared" si="6"/>
        <v>0</v>
      </c>
      <c r="M13" s="328">
        <f t="shared" si="7"/>
        <v>172.12468009086274</v>
      </c>
      <c r="N13" s="306">
        <f t="shared" si="8"/>
        <v>0</v>
      </c>
      <c r="O13" s="328">
        <f t="shared" si="9"/>
        <v>82.305780010607592</v>
      </c>
      <c r="Q13" s="328">
        <v>-481.91956690875912</v>
      </c>
      <c r="R13" s="328">
        <v>8655.6920735123076</v>
      </c>
      <c r="S13" s="83">
        <v>0</v>
      </c>
      <c r="T13" s="328">
        <v>251183.39540939711</v>
      </c>
      <c r="U13" s="306">
        <v>0</v>
      </c>
      <c r="V13" s="328">
        <v>94320.198621676434</v>
      </c>
      <c r="W13" s="330">
        <v>90</v>
      </c>
      <c r="X13" s="329">
        <v>-420.29292490510954</v>
      </c>
      <c r="Y13" s="329">
        <v>7280.1791828250643</v>
      </c>
      <c r="Z13" s="306">
        <v>0</v>
      </c>
      <c r="AA13" s="329">
        <v>172124.68009086273</v>
      </c>
      <c r="AB13" s="306">
        <v>0</v>
      </c>
      <c r="AC13" s="329">
        <v>82305.780010607588</v>
      </c>
    </row>
    <row r="14" spans="1:29" ht="15.75" x14ac:dyDescent="0.25">
      <c r="B14" s="325">
        <v>100</v>
      </c>
      <c r="C14" s="328">
        <f t="shared" si="10"/>
        <v>0.23788370111240878</v>
      </c>
      <c r="D14" s="328">
        <f t="shared" si="0"/>
        <v>8.184091080403924</v>
      </c>
      <c r="E14" s="83">
        <f t="shared" si="1"/>
        <v>0</v>
      </c>
      <c r="F14" s="328">
        <f t="shared" si="2"/>
        <v>233.86040262254213</v>
      </c>
      <c r="G14" s="79">
        <f t="shared" si="3"/>
        <v>0</v>
      </c>
      <c r="H14" s="328">
        <f t="shared" si="4"/>
        <v>59.857049125294665</v>
      </c>
      <c r="I14" s="330">
        <v>100</v>
      </c>
      <c r="J14" s="328">
        <f t="shared" si="11"/>
        <v>0.22293798625401459</v>
      </c>
      <c r="K14" s="328">
        <f t="shared" si="5"/>
        <v>7.0503441744935573</v>
      </c>
      <c r="L14" s="83">
        <f t="shared" si="6"/>
        <v>0</v>
      </c>
      <c r="M14" s="328">
        <f t="shared" si="7"/>
        <v>163.80216808646938</v>
      </c>
      <c r="N14" s="306">
        <f t="shared" si="8"/>
        <v>0</v>
      </c>
      <c r="O14" s="328">
        <f t="shared" si="9"/>
        <v>54.352873591910686</v>
      </c>
      <c r="Q14" s="328">
        <v>237.88370111240877</v>
      </c>
      <c r="R14" s="328">
        <v>8184.091080403924</v>
      </c>
      <c r="S14" s="83">
        <v>0</v>
      </c>
      <c r="T14" s="328">
        <v>233860.40262254211</v>
      </c>
      <c r="U14" s="306">
        <v>0</v>
      </c>
      <c r="V14" s="328">
        <v>59857.049125294667</v>
      </c>
      <c r="W14" s="330">
        <v>100</v>
      </c>
      <c r="X14" s="329">
        <v>222.93798625401459</v>
      </c>
      <c r="Y14" s="329">
        <v>7050.3441744935571</v>
      </c>
      <c r="Z14" s="306">
        <v>0</v>
      </c>
      <c r="AA14" s="329">
        <v>163802.16808646938</v>
      </c>
      <c r="AB14" s="306">
        <v>0</v>
      </c>
      <c r="AC14" s="329">
        <v>54352.873591910684</v>
      </c>
    </row>
    <row r="15" spans="1:29" ht="15.75" x14ac:dyDescent="0.25">
      <c r="B15" s="325">
        <v>110</v>
      </c>
      <c r="C15" s="328">
        <f t="shared" si="10"/>
        <v>1.1053389215481753</v>
      </c>
      <c r="D15" s="328">
        <f t="shared" si="0"/>
        <v>7.988195283266597</v>
      </c>
      <c r="E15" s="83">
        <f t="shared" si="1"/>
        <v>0</v>
      </c>
      <c r="F15" s="328">
        <f t="shared" si="2"/>
        <v>226.30462917295648</v>
      </c>
      <c r="G15" s="79">
        <f t="shared" si="3"/>
        <v>0</v>
      </c>
      <c r="H15" s="328">
        <f t="shared" si="4"/>
        <v>5.4415499204813331</v>
      </c>
      <c r="I15" s="330">
        <v>110</v>
      </c>
      <c r="J15" s="328">
        <f t="shared" si="11"/>
        <v>1.0068756592291972</v>
      </c>
      <c r="K15" s="328">
        <f t="shared" si="5"/>
        <v>6.6465799706679345</v>
      </c>
      <c r="L15" s="83">
        <f t="shared" si="6"/>
        <v>0</v>
      </c>
      <c r="M15" s="328">
        <f t="shared" si="7"/>
        <v>152.7054854139449</v>
      </c>
      <c r="N15" s="306">
        <f t="shared" si="8"/>
        <v>0</v>
      </c>
      <c r="O15" s="328">
        <f t="shared" si="9"/>
        <v>18.635270945797949</v>
      </c>
      <c r="Q15" s="328">
        <v>1105.3389215481752</v>
      </c>
      <c r="R15" s="328">
        <v>7988.1952832665966</v>
      </c>
      <c r="S15" s="83">
        <v>0</v>
      </c>
      <c r="T15" s="328">
        <v>226304.62917295648</v>
      </c>
      <c r="U15" s="306">
        <v>0</v>
      </c>
      <c r="V15" s="328">
        <v>5441.5499204813332</v>
      </c>
      <c r="W15" s="330">
        <v>110</v>
      </c>
      <c r="X15" s="329">
        <v>1006.8756592291971</v>
      </c>
      <c r="Y15" s="329">
        <v>6646.5799706679345</v>
      </c>
      <c r="Z15" s="306">
        <v>0</v>
      </c>
      <c r="AA15" s="329">
        <v>152705.4854139449</v>
      </c>
      <c r="AB15" s="306">
        <v>0</v>
      </c>
      <c r="AC15" s="329">
        <v>18635.270945797947</v>
      </c>
    </row>
    <row r="16" spans="1:29" ht="15.75" x14ac:dyDescent="0.25">
      <c r="B16" s="325">
        <v>120</v>
      </c>
      <c r="C16" s="328">
        <f t="shared" si="10"/>
        <v>1.9112724951445257</v>
      </c>
      <c r="D16" s="328">
        <f t="shared" si="0"/>
        <v>7.4512956911124384</v>
      </c>
      <c r="E16" s="83">
        <f t="shared" si="1"/>
        <v>0</v>
      </c>
      <c r="F16" s="328">
        <f t="shared" si="2"/>
        <v>209.35021070071539</v>
      </c>
      <c r="G16" s="79">
        <f t="shared" si="3"/>
        <v>0</v>
      </c>
      <c r="H16" s="328">
        <f t="shared" si="4"/>
        <v>-25.393899628912887</v>
      </c>
      <c r="I16" s="330">
        <v>120</v>
      </c>
      <c r="J16" s="328">
        <f t="shared" si="11"/>
        <v>1.7962954138335767</v>
      </c>
      <c r="K16" s="328">
        <f t="shared" si="5"/>
        <v>6.3297803645893689</v>
      </c>
      <c r="L16" s="83">
        <f t="shared" si="6"/>
        <v>0</v>
      </c>
      <c r="M16" s="328">
        <f t="shared" si="7"/>
        <v>144.2568747428183</v>
      </c>
      <c r="N16" s="306">
        <f t="shared" si="8"/>
        <v>0</v>
      </c>
      <c r="O16" s="328">
        <f t="shared" si="9"/>
        <v>-4.6588177364494872</v>
      </c>
      <c r="Q16" s="328">
        <v>1911.2724951445257</v>
      </c>
      <c r="R16" s="328">
        <v>7451.2956911124384</v>
      </c>
      <c r="S16" s="83">
        <v>0</v>
      </c>
      <c r="T16" s="328">
        <v>209350.2107007154</v>
      </c>
      <c r="U16" s="306">
        <v>0</v>
      </c>
      <c r="V16" s="328">
        <v>-25393.899628912888</v>
      </c>
      <c r="W16" s="330">
        <v>120</v>
      </c>
      <c r="X16" s="329">
        <v>1796.2954138335767</v>
      </c>
      <c r="Y16" s="329">
        <v>6329.7803645893691</v>
      </c>
      <c r="Z16" s="306">
        <v>0</v>
      </c>
      <c r="AA16" s="329">
        <v>144256.8747428183</v>
      </c>
      <c r="AB16" s="306">
        <v>0</v>
      </c>
      <c r="AC16" s="329">
        <v>-4658.8177364494868</v>
      </c>
    </row>
    <row r="17" spans="2:29" ht="15.75" x14ac:dyDescent="0.25">
      <c r="B17" s="325">
        <v>130</v>
      </c>
      <c r="C17" s="328">
        <f t="shared" si="10"/>
        <v>2.8443508055423359</v>
      </c>
      <c r="D17" s="328">
        <f t="shared" si="0"/>
        <v>6.3339641074402717</v>
      </c>
      <c r="E17" s="83">
        <f t="shared" si="1"/>
        <v>0</v>
      </c>
      <c r="F17" s="328">
        <f t="shared" si="2"/>
        <v>176.73138385738216</v>
      </c>
      <c r="G17" s="79">
        <f t="shared" si="3"/>
        <v>0</v>
      </c>
      <c r="H17" s="328">
        <f t="shared" si="4"/>
        <v>-50.787799257825775</v>
      </c>
      <c r="I17" s="330">
        <v>130</v>
      </c>
      <c r="J17" s="328">
        <f t="shared" si="11"/>
        <v>2.6021614133255477</v>
      </c>
      <c r="K17" s="328">
        <f t="shared" si="5"/>
        <v>5.3607462754078758</v>
      </c>
      <c r="L17" s="83">
        <f t="shared" si="6"/>
        <v>0</v>
      </c>
      <c r="M17" s="328">
        <f t="shared" si="7"/>
        <v>121.68521339756963</v>
      </c>
      <c r="N17" s="306">
        <f t="shared" si="8"/>
        <v>0</v>
      </c>
      <c r="O17" s="328">
        <f t="shared" si="9"/>
        <v>-24.847027927730597</v>
      </c>
      <c r="Q17" s="328">
        <v>2844.3508055423358</v>
      </c>
      <c r="R17" s="328">
        <v>6333.9641074402716</v>
      </c>
      <c r="S17" s="83">
        <v>0</v>
      </c>
      <c r="T17" s="328">
        <v>176731.38385738214</v>
      </c>
      <c r="U17" s="306">
        <v>0</v>
      </c>
      <c r="V17" s="328">
        <v>-50787.799257825776</v>
      </c>
      <c r="W17" s="330">
        <v>130</v>
      </c>
      <c r="X17" s="329">
        <v>2602.1614133255475</v>
      </c>
      <c r="Y17" s="329">
        <v>5360.7462754078761</v>
      </c>
      <c r="Z17" s="306">
        <v>0</v>
      </c>
      <c r="AA17" s="329">
        <v>121685.21339756962</v>
      </c>
      <c r="AB17" s="306">
        <v>0</v>
      </c>
      <c r="AC17" s="329">
        <v>-24847.027927730596</v>
      </c>
    </row>
    <row r="18" spans="2:29" ht="15.75" x14ac:dyDescent="0.25">
      <c r="B18" s="325">
        <v>140</v>
      </c>
      <c r="C18" s="328">
        <f t="shared" si="10"/>
        <v>3.4493136661299273</v>
      </c>
      <c r="D18" s="328">
        <f t="shared" si="0"/>
        <v>4.926416528009101</v>
      </c>
      <c r="E18" s="83">
        <f t="shared" si="1"/>
        <v>0</v>
      </c>
      <c r="F18" s="328">
        <f t="shared" si="2"/>
        <v>135.26677346331437</v>
      </c>
      <c r="G18" s="79">
        <f t="shared" si="3"/>
        <v>0</v>
      </c>
      <c r="H18" s="328">
        <f t="shared" si="4"/>
        <v>-63.484749072282227</v>
      </c>
      <c r="I18" s="330">
        <v>140</v>
      </c>
      <c r="J18" s="328">
        <f t="shared" si="11"/>
        <v>3.2344281612262775</v>
      </c>
      <c r="K18" s="328">
        <f t="shared" si="5"/>
        <v>4.2861123175335276</v>
      </c>
      <c r="L18" s="83">
        <f t="shared" si="6"/>
        <v>0</v>
      </c>
      <c r="M18" s="328">
        <f t="shared" si="7"/>
        <v>95.456690717057228</v>
      </c>
      <c r="N18" s="306">
        <f t="shared" si="8"/>
        <v>0</v>
      </c>
      <c r="O18" s="328">
        <f t="shared" si="9"/>
        <v>-35.717602646112731</v>
      </c>
      <c r="Q18" s="328">
        <v>3449.3136661299272</v>
      </c>
      <c r="R18" s="328">
        <v>4926.4165280091011</v>
      </c>
      <c r="S18" s="83">
        <v>0</v>
      </c>
      <c r="T18" s="328">
        <v>135266.77346331437</v>
      </c>
      <c r="U18" s="306">
        <v>0</v>
      </c>
      <c r="V18" s="328">
        <v>-63484.749072282226</v>
      </c>
      <c r="W18" s="330">
        <v>140</v>
      </c>
      <c r="X18" s="329">
        <v>3234.4281612262776</v>
      </c>
      <c r="Y18" s="329">
        <v>4286.1123175335279</v>
      </c>
      <c r="Z18" s="306">
        <v>0</v>
      </c>
      <c r="AA18" s="329">
        <v>95456.690717057223</v>
      </c>
      <c r="AB18" s="306">
        <v>0</v>
      </c>
      <c r="AC18" s="329">
        <v>-35717.602646112733</v>
      </c>
    </row>
    <row r="19" spans="2:29" ht="15.75" x14ac:dyDescent="0.25">
      <c r="B19" s="325">
        <v>150</v>
      </c>
      <c r="C19" s="328">
        <f t="shared" si="10"/>
        <v>3.8286971549729931</v>
      </c>
      <c r="D19" s="328">
        <f t="shared" si="0"/>
        <v>3.4608257494261281</v>
      </c>
      <c r="E19" s="83">
        <f t="shared" si="1"/>
        <v>0</v>
      </c>
      <c r="F19" s="328">
        <f t="shared" si="2"/>
        <v>91.959291496176931</v>
      </c>
      <c r="G19" s="79">
        <f t="shared" si="3"/>
        <v>0</v>
      </c>
      <c r="H19" s="328">
        <f t="shared" si="4"/>
        <v>-63.484749072282227</v>
      </c>
      <c r="I19" s="330">
        <v>150</v>
      </c>
      <c r="J19" s="328">
        <f t="shared" si="11"/>
        <v>3.4847765556262775</v>
      </c>
      <c r="K19" s="328">
        <f t="shared" si="5"/>
        <v>2.9940668652915372</v>
      </c>
      <c r="L19" s="83">
        <f t="shared" si="6"/>
        <v>0</v>
      </c>
      <c r="M19" s="328">
        <f t="shared" si="7"/>
        <v>64.436418700681955</v>
      </c>
      <c r="N19" s="306">
        <f t="shared" si="8"/>
        <v>0</v>
      </c>
      <c r="O19" s="328">
        <f t="shared" si="9"/>
        <v>-38.823481137079057</v>
      </c>
      <c r="Q19" s="328">
        <v>3828.6971549729928</v>
      </c>
      <c r="R19" s="328">
        <v>3460.8257494261279</v>
      </c>
      <c r="S19" s="83">
        <v>0</v>
      </c>
      <c r="T19" s="328">
        <v>91959.291496176927</v>
      </c>
      <c r="U19" s="306">
        <v>0</v>
      </c>
      <c r="V19" s="328">
        <v>-63484.749072282226</v>
      </c>
      <c r="W19" s="330">
        <v>150</v>
      </c>
      <c r="X19" s="329">
        <v>3484.7765556262775</v>
      </c>
      <c r="Y19" s="329">
        <v>2994.0668652915369</v>
      </c>
      <c r="Z19" s="306">
        <v>0</v>
      </c>
      <c r="AA19" s="329">
        <v>64436.418700681956</v>
      </c>
      <c r="AB19" s="306">
        <v>0</v>
      </c>
      <c r="AC19" s="329">
        <v>-38823.481137079056</v>
      </c>
    </row>
    <row r="20" spans="2:29" ht="15.75" x14ac:dyDescent="0.25">
      <c r="B20" s="325">
        <v>160</v>
      </c>
      <c r="C20" s="328">
        <f t="shared" si="10"/>
        <v>3.7917841668693431</v>
      </c>
      <c r="D20" s="328">
        <f t="shared" si="0"/>
        <v>1.9517025714793048</v>
      </c>
      <c r="E20" s="83">
        <f t="shared" si="1"/>
        <v>0</v>
      </c>
      <c r="F20" s="328">
        <f t="shared" si="2"/>
        <v>48.283235214425567</v>
      </c>
      <c r="G20" s="79">
        <f t="shared" si="3"/>
        <v>0</v>
      </c>
      <c r="H20" s="328">
        <f t="shared" si="4"/>
        <v>-63.484749072282227</v>
      </c>
      <c r="I20" s="330">
        <v>160</v>
      </c>
      <c r="J20" s="328">
        <f t="shared" si="11"/>
        <v>3.4043726917313872</v>
      </c>
      <c r="K20" s="328">
        <f t="shared" si="5"/>
        <v>1.6212685722844216</v>
      </c>
      <c r="L20" s="83">
        <f t="shared" si="6"/>
        <v>0</v>
      </c>
      <c r="M20" s="328">
        <f t="shared" si="7"/>
        <v>31.902962683507894</v>
      </c>
      <c r="N20" s="306">
        <f t="shared" si="8"/>
        <v>0</v>
      </c>
      <c r="O20" s="328">
        <f t="shared" si="9"/>
        <v>-45.035238119011709</v>
      </c>
      <c r="Q20" s="328">
        <v>3791.7841668693432</v>
      </c>
      <c r="R20" s="328">
        <v>1951.7025714793049</v>
      </c>
      <c r="S20" s="83">
        <v>0</v>
      </c>
      <c r="T20" s="328">
        <v>48283.235214425564</v>
      </c>
      <c r="U20" s="306">
        <v>0</v>
      </c>
      <c r="V20" s="328">
        <v>-63484.749072282226</v>
      </c>
      <c r="W20" s="330">
        <v>160</v>
      </c>
      <c r="X20" s="329">
        <v>3404.372691731387</v>
      </c>
      <c r="Y20" s="329">
        <v>1621.2685722844215</v>
      </c>
      <c r="Z20" s="306">
        <v>0</v>
      </c>
      <c r="AA20" s="329">
        <v>31902.962683507893</v>
      </c>
      <c r="AB20" s="306">
        <v>0</v>
      </c>
      <c r="AC20" s="329">
        <v>-45035.238119011708</v>
      </c>
    </row>
    <row r="21" spans="2:29" ht="15.75" x14ac:dyDescent="0.25">
      <c r="B21" s="325">
        <v>170</v>
      </c>
      <c r="C21" s="328">
        <f t="shared" si="10"/>
        <v>3.2770530549795627</v>
      </c>
      <c r="D21" s="328">
        <f t="shared" si="0"/>
        <v>0.63847519066980973</v>
      </c>
      <c r="E21" s="83">
        <f t="shared" si="1"/>
        <v>0</v>
      </c>
      <c r="F21" s="328">
        <f t="shared" si="2"/>
        <v>11.978665224952907</v>
      </c>
      <c r="G21" s="79">
        <f t="shared" si="3"/>
        <v>0</v>
      </c>
      <c r="H21" s="328">
        <f t="shared" si="4"/>
        <v>-50.787799257825775</v>
      </c>
      <c r="I21" s="330">
        <v>170</v>
      </c>
      <c r="J21" s="328">
        <f t="shared" si="11"/>
        <v>2.9274315899912415</v>
      </c>
      <c r="K21" s="328">
        <f t="shared" si="5"/>
        <v>0.54042285742814045</v>
      </c>
      <c r="L21" s="83">
        <f t="shared" si="6"/>
        <v>0</v>
      </c>
      <c r="M21" s="328">
        <f t="shared" si="7"/>
        <v>8.0703146709268996</v>
      </c>
      <c r="N21" s="306">
        <f t="shared" si="8"/>
        <v>0</v>
      </c>
      <c r="O21" s="328">
        <f t="shared" si="9"/>
        <v>-38.823481137079057</v>
      </c>
      <c r="Q21" s="328">
        <v>3277.0530549795626</v>
      </c>
      <c r="R21" s="328">
        <v>638.47519066980976</v>
      </c>
      <c r="S21" s="83">
        <v>0</v>
      </c>
      <c r="T21" s="328">
        <v>11978.665224952907</v>
      </c>
      <c r="U21" s="306">
        <v>0</v>
      </c>
      <c r="V21" s="328">
        <v>-50787.799257825776</v>
      </c>
      <c r="W21" s="330">
        <v>170</v>
      </c>
      <c r="X21" s="329">
        <v>2927.4315899912413</v>
      </c>
      <c r="Y21" s="329">
        <v>540.42285742814045</v>
      </c>
      <c r="Z21" s="306">
        <v>0</v>
      </c>
      <c r="AA21" s="329">
        <v>8070.3146709268985</v>
      </c>
      <c r="AB21" s="306">
        <v>0</v>
      </c>
      <c r="AC21" s="329">
        <v>-38823.481137079056</v>
      </c>
    </row>
    <row r="22" spans="2:29" ht="15.75" x14ac:dyDescent="0.25">
      <c r="B22" s="325">
        <v>180</v>
      </c>
      <c r="C22" s="328">
        <f t="shared" si="10"/>
        <v>2.8012856527547454</v>
      </c>
      <c r="D22" s="328">
        <f t="shared" si="0"/>
        <v>-0.13059719809155199</v>
      </c>
      <c r="E22" s="83">
        <f t="shared" si="1"/>
        <v>0</v>
      </c>
      <c r="F22" s="328">
        <f t="shared" si="2"/>
        <v>-5.5286147192090338</v>
      </c>
      <c r="G22" s="79">
        <f t="shared" si="3"/>
        <v>0</v>
      </c>
      <c r="H22" s="328">
        <f t="shared" si="4"/>
        <v>-12.696949814456444</v>
      </c>
      <c r="I22" s="330">
        <v>180</v>
      </c>
      <c r="J22" s="328">
        <f t="shared" si="11"/>
        <v>2.4468357671649636</v>
      </c>
      <c r="K22" s="328">
        <f t="shared" si="5"/>
        <v>-9.9388111710922392E-2</v>
      </c>
      <c r="L22" s="83">
        <f t="shared" si="6"/>
        <v>0</v>
      </c>
      <c r="M22" s="328">
        <f t="shared" si="7"/>
        <v>-3.7829600019969836</v>
      </c>
      <c r="N22" s="306">
        <f t="shared" si="8"/>
        <v>0</v>
      </c>
      <c r="O22" s="328">
        <f t="shared" si="9"/>
        <v>-9.3176354728989743</v>
      </c>
      <c r="Q22" s="328">
        <v>2801.2856527547451</v>
      </c>
      <c r="R22" s="328">
        <v>-130.59719809155197</v>
      </c>
      <c r="S22" s="83">
        <v>0</v>
      </c>
      <c r="T22" s="328">
        <v>-5528.6147192090339</v>
      </c>
      <c r="U22" s="306">
        <v>0</v>
      </c>
      <c r="V22" s="328">
        <v>-12696.949814456444</v>
      </c>
      <c r="W22" s="330">
        <v>180</v>
      </c>
      <c r="X22" s="329">
        <v>2446.8357671649637</v>
      </c>
      <c r="Y22" s="329">
        <v>-99.388111710922388</v>
      </c>
      <c r="Z22" s="306">
        <v>0</v>
      </c>
      <c r="AA22" s="329">
        <v>-3782.9600019969835</v>
      </c>
      <c r="AB22" s="306">
        <v>0</v>
      </c>
      <c r="AC22" s="329">
        <v>-9317.6354728989736</v>
      </c>
    </row>
    <row r="23" spans="2:29" ht="15.75" x14ac:dyDescent="0.25">
      <c r="B23" s="325">
        <v>190</v>
      </c>
      <c r="C23" s="328">
        <f t="shared" si="10"/>
        <v>3.0514736832350366</v>
      </c>
      <c r="D23" s="328">
        <f t="shared" si="0"/>
        <v>-0.87064798727701331</v>
      </c>
      <c r="E23" s="83">
        <f t="shared" si="1"/>
        <v>0</v>
      </c>
      <c r="F23" s="328">
        <f t="shared" si="2"/>
        <v>-22.483033191450073</v>
      </c>
      <c r="G23" s="79">
        <f t="shared" si="3"/>
        <v>0</v>
      </c>
      <c r="H23" s="328">
        <f t="shared" si="4"/>
        <v>29.021599575900449</v>
      </c>
      <c r="I23" s="330">
        <v>190</v>
      </c>
      <c r="J23" s="328">
        <f t="shared" si="11"/>
        <v>2.7757606649167883</v>
      </c>
      <c r="K23" s="328">
        <f t="shared" si="5"/>
        <v>-0.73298732386805254</v>
      </c>
      <c r="L23" s="83">
        <f t="shared" si="6"/>
        <v>0</v>
      </c>
      <c r="M23" s="328">
        <f t="shared" si="7"/>
        <v>-15.762333341654097</v>
      </c>
      <c r="N23" s="306">
        <f t="shared" si="8"/>
        <v>0</v>
      </c>
      <c r="O23" s="328">
        <f t="shared" si="9"/>
        <v>18.635270945797949</v>
      </c>
      <c r="Q23" s="328">
        <v>3051.4736832350368</v>
      </c>
      <c r="R23" s="328">
        <v>-870.64798727701327</v>
      </c>
      <c r="S23" s="83">
        <v>0</v>
      </c>
      <c r="T23" s="328">
        <v>-22483.033191450071</v>
      </c>
      <c r="U23" s="306">
        <v>0</v>
      </c>
      <c r="V23" s="328">
        <v>29021.599575900447</v>
      </c>
      <c r="W23" s="330">
        <v>190</v>
      </c>
      <c r="X23" s="329">
        <v>2775.7606649167883</v>
      </c>
      <c r="Y23" s="329">
        <v>-732.9873238680525</v>
      </c>
      <c r="Z23" s="306">
        <v>0</v>
      </c>
      <c r="AA23" s="329">
        <v>-15762.333341654097</v>
      </c>
      <c r="AB23" s="306">
        <v>0</v>
      </c>
      <c r="AC23" s="329">
        <v>18635.270945797947</v>
      </c>
    </row>
    <row r="24" spans="2:29" ht="15.75" x14ac:dyDescent="0.25">
      <c r="B24" s="325">
        <v>200</v>
      </c>
      <c r="C24" s="328">
        <f t="shared" si="10"/>
        <v>3.5313425285824822</v>
      </c>
      <c r="D24" s="328">
        <f t="shared" si="0"/>
        <v>-1.9299363717973796</v>
      </c>
      <c r="E24" s="83">
        <f t="shared" si="1"/>
        <v>0</v>
      </c>
      <c r="F24" s="328">
        <f t="shared" si="2"/>
        <v>-51.968978360564911</v>
      </c>
      <c r="G24" s="79">
        <f t="shared" si="3"/>
        <v>0</v>
      </c>
      <c r="H24" s="328">
        <f t="shared" si="4"/>
        <v>54.415499204813329</v>
      </c>
      <c r="I24" s="330">
        <v>200</v>
      </c>
      <c r="J24" s="328">
        <f t="shared" si="11"/>
        <v>3.1613337395036498</v>
      </c>
      <c r="K24" s="328">
        <f t="shared" si="5"/>
        <v>-1.6336920862482869</v>
      </c>
      <c r="L24" s="83">
        <f t="shared" si="6"/>
        <v>0</v>
      </c>
      <c r="M24" s="328">
        <f t="shared" si="7"/>
        <v>-35.433725352038422</v>
      </c>
      <c r="N24" s="306">
        <f t="shared" si="8"/>
        <v>0</v>
      </c>
      <c r="O24" s="328">
        <f t="shared" si="9"/>
        <v>35.717602646112731</v>
      </c>
      <c r="Q24" s="328">
        <v>3531.3425285824819</v>
      </c>
      <c r="R24" s="328">
        <v>-1929.9363717973797</v>
      </c>
      <c r="S24" s="83">
        <v>0</v>
      </c>
      <c r="T24" s="328">
        <v>-51968.978360564914</v>
      </c>
      <c r="U24" s="306">
        <v>0</v>
      </c>
      <c r="V24" s="328">
        <v>54415.499204813328</v>
      </c>
      <c r="W24" s="330">
        <v>200</v>
      </c>
      <c r="X24" s="329">
        <v>3161.3337395036497</v>
      </c>
      <c r="Y24" s="329">
        <v>-1633.6920862482868</v>
      </c>
      <c r="Z24" s="306">
        <v>0</v>
      </c>
      <c r="AA24" s="329">
        <v>-35433.725352038418</v>
      </c>
      <c r="AB24" s="306">
        <v>0</v>
      </c>
      <c r="AC24" s="329">
        <v>35717.602646112733</v>
      </c>
    </row>
    <row r="25" spans="2:29" ht="15.75" x14ac:dyDescent="0.25">
      <c r="B25" s="325">
        <v>210</v>
      </c>
      <c r="C25" s="328">
        <f t="shared" si="10"/>
        <v>3.6297771635255476</v>
      </c>
      <c r="D25" s="328">
        <f t="shared" si="0"/>
        <v>-3.2286529528189245</v>
      </c>
      <c r="E25" s="83">
        <f t="shared" si="1"/>
        <v>0</v>
      </c>
      <c r="F25" s="328">
        <f t="shared" si="2"/>
        <v>-88.089261192730604</v>
      </c>
      <c r="G25" s="79">
        <f t="shared" si="3"/>
        <v>0</v>
      </c>
      <c r="H25" s="328">
        <f t="shared" si="4"/>
        <v>63.484749072282227</v>
      </c>
      <c r="I25" s="330">
        <v>210</v>
      </c>
      <c r="J25" s="328">
        <f t="shared" si="11"/>
        <v>3.382444365214599</v>
      </c>
      <c r="K25" s="328">
        <f t="shared" si="5"/>
        <v>-2.7642318569600288</v>
      </c>
      <c r="L25" s="83">
        <f t="shared" si="6"/>
        <v>0</v>
      </c>
      <c r="M25" s="328">
        <f t="shared" si="7"/>
        <v>-61.410050699084366</v>
      </c>
      <c r="N25" s="306">
        <f t="shared" si="8"/>
        <v>0</v>
      </c>
      <c r="O25" s="328">
        <f t="shared" si="9"/>
        <v>41.92935962804539</v>
      </c>
      <c r="Q25" s="328">
        <v>3629.7771635255476</v>
      </c>
      <c r="R25" s="328">
        <v>-3228.6529528189244</v>
      </c>
      <c r="S25" s="83">
        <v>0</v>
      </c>
      <c r="T25" s="328">
        <v>-88089.261192730599</v>
      </c>
      <c r="U25" s="306">
        <v>0</v>
      </c>
      <c r="V25" s="328">
        <v>63484.749072282226</v>
      </c>
      <c r="W25" s="330">
        <v>210</v>
      </c>
      <c r="X25" s="329">
        <v>3382.4443652145987</v>
      </c>
      <c r="Y25" s="329">
        <v>-2764.2318569600288</v>
      </c>
      <c r="Z25" s="306">
        <v>0</v>
      </c>
      <c r="AA25" s="329">
        <v>-61410.050699084364</v>
      </c>
      <c r="AB25" s="306">
        <v>0</v>
      </c>
      <c r="AC25" s="329">
        <v>41929.359628045386</v>
      </c>
    </row>
    <row r="26" spans="2:29" ht="15.75" x14ac:dyDescent="0.25">
      <c r="B26" s="325">
        <v>220</v>
      </c>
      <c r="C26" s="328">
        <f t="shared" si="10"/>
        <v>3.5580019088795627</v>
      </c>
      <c r="D26" s="328">
        <f t="shared" si="0"/>
        <v>-4.621689732462146</v>
      </c>
      <c r="E26" s="83">
        <f t="shared" si="1"/>
        <v>0</v>
      </c>
      <c r="F26" s="328">
        <f t="shared" si="2"/>
        <v>-129.18529727218441</v>
      </c>
      <c r="G26" s="79">
        <f t="shared" si="3"/>
        <v>0</v>
      </c>
      <c r="H26" s="328">
        <f t="shared" si="4"/>
        <v>65.298599045775987</v>
      </c>
      <c r="I26" s="330">
        <v>220</v>
      </c>
      <c r="J26" s="328">
        <f t="shared" si="11"/>
        <v>3.201535671451095</v>
      </c>
      <c r="K26" s="328">
        <f t="shared" si="5"/>
        <v>-3.9382539265452996</v>
      </c>
      <c r="L26" s="83">
        <f t="shared" si="6"/>
        <v>0</v>
      </c>
      <c r="M26" s="328">
        <f t="shared" si="7"/>
        <v>-89.782250714061746</v>
      </c>
      <c r="N26" s="306">
        <f t="shared" si="8"/>
        <v>0</v>
      </c>
      <c r="O26" s="328">
        <f t="shared" si="9"/>
        <v>34.164663400629571</v>
      </c>
      <c r="Q26" s="328">
        <v>3558.0019088795625</v>
      </c>
      <c r="R26" s="328">
        <v>-4621.6897324621459</v>
      </c>
      <c r="S26" s="83">
        <v>0</v>
      </c>
      <c r="T26" s="328">
        <v>-129185.29727218441</v>
      </c>
      <c r="U26" s="306">
        <v>0</v>
      </c>
      <c r="V26" s="328">
        <v>65298.599045775984</v>
      </c>
      <c r="W26" s="330">
        <v>220</v>
      </c>
      <c r="X26" s="329">
        <v>3201.5356714510949</v>
      </c>
      <c r="Y26" s="329">
        <v>-3938.2539265452997</v>
      </c>
      <c r="Z26" s="306">
        <v>0</v>
      </c>
      <c r="AA26" s="329">
        <v>-89782.250714061738</v>
      </c>
      <c r="AB26" s="306">
        <v>0</v>
      </c>
      <c r="AC26" s="329">
        <v>34164.663400629572</v>
      </c>
    </row>
    <row r="27" spans="2:29" ht="15.75" x14ac:dyDescent="0.25">
      <c r="B27" s="325">
        <v>230</v>
      </c>
      <c r="C27" s="328">
        <f t="shared" si="10"/>
        <v>3.0166114166927009</v>
      </c>
      <c r="D27" s="328">
        <f t="shared" si="0"/>
        <v>-5.8986401138017648</v>
      </c>
      <c r="E27" s="83">
        <f t="shared" si="1"/>
        <v>0</v>
      </c>
      <c r="F27" s="328">
        <f t="shared" si="2"/>
        <v>-168.80703609318252</v>
      </c>
      <c r="G27" s="79">
        <f t="shared" si="3"/>
        <v>0</v>
      </c>
      <c r="H27" s="328">
        <f t="shared" si="4"/>
        <v>48.973949284332008</v>
      </c>
      <c r="I27" s="330">
        <v>230</v>
      </c>
      <c r="J27" s="328">
        <f t="shared" si="11"/>
        <v>2.7136304064525554</v>
      </c>
      <c r="K27" s="328">
        <f t="shared" si="5"/>
        <v>-4.9756173425280519</v>
      </c>
      <c r="L27" s="83">
        <f t="shared" si="6"/>
        <v>0</v>
      </c>
      <c r="M27" s="328">
        <f t="shared" si="7"/>
        <v>-115.63247739437446</v>
      </c>
      <c r="N27" s="306">
        <f t="shared" si="8"/>
        <v>0</v>
      </c>
      <c r="O27" s="328">
        <f t="shared" si="9"/>
        <v>23.294088682247434</v>
      </c>
      <c r="Q27" s="328">
        <v>3016.6114166927009</v>
      </c>
      <c r="R27" s="328">
        <v>-5898.6401138017645</v>
      </c>
      <c r="S27" s="83">
        <v>0</v>
      </c>
      <c r="T27" s="328">
        <v>-168807.03609318251</v>
      </c>
      <c r="U27" s="306">
        <v>0</v>
      </c>
      <c r="V27" s="328">
        <v>48973.949284332004</v>
      </c>
      <c r="W27" s="330">
        <v>230</v>
      </c>
      <c r="X27" s="329">
        <v>2713.6304064525552</v>
      </c>
      <c r="Y27" s="329">
        <v>-4975.6173425280522</v>
      </c>
      <c r="Z27" s="306">
        <v>0</v>
      </c>
      <c r="AA27" s="329">
        <v>-115632.47739437447</v>
      </c>
      <c r="AB27" s="306">
        <v>0</v>
      </c>
      <c r="AC27" s="329">
        <v>23294.088682247435</v>
      </c>
    </row>
    <row r="28" spans="2:29" ht="15.75" x14ac:dyDescent="0.25">
      <c r="B28" s="325">
        <v>240</v>
      </c>
      <c r="C28" s="328">
        <f t="shared" si="10"/>
        <v>2.2168300077802918</v>
      </c>
      <c r="D28" s="328">
        <f t="shared" si="0"/>
        <v>-6.9289068987462308</v>
      </c>
      <c r="E28" s="83">
        <f t="shared" si="1"/>
        <v>0</v>
      </c>
      <c r="F28" s="328">
        <f t="shared" si="2"/>
        <v>-199.58299136344613</v>
      </c>
      <c r="G28" s="79">
        <f t="shared" si="3"/>
        <v>0</v>
      </c>
      <c r="H28" s="328">
        <f t="shared" si="4"/>
        <v>18.138499734937778</v>
      </c>
      <c r="I28" s="330">
        <v>240</v>
      </c>
      <c r="J28" s="328">
        <f t="shared" si="11"/>
        <v>2.0466438082335769</v>
      </c>
      <c r="K28" s="328">
        <f t="shared" si="5"/>
        <v>-6.0378277864385348</v>
      </c>
      <c r="L28" s="83">
        <f t="shared" si="6"/>
        <v>0</v>
      </c>
      <c r="M28" s="328">
        <f t="shared" si="7"/>
        <v>-141.60880274142039</v>
      </c>
      <c r="N28" s="306">
        <f t="shared" si="8"/>
        <v>0</v>
      </c>
      <c r="O28" s="328">
        <f t="shared" si="9"/>
        <v>-4.6588177364494872</v>
      </c>
      <c r="Q28" s="328">
        <v>2216.8300077802919</v>
      </c>
      <c r="R28" s="328">
        <v>-6928.9068987462306</v>
      </c>
      <c r="S28" s="83">
        <v>0</v>
      </c>
      <c r="T28" s="328">
        <v>-199582.99136344611</v>
      </c>
      <c r="U28" s="306">
        <v>0</v>
      </c>
      <c r="V28" s="328">
        <v>18138.499734937777</v>
      </c>
      <c r="W28" s="330">
        <v>240</v>
      </c>
      <c r="X28" s="329">
        <v>2046.6438082335769</v>
      </c>
      <c r="Y28" s="329">
        <v>-6037.8277864385345</v>
      </c>
      <c r="Z28" s="306">
        <v>0</v>
      </c>
      <c r="AA28" s="329">
        <v>-141608.8027414204</v>
      </c>
      <c r="AB28" s="306">
        <v>0</v>
      </c>
      <c r="AC28" s="329">
        <v>-4658.8177364494868</v>
      </c>
    </row>
    <row r="29" spans="2:29" ht="15.75" x14ac:dyDescent="0.25">
      <c r="B29" s="325">
        <v>250</v>
      </c>
      <c r="C29" s="328">
        <f t="shared" si="10"/>
        <v>1.4088457126226279</v>
      </c>
      <c r="D29" s="328">
        <f t="shared" si="0"/>
        <v>-8.1478140809340491</v>
      </c>
      <c r="E29" s="83">
        <f t="shared" si="1"/>
        <v>0</v>
      </c>
      <c r="F29" s="328">
        <f t="shared" si="2"/>
        <v>-235.15041272369092</v>
      </c>
      <c r="G29" s="79">
        <f t="shared" si="3"/>
        <v>0</v>
      </c>
      <c r="H29" s="328">
        <f t="shared" si="4"/>
        <v>-5.4415499204813331</v>
      </c>
      <c r="I29" s="330">
        <v>250</v>
      </c>
      <c r="J29" s="328">
        <f t="shared" si="11"/>
        <v>1.2754976590598539</v>
      </c>
      <c r="K29" s="328">
        <f t="shared" si="5"/>
        <v>-6.9323207918368368</v>
      </c>
      <c r="L29" s="83">
        <f t="shared" si="6"/>
        <v>0</v>
      </c>
      <c r="M29" s="328">
        <f t="shared" si="7"/>
        <v>-162.03678675220414</v>
      </c>
      <c r="N29" s="306">
        <f t="shared" si="8"/>
        <v>0</v>
      </c>
      <c r="O29" s="328">
        <f t="shared" si="9"/>
        <v>-20.188210191281108</v>
      </c>
      <c r="Q29" s="328">
        <v>1408.8457126226278</v>
      </c>
      <c r="R29" s="328">
        <v>-8147.8140809340493</v>
      </c>
      <c r="S29" s="83">
        <v>0</v>
      </c>
      <c r="T29" s="328">
        <v>-235150.41272369091</v>
      </c>
      <c r="U29" s="306">
        <v>0</v>
      </c>
      <c r="V29" s="328">
        <v>-5441.5499204813332</v>
      </c>
      <c r="W29" s="330">
        <v>250</v>
      </c>
      <c r="X29" s="329">
        <v>1275.497659059854</v>
      </c>
      <c r="Y29" s="329">
        <v>-6932.3207918368371</v>
      </c>
      <c r="Z29" s="306">
        <v>0</v>
      </c>
      <c r="AA29" s="329">
        <v>-162036.78675220412</v>
      </c>
      <c r="AB29" s="306">
        <v>0</v>
      </c>
      <c r="AC29" s="329">
        <v>-20188.210191281109</v>
      </c>
    </row>
    <row r="30" spans="2:29" ht="15.75" x14ac:dyDescent="0.25">
      <c r="B30" s="325">
        <v>260</v>
      </c>
      <c r="C30" s="328">
        <f t="shared" si="10"/>
        <v>0.49217317471532845</v>
      </c>
      <c r="D30" s="328">
        <f t="shared" si="0"/>
        <v>-8.3944976773292037</v>
      </c>
      <c r="E30" s="83">
        <f t="shared" si="1"/>
        <v>0</v>
      </c>
      <c r="F30" s="328">
        <f t="shared" si="2"/>
        <v>-243.44333480250449</v>
      </c>
      <c r="G30" s="79">
        <f t="shared" si="3"/>
        <v>0</v>
      </c>
      <c r="H30" s="328">
        <f t="shared" si="4"/>
        <v>-34.463149496381774</v>
      </c>
      <c r="I30" s="330">
        <v>260</v>
      </c>
      <c r="J30" s="328">
        <f t="shared" si="11"/>
        <v>0.54820816291970798</v>
      </c>
      <c r="K30" s="328">
        <f t="shared" si="5"/>
        <v>-7.0317089035477585</v>
      </c>
      <c r="L30" s="83">
        <f t="shared" si="6"/>
        <v>0</v>
      </c>
      <c r="M30" s="328">
        <f t="shared" si="7"/>
        <v>-164.43266142013556</v>
      </c>
      <c r="N30" s="306">
        <f t="shared" si="8"/>
        <v>0</v>
      </c>
      <c r="O30" s="328">
        <f t="shared" si="9"/>
        <v>-34.164663400629571</v>
      </c>
      <c r="Q30" s="328">
        <v>492.17317471532846</v>
      </c>
      <c r="R30" s="328">
        <v>-8394.4976773292037</v>
      </c>
      <c r="S30" s="83">
        <v>0</v>
      </c>
      <c r="T30" s="328">
        <v>-243443.33480250448</v>
      </c>
      <c r="U30" s="306">
        <v>0</v>
      </c>
      <c r="V30" s="328">
        <v>-34463.149496381775</v>
      </c>
      <c r="W30" s="330">
        <v>260</v>
      </c>
      <c r="X30" s="329">
        <v>548.208162919708</v>
      </c>
      <c r="Y30" s="329">
        <v>-7031.7089035477584</v>
      </c>
      <c r="Z30" s="306">
        <v>0</v>
      </c>
      <c r="AA30" s="329">
        <v>-164432.66142013556</v>
      </c>
      <c r="AB30" s="306">
        <v>0</v>
      </c>
      <c r="AC30" s="329">
        <v>-34164.663400629572</v>
      </c>
    </row>
    <row r="31" spans="2:29" ht="15.75" x14ac:dyDescent="0.25">
      <c r="B31" s="325">
        <v>270</v>
      </c>
      <c r="C31" s="328">
        <f t="shared" si="10"/>
        <v>-0.34247050073941609</v>
      </c>
      <c r="D31" s="328">
        <f t="shared" si="0"/>
        <v>-8.6702028733002567</v>
      </c>
      <c r="E31" s="83">
        <f t="shared" si="1"/>
        <v>0</v>
      </c>
      <c r="F31" s="328">
        <f t="shared" si="2"/>
        <v>-254.86913855553649</v>
      </c>
      <c r="G31" s="79">
        <f t="shared" si="3"/>
        <v>0</v>
      </c>
      <c r="H31" s="328">
        <f t="shared" si="4"/>
        <v>-70.740148966257351</v>
      </c>
      <c r="I31" s="330">
        <v>270</v>
      </c>
      <c r="J31" s="328">
        <f t="shared" si="11"/>
        <v>-0.28689560526131391</v>
      </c>
      <c r="K31" s="328">
        <f t="shared" si="5"/>
        <v>-7.4106260794456515</v>
      </c>
      <c r="L31" s="83">
        <f t="shared" si="6"/>
        <v>0</v>
      </c>
      <c r="M31" s="328">
        <f t="shared" si="7"/>
        <v>-175.65544275939325</v>
      </c>
      <c r="N31" s="306">
        <f t="shared" si="8"/>
        <v>0</v>
      </c>
      <c r="O31" s="328">
        <f t="shared" si="9"/>
        <v>-60.564630573843331</v>
      </c>
      <c r="Q31" s="328">
        <v>-342.47050073941608</v>
      </c>
      <c r="R31" s="328">
        <v>-8670.2028733002571</v>
      </c>
      <c r="S31" s="83">
        <v>0</v>
      </c>
      <c r="T31" s="328">
        <v>-254869.13855553648</v>
      </c>
      <c r="U31" s="306">
        <v>0</v>
      </c>
      <c r="V31" s="328">
        <v>-70740.148966257344</v>
      </c>
      <c r="W31" s="330">
        <v>270</v>
      </c>
      <c r="X31" s="329">
        <v>-286.8956052613139</v>
      </c>
      <c r="Y31" s="329">
        <v>-7410.6260794456512</v>
      </c>
      <c r="Z31" s="306">
        <v>0</v>
      </c>
      <c r="AA31" s="329">
        <v>-175655.44275939325</v>
      </c>
      <c r="AB31" s="306">
        <v>0</v>
      </c>
      <c r="AC31" s="329">
        <v>-60564.630573843329</v>
      </c>
    </row>
    <row r="32" spans="2:29" ht="15.75" x14ac:dyDescent="0.25">
      <c r="B32" s="325">
        <v>280</v>
      </c>
      <c r="C32" s="328">
        <f t="shared" si="10"/>
        <v>-1.0540708825153287</v>
      </c>
      <c r="D32" s="328">
        <f t="shared" si="0"/>
        <v>-8.4017530772231783</v>
      </c>
      <c r="E32" s="83">
        <f t="shared" si="1"/>
        <v>0</v>
      </c>
      <c r="F32" s="328">
        <f t="shared" si="2"/>
        <v>-251.920544038625</v>
      </c>
      <c r="G32" s="79">
        <f t="shared" si="3"/>
        <v>0</v>
      </c>
      <c r="H32" s="328">
        <f t="shared" si="4"/>
        <v>-94.32019862167644</v>
      </c>
      <c r="I32" s="330">
        <v>280</v>
      </c>
      <c r="J32" s="328">
        <f t="shared" si="11"/>
        <v>-1.0653511966072993</v>
      </c>
      <c r="K32" s="328">
        <f t="shared" si="5"/>
        <v>-7.2491203979154015</v>
      </c>
      <c r="L32" s="83">
        <f t="shared" si="6"/>
        <v>0</v>
      </c>
      <c r="M32" s="328">
        <f t="shared" si="7"/>
        <v>-176.15983742632622</v>
      </c>
      <c r="N32" s="306">
        <f t="shared" si="8"/>
        <v>0</v>
      </c>
      <c r="O32" s="328">
        <f t="shared" si="9"/>
        <v>-80.752840765124432</v>
      </c>
      <c r="Q32" s="328">
        <v>-1054.0708825153285</v>
      </c>
      <c r="R32" s="328">
        <v>-8401.7530772231785</v>
      </c>
      <c r="S32" s="83">
        <v>0</v>
      </c>
      <c r="T32" s="328">
        <v>-251920.544038625</v>
      </c>
      <c r="U32" s="306">
        <v>0</v>
      </c>
      <c r="V32" s="328">
        <v>-94320.198621676434</v>
      </c>
      <c r="W32" s="330">
        <v>280</v>
      </c>
      <c r="X32" s="329">
        <v>-1065.3511966072992</v>
      </c>
      <c r="Y32" s="329">
        <v>-7249.1203979154016</v>
      </c>
      <c r="Z32" s="306">
        <v>0</v>
      </c>
      <c r="AA32" s="329">
        <v>-176159.83742632621</v>
      </c>
      <c r="AB32" s="306">
        <v>0</v>
      </c>
      <c r="AC32" s="329">
        <v>-80752.840765124434</v>
      </c>
    </row>
    <row r="33" spans="1:29" ht="15.75" x14ac:dyDescent="0.25">
      <c r="B33" s="325">
        <v>290</v>
      </c>
      <c r="C33" s="328">
        <f t="shared" si="10"/>
        <v>-1.894866722654015</v>
      </c>
      <c r="D33" s="328">
        <f t="shared" si="0"/>
        <v>-7.9809398833726233</v>
      </c>
      <c r="E33" s="83">
        <f t="shared" si="1"/>
        <v>0</v>
      </c>
      <c r="F33" s="328">
        <f t="shared" si="2"/>
        <v>-244.18048343173237</v>
      </c>
      <c r="G33" s="79">
        <f t="shared" si="3"/>
        <v>0</v>
      </c>
      <c r="H33" s="328">
        <f t="shared" si="4"/>
        <v>-126.96949814456445</v>
      </c>
      <c r="I33" s="330">
        <v>290</v>
      </c>
      <c r="J33" s="328">
        <f t="shared" si="11"/>
        <v>-1.9205559307620439</v>
      </c>
      <c r="K33" s="328">
        <f t="shared" si="5"/>
        <v>-6.9509560627826339</v>
      </c>
      <c r="L33" s="83">
        <f t="shared" si="6"/>
        <v>0</v>
      </c>
      <c r="M33" s="328">
        <f t="shared" si="7"/>
        <v>-172.37687742432919</v>
      </c>
      <c r="N33" s="306">
        <f t="shared" si="8"/>
        <v>0</v>
      </c>
      <c r="O33" s="328">
        <f t="shared" si="9"/>
        <v>-100.94105095640556</v>
      </c>
      <c r="Q33" s="328">
        <v>-1894.8667226540149</v>
      </c>
      <c r="R33" s="328">
        <v>-7980.9398833726227</v>
      </c>
      <c r="S33" s="83">
        <v>0</v>
      </c>
      <c r="T33" s="328">
        <v>-244180.48343173237</v>
      </c>
      <c r="U33" s="306">
        <v>0</v>
      </c>
      <c r="V33" s="328">
        <v>-126969.49814456445</v>
      </c>
      <c r="W33" s="330">
        <v>290</v>
      </c>
      <c r="X33" s="329">
        <v>-1920.5559307620438</v>
      </c>
      <c r="Y33" s="329">
        <v>-6950.956062782634</v>
      </c>
      <c r="Z33" s="306">
        <v>0</v>
      </c>
      <c r="AA33" s="329">
        <v>-172376.8774243292</v>
      </c>
      <c r="AB33" s="306">
        <v>0</v>
      </c>
      <c r="AC33" s="329">
        <v>-100941.05095640555</v>
      </c>
    </row>
    <row r="34" spans="1:29" ht="15.75" x14ac:dyDescent="0.25">
      <c r="B34" s="325">
        <v>300</v>
      </c>
      <c r="C34" s="328">
        <f t="shared" si="10"/>
        <v>-2.6392786494109486</v>
      </c>
      <c r="D34" s="328">
        <f t="shared" si="0"/>
        <v>-7.6544468881437417</v>
      </c>
      <c r="E34" s="83">
        <f t="shared" si="1"/>
        <v>0</v>
      </c>
      <c r="F34" s="328">
        <f t="shared" si="2"/>
        <v>-238.09900724060239</v>
      </c>
      <c r="G34" s="79">
        <f t="shared" si="3"/>
        <v>0</v>
      </c>
      <c r="H34" s="328">
        <f t="shared" si="4"/>
        <v>-150.5495477999836</v>
      </c>
      <c r="I34" s="330">
        <v>300</v>
      </c>
      <c r="J34" s="328">
        <f t="shared" si="11"/>
        <v>-2.5199301888875913</v>
      </c>
      <c r="K34" s="328">
        <f t="shared" si="5"/>
        <v>-6.2800863087339076</v>
      </c>
      <c r="L34" s="83">
        <f t="shared" si="6"/>
        <v>0</v>
      </c>
      <c r="M34" s="328">
        <f t="shared" si="7"/>
        <v>-158.25382675020714</v>
      </c>
      <c r="N34" s="306">
        <f t="shared" si="8"/>
        <v>0</v>
      </c>
      <c r="O34" s="328">
        <f t="shared" si="9"/>
        <v>-113.36456492027084</v>
      </c>
      <c r="Q34" s="328">
        <v>-2639.2786494109487</v>
      </c>
      <c r="R34" s="328">
        <v>-7654.4468881437415</v>
      </c>
      <c r="S34" s="83">
        <v>0</v>
      </c>
      <c r="T34" s="328">
        <v>-238099.0072406024</v>
      </c>
      <c r="U34" s="306">
        <v>0</v>
      </c>
      <c r="V34" s="328">
        <v>-150549.54779998359</v>
      </c>
      <c r="W34" s="330">
        <v>300</v>
      </c>
      <c r="X34" s="329">
        <v>-2519.9301888875912</v>
      </c>
      <c r="Y34" s="329">
        <v>-6280.0863087339076</v>
      </c>
      <c r="Z34" s="306">
        <v>0</v>
      </c>
      <c r="AA34" s="329">
        <v>-158253.82675020714</v>
      </c>
      <c r="AB34" s="306">
        <v>0</v>
      </c>
      <c r="AC34" s="329">
        <v>-113364.56492027083</v>
      </c>
    </row>
    <row r="35" spans="1:29" ht="15.75" x14ac:dyDescent="0.25">
      <c r="B35" s="325">
        <v>310</v>
      </c>
      <c r="C35" s="328">
        <f t="shared" si="10"/>
        <v>-2.9079231739430655</v>
      </c>
      <c r="D35" s="328">
        <f t="shared" si="0"/>
        <v>-6.8055651005486535</v>
      </c>
      <c r="E35" s="83">
        <f t="shared" si="1"/>
        <v>0</v>
      </c>
      <c r="F35" s="328">
        <f t="shared" si="2"/>
        <v>-213.58881531877569</v>
      </c>
      <c r="G35" s="79">
        <f t="shared" si="3"/>
        <v>0</v>
      </c>
      <c r="H35" s="328">
        <f t="shared" si="4"/>
        <v>-157.80494769395864</v>
      </c>
      <c r="I35" s="330">
        <v>310</v>
      </c>
      <c r="J35" s="328">
        <f t="shared" si="11"/>
        <v>-2.8433730050102191</v>
      </c>
      <c r="K35" s="328">
        <f t="shared" si="5"/>
        <v>-5.6526988535587108</v>
      </c>
      <c r="L35" s="83">
        <f t="shared" si="6"/>
        <v>0</v>
      </c>
      <c r="M35" s="328">
        <f t="shared" si="7"/>
        <v>-144.13077607608508</v>
      </c>
      <c r="N35" s="306">
        <f t="shared" si="8"/>
        <v>0</v>
      </c>
      <c r="O35" s="328">
        <f t="shared" si="9"/>
        <v>-124.23513963865298</v>
      </c>
      <c r="Q35" s="328">
        <v>-2907.9231739430656</v>
      </c>
      <c r="R35" s="328">
        <v>-6805.5651005486534</v>
      </c>
      <c r="S35" s="83">
        <v>0</v>
      </c>
      <c r="T35" s="328">
        <v>-213588.81531877568</v>
      </c>
      <c r="U35" s="306">
        <v>0</v>
      </c>
      <c r="V35" s="328">
        <v>-157804.94769395865</v>
      </c>
      <c r="W35" s="330">
        <v>310</v>
      </c>
      <c r="X35" s="329">
        <v>-2843.373005010219</v>
      </c>
      <c r="Y35" s="329">
        <v>-5652.6988535587107</v>
      </c>
      <c r="Z35" s="306">
        <v>0</v>
      </c>
      <c r="AA35" s="329">
        <v>-144130.77607608508</v>
      </c>
      <c r="AB35" s="306">
        <v>0</v>
      </c>
      <c r="AC35" s="329">
        <v>-124235.13963865298</v>
      </c>
    </row>
    <row r="36" spans="1:29" ht="15.75" x14ac:dyDescent="0.25">
      <c r="B36" s="325">
        <v>320</v>
      </c>
      <c r="C36" s="328">
        <f t="shared" si="10"/>
        <v>-3.0822345066547445</v>
      </c>
      <c r="D36" s="328">
        <f t="shared" si="0"/>
        <v>-5.9204063134836895</v>
      </c>
      <c r="E36" s="83">
        <f t="shared" si="1"/>
        <v>0</v>
      </c>
      <c r="F36" s="328">
        <f t="shared" si="2"/>
        <v>-187.05146466657231</v>
      </c>
      <c r="G36" s="79">
        <f t="shared" si="3"/>
        <v>0</v>
      </c>
      <c r="H36" s="328">
        <f t="shared" si="4"/>
        <v>-163.24649761443999</v>
      </c>
      <c r="I36" s="330">
        <v>320</v>
      </c>
      <c r="J36" s="328">
        <f t="shared" si="11"/>
        <v>-2.8908843791299272</v>
      </c>
      <c r="K36" s="328">
        <f t="shared" si="5"/>
        <v>-4.8575939598713322</v>
      </c>
      <c r="L36" s="83">
        <f t="shared" si="6"/>
        <v>0</v>
      </c>
      <c r="M36" s="328">
        <f t="shared" si="7"/>
        <v>-124.96377873263368</v>
      </c>
      <c r="N36" s="306">
        <f t="shared" si="8"/>
        <v>0</v>
      </c>
      <c r="O36" s="328">
        <f t="shared" si="9"/>
        <v>-125.78807888413614</v>
      </c>
      <c r="Q36" s="328">
        <v>-3082.2345066547446</v>
      </c>
      <c r="R36" s="328">
        <v>-5920.4063134836897</v>
      </c>
      <c r="S36" s="83">
        <v>0</v>
      </c>
      <c r="T36" s="328">
        <v>-187051.46466657231</v>
      </c>
      <c r="U36" s="306">
        <v>0</v>
      </c>
      <c r="V36" s="328">
        <v>-163246.49761443998</v>
      </c>
      <c r="W36" s="330">
        <v>320</v>
      </c>
      <c r="X36" s="329">
        <v>-2890.8843791299273</v>
      </c>
      <c r="Y36" s="329">
        <v>-4857.5939598713321</v>
      </c>
      <c r="Z36" s="306">
        <v>0</v>
      </c>
      <c r="AA36" s="329">
        <v>-124963.77873263368</v>
      </c>
      <c r="AB36" s="306">
        <v>0</v>
      </c>
      <c r="AC36" s="329">
        <v>-125788.07888413614</v>
      </c>
    </row>
    <row r="37" spans="1:29" ht="15.75" x14ac:dyDescent="0.25">
      <c r="B37" s="325">
        <v>330</v>
      </c>
      <c r="C37" s="328">
        <f t="shared" si="10"/>
        <v>-3.0576258479189788</v>
      </c>
      <c r="D37" s="328">
        <f t="shared" si="0"/>
        <v>-4.6652221318259963</v>
      </c>
      <c r="E37" s="83">
        <f t="shared" si="1"/>
        <v>0</v>
      </c>
      <c r="F37" s="328">
        <f t="shared" si="2"/>
        <v>-149.08831026133697</v>
      </c>
      <c r="G37" s="79">
        <f t="shared" si="3"/>
        <v>0</v>
      </c>
      <c r="H37" s="328">
        <f t="shared" si="4"/>
        <v>-145.10799787950222</v>
      </c>
      <c r="I37" s="330">
        <v>330</v>
      </c>
      <c r="J37" s="328">
        <f t="shared" si="11"/>
        <v>-2.8671286920700734</v>
      </c>
      <c r="K37" s="328">
        <f t="shared" si="5"/>
        <v>-3.7456894601053872</v>
      </c>
      <c r="L37" s="83">
        <f t="shared" si="6"/>
        <v>0</v>
      </c>
      <c r="M37" s="328">
        <f t="shared" si="7"/>
        <v>-98.104762718455106</v>
      </c>
      <c r="N37" s="306">
        <f t="shared" si="8"/>
        <v>0</v>
      </c>
      <c r="O37" s="328">
        <f t="shared" si="9"/>
        <v>-110.25868642930452</v>
      </c>
      <c r="Q37" s="328">
        <v>-3057.6258479189787</v>
      </c>
      <c r="R37" s="328">
        <v>-4665.2221318259963</v>
      </c>
      <c r="S37" s="83">
        <v>0</v>
      </c>
      <c r="T37" s="328">
        <v>-149088.31026133697</v>
      </c>
      <c r="U37" s="306">
        <v>0</v>
      </c>
      <c r="V37" s="328">
        <v>-145107.99787950222</v>
      </c>
      <c r="W37" s="330">
        <v>330</v>
      </c>
      <c r="X37" s="329">
        <v>-2867.1286920700732</v>
      </c>
      <c r="Y37" s="329">
        <v>-3745.6894601053873</v>
      </c>
      <c r="Z37" s="306">
        <v>0</v>
      </c>
      <c r="AA37" s="329">
        <v>-98104.762718455109</v>
      </c>
      <c r="AB37" s="306">
        <v>0</v>
      </c>
      <c r="AC37" s="329">
        <v>-110258.68642930452</v>
      </c>
    </row>
    <row r="38" spans="1:29" ht="15.75" x14ac:dyDescent="0.25">
      <c r="B38" s="325">
        <v>340</v>
      </c>
      <c r="C38" s="328">
        <f t="shared" si="10"/>
        <v>-3.0289157460605844</v>
      </c>
      <c r="D38" s="328">
        <f t="shared" si="0"/>
        <v>-3.1851205534550737</v>
      </c>
      <c r="E38" s="83">
        <f t="shared" si="1"/>
        <v>0</v>
      </c>
      <c r="F38" s="328">
        <f t="shared" si="2"/>
        <v>-104.30653103574376</v>
      </c>
      <c r="G38" s="79">
        <f t="shared" si="3"/>
        <v>0</v>
      </c>
      <c r="H38" s="328">
        <f t="shared" si="4"/>
        <v>-105.20329846263911</v>
      </c>
      <c r="I38" s="330">
        <v>340</v>
      </c>
      <c r="J38" s="328">
        <f t="shared" si="11"/>
        <v>-2.6971841615649637</v>
      </c>
      <c r="K38" s="328">
        <f t="shared" si="5"/>
        <v>-2.5406086056104531</v>
      </c>
      <c r="L38" s="83">
        <f t="shared" si="6"/>
        <v>0</v>
      </c>
      <c r="M38" s="328">
        <f t="shared" si="7"/>
        <v>-67.714984035746014</v>
      </c>
      <c r="N38" s="306">
        <f t="shared" si="8"/>
        <v>0</v>
      </c>
      <c r="O38" s="328">
        <f t="shared" si="9"/>
        <v>-85.411658501573925</v>
      </c>
      <c r="Q38" s="328">
        <v>-3028.9157460605843</v>
      </c>
      <c r="R38" s="328">
        <v>-3185.1205534550736</v>
      </c>
      <c r="S38" s="83">
        <v>0</v>
      </c>
      <c r="T38" s="328">
        <v>-104306.53103574376</v>
      </c>
      <c r="U38" s="306">
        <v>0</v>
      </c>
      <c r="V38" s="328">
        <v>-105203.29846263911</v>
      </c>
      <c r="W38" s="330">
        <v>340</v>
      </c>
      <c r="X38" s="329">
        <v>-2697.1841615649637</v>
      </c>
      <c r="Y38" s="329">
        <v>-2540.6086056104532</v>
      </c>
      <c r="Z38" s="306">
        <v>0</v>
      </c>
      <c r="AA38" s="329">
        <v>-67714.984035746005</v>
      </c>
      <c r="AB38" s="306">
        <v>0</v>
      </c>
      <c r="AC38" s="329">
        <v>-85411.658501573926</v>
      </c>
    </row>
    <row r="39" spans="1:29" ht="15.75" x14ac:dyDescent="0.25">
      <c r="B39" s="325">
        <v>350</v>
      </c>
      <c r="C39" s="328">
        <f t="shared" si="10"/>
        <v>-2.7377132843540148</v>
      </c>
      <c r="D39" s="328">
        <f t="shared" si="0"/>
        <v>-1.5018677780528478</v>
      </c>
      <c r="E39" s="83">
        <f t="shared" si="1"/>
        <v>0</v>
      </c>
      <c r="F39" s="328">
        <f t="shared" si="2"/>
        <v>-52.15326551787188</v>
      </c>
      <c r="G39" s="79">
        <f t="shared" si="3"/>
        <v>0</v>
      </c>
      <c r="H39" s="328">
        <f t="shared" si="4"/>
        <v>-61.670899098788446</v>
      </c>
      <c r="I39" s="330">
        <v>350</v>
      </c>
      <c r="J39" s="328">
        <f t="shared" si="11"/>
        <v>-2.4779008963970806</v>
      </c>
      <c r="K39" s="328">
        <f t="shared" si="5"/>
        <v>-1.2050808544949339</v>
      </c>
      <c r="L39" s="83">
        <f t="shared" si="6"/>
        <v>0</v>
      </c>
      <c r="M39" s="328">
        <f t="shared" si="7"/>
        <v>-33.668344017773151</v>
      </c>
      <c r="N39" s="306">
        <f t="shared" si="8"/>
        <v>0</v>
      </c>
      <c r="O39" s="328">
        <f t="shared" si="9"/>
        <v>-48.141116609978027</v>
      </c>
      <c r="Q39" s="328">
        <v>-2737.7132843540148</v>
      </c>
      <c r="R39" s="328">
        <v>-1501.8677780528478</v>
      </c>
      <c r="S39" s="83">
        <v>0</v>
      </c>
      <c r="T39" s="328">
        <v>-52153.265517871878</v>
      </c>
      <c r="U39" s="306">
        <v>0</v>
      </c>
      <c r="V39" s="328">
        <v>-61670.899098788446</v>
      </c>
      <c r="W39" s="330">
        <v>350</v>
      </c>
      <c r="X39" s="329">
        <v>-2477.9008963970805</v>
      </c>
      <c r="Y39" s="329">
        <v>-1205.0808544949339</v>
      </c>
      <c r="Z39" s="306">
        <v>0</v>
      </c>
      <c r="AA39" s="329">
        <v>-33668.344017773154</v>
      </c>
      <c r="AB39" s="306">
        <v>0</v>
      </c>
      <c r="AC39" s="329">
        <v>-48141.116609978024</v>
      </c>
    </row>
    <row r="40" spans="1:29" ht="15.75" x14ac:dyDescent="0.25">
      <c r="B40" s="325">
        <v>360</v>
      </c>
      <c r="C40" s="328">
        <f t="shared" si="10"/>
        <v>-2.5839091672554746</v>
      </c>
      <c r="D40" s="328">
        <f t="shared" si="0"/>
        <v>-0.23217279660720358</v>
      </c>
      <c r="E40" s="83">
        <f t="shared" si="1"/>
        <v>0</v>
      </c>
      <c r="F40" s="328">
        <f t="shared" si="2"/>
        <v>-7.7400606068926496</v>
      </c>
      <c r="G40" s="79">
        <f t="shared" si="3"/>
        <v>0</v>
      </c>
      <c r="H40" s="328">
        <f t="shared" si="4"/>
        <v>-18.138499734937778</v>
      </c>
      <c r="I40" s="330">
        <v>360</v>
      </c>
      <c r="J40" s="328">
        <f t="shared" si="11"/>
        <v>-2.3591224610978103</v>
      </c>
      <c r="K40" s="328">
        <f t="shared" si="5"/>
        <v>-0.22362325134957536</v>
      </c>
      <c r="L40" s="83">
        <f t="shared" si="6"/>
        <v>0</v>
      </c>
      <c r="M40" s="328">
        <f t="shared" si="7"/>
        <v>-5.6744400029954747</v>
      </c>
      <c r="N40" s="306">
        <f t="shared" si="8"/>
        <v>0</v>
      </c>
      <c r="O40" s="328">
        <f t="shared" si="9"/>
        <v>-17.082331700314786</v>
      </c>
      <c r="Q40" s="328">
        <v>-2583.9091672554746</v>
      </c>
      <c r="R40" s="328">
        <v>-232.17279660720357</v>
      </c>
      <c r="S40" s="83">
        <v>0</v>
      </c>
      <c r="T40" s="328">
        <v>-7740.060606892649</v>
      </c>
      <c r="U40" s="306">
        <v>0</v>
      </c>
      <c r="V40" s="328">
        <v>-18138.499734937777</v>
      </c>
      <c r="W40" s="330">
        <v>360</v>
      </c>
      <c r="X40" s="329">
        <v>-2359.1224610978102</v>
      </c>
      <c r="Y40" s="329">
        <v>-223.62325134957536</v>
      </c>
      <c r="Z40" s="306">
        <v>0</v>
      </c>
      <c r="AA40" s="329">
        <v>-5674.440002995475</v>
      </c>
      <c r="AB40" s="306">
        <v>0</v>
      </c>
      <c r="AC40" s="329">
        <v>-17082.331700314786</v>
      </c>
    </row>
    <row r="41" spans="1:29" x14ac:dyDescent="0.25">
      <c r="B41" s="81"/>
      <c r="C41" s="81"/>
      <c r="D41" s="81"/>
      <c r="E41" s="83"/>
      <c r="F41" s="81"/>
      <c r="H41" s="81"/>
      <c r="I41" s="331"/>
      <c r="J41" s="81"/>
      <c r="K41" s="81"/>
      <c r="L41" s="306"/>
      <c r="M41" s="81"/>
      <c r="N41" s="306"/>
      <c r="O41" s="81"/>
      <c r="Q41" s="81"/>
      <c r="R41" s="81"/>
      <c r="S41" s="83"/>
      <c r="T41" s="81"/>
      <c r="U41" s="306"/>
      <c r="V41" s="81"/>
      <c r="W41" s="331"/>
      <c r="X41" s="81"/>
      <c r="Y41" s="81"/>
      <c r="Z41" s="306"/>
      <c r="AA41" s="81"/>
      <c r="AB41" s="306"/>
      <c r="AC41" s="81"/>
    </row>
    <row r="42" spans="1:29" x14ac:dyDescent="0.25">
      <c r="A42" s="79" t="s">
        <v>2707</v>
      </c>
      <c r="B42" s="81"/>
      <c r="C42" s="81"/>
      <c r="D42" s="81"/>
      <c r="E42" s="83"/>
      <c r="F42" s="81"/>
      <c r="H42" s="81"/>
      <c r="I42" s="331"/>
      <c r="J42" s="81"/>
      <c r="K42" s="81"/>
      <c r="L42" s="306"/>
      <c r="M42" s="81"/>
      <c r="N42" s="306"/>
      <c r="O42" s="81"/>
      <c r="Q42" s="81"/>
      <c r="R42" s="81"/>
      <c r="S42" s="83"/>
      <c r="T42" s="81"/>
      <c r="U42" s="306"/>
      <c r="V42" s="81"/>
      <c r="W42" s="331"/>
      <c r="X42" s="81"/>
      <c r="Y42" s="81"/>
      <c r="Z42" s="306"/>
      <c r="AA42" s="81"/>
      <c r="AB42" s="306"/>
      <c r="AC42" s="81"/>
    </row>
    <row r="43" spans="1:29" ht="15.75" x14ac:dyDescent="0.25">
      <c r="B43" s="325">
        <v>0</v>
      </c>
      <c r="C43" s="328">
        <f>Q43*0.001</f>
        <v>-137.62018543192528</v>
      </c>
      <c r="D43" s="328">
        <f t="shared" ref="D43:D79" si="12">R43*0.001</f>
        <v>4.7610727242740145</v>
      </c>
      <c r="E43" s="83">
        <f t="shared" ref="E43:E79" si="13">S43*0.001</f>
        <v>0</v>
      </c>
      <c r="F43" s="328">
        <f t="shared" ref="F43:F79" si="14">T43*0.001</f>
        <v>-113.31353083772154</v>
      </c>
      <c r="G43" s="306">
        <f t="shared" ref="G43:G79" si="15">U43*0.001</f>
        <v>0</v>
      </c>
      <c r="H43" s="328">
        <f t="shared" ref="H43:H79" si="16">V43*0.001</f>
        <v>0</v>
      </c>
      <c r="I43" s="330">
        <v>0</v>
      </c>
      <c r="J43" s="328">
        <f>X43*0.001</f>
        <v>-187.9408109573435</v>
      </c>
      <c r="K43" s="328">
        <f t="shared" ref="K43:K79" si="17">Y43*0.001</f>
        <v>19.225050207072798</v>
      </c>
      <c r="L43" s="83">
        <f t="shared" ref="L43:L79" si="18">Z43*0.001</f>
        <v>0</v>
      </c>
      <c r="M43" s="328">
        <f t="shared" ref="M43:M79" si="19">AA43*0.001</f>
        <v>-442.8970941454395</v>
      </c>
      <c r="N43" s="306">
        <f t="shared" ref="N43:N79" si="20">AB43*0.001</f>
        <v>0</v>
      </c>
      <c r="O43" s="328">
        <f t="shared" ref="O43:O79" si="21">AC43*0.001</f>
        <v>-600.78281897102488</v>
      </c>
      <c r="Q43" s="328">
        <v>-137620.18543192529</v>
      </c>
      <c r="R43" s="328">
        <v>4761.072724274014</v>
      </c>
      <c r="S43" s="83">
        <v>0</v>
      </c>
      <c r="T43" s="328">
        <v>-113313.53083772154</v>
      </c>
      <c r="U43" s="306">
        <v>0</v>
      </c>
      <c r="V43" s="328">
        <v>0</v>
      </c>
      <c r="W43" s="330">
        <v>0</v>
      </c>
      <c r="X43" s="329">
        <v>-187940.81095734349</v>
      </c>
      <c r="Y43" s="329">
        <v>19225.050207072796</v>
      </c>
      <c r="Z43" s="306">
        <v>0</v>
      </c>
      <c r="AA43" s="329">
        <v>-442897.09414543951</v>
      </c>
      <c r="AB43" s="306">
        <v>0</v>
      </c>
      <c r="AC43" s="329">
        <v>-600782.81897102483</v>
      </c>
    </row>
    <row r="44" spans="1:29" ht="15.75" x14ac:dyDescent="0.25">
      <c r="B44" s="325">
        <v>10</v>
      </c>
      <c r="C44" s="328">
        <f t="shared" ref="C44:C79" si="22">Q44*0.001</f>
        <v>-157.69740081324065</v>
      </c>
      <c r="D44" s="328">
        <f t="shared" si="12"/>
        <v>117.43979386542567</v>
      </c>
      <c r="E44" s="83">
        <f t="shared" si="13"/>
        <v>0</v>
      </c>
      <c r="F44" s="328">
        <f t="shared" si="14"/>
        <v>-2468.6162075360762</v>
      </c>
      <c r="G44" s="306">
        <f t="shared" si="15"/>
        <v>0</v>
      </c>
      <c r="H44" s="328">
        <f t="shared" si="16"/>
        <v>7141.6090864110211</v>
      </c>
      <c r="I44" s="330">
        <v>10</v>
      </c>
      <c r="J44" s="328">
        <f t="shared" ref="J44:J79" si="23">X44*0.001</f>
        <v>-223.71363577024698</v>
      </c>
      <c r="K44" s="328">
        <f t="shared" si="17"/>
        <v>213.87868355368482</v>
      </c>
      <c r="L44" s="83">
        <f t="shared" si="18"/>
        <v>0</v>
      </c>
      <c r="M44" s="328">
        <f t="shared" si="19"/>
        <v>-6153.9385712840021</v>
      </c>
      <c r="N44" s="306">
        <f t="shared" si="20"/>
        <v>0</v>
      </c>
      <c r="O44" s="328">
        <f t="shared" si="21"/>
        <v>12015.656379420499</v>
      </c>
      <c r="Q44" s="328">
        <v>-157697.40081324065</v>
      </c>
      <c r="R44" s="328">
        <v>117439.79386542567</v>
      </c>
      <c r="S44" s="83">
        <v>0</v>
      </c>
      <c r="T44" s="328">
        <v>-2468616.2075360762</v>
      </c>
      <c r="U44" s="306">
        <v>0</v>
      </c>
      <c r="V44" s="328">
        <v>7141609.0864110207</v>
      </c>
      <c r="W44" s="330">
        <v>10</v>
      </c>
      <c r="X44" s="329">
        <v>-223713.63577024697</v>
      </c>
      <c r="Y44" s="329">
        <v>213878.68355368482</v>
      </c>
      <c r="Z44" s="306">
        <v>0</v>
      </c>
      <c r="AA44" s="329">
        <v>-6153938.5712840017</v>
      </c>
      <c r="AB44" s="306">
        <v>0</v>
      </c>
      <c r="AC44" s="329">
        <v>12015656.379420498</v>
      </c>
    </row>
    <row r="45" spans="1:29" ht="15.75" x14ac:dyDescent="0.25">
      <c r="B45" s="325">
        <v>20</v>
      </c>
      <c r="C45" s="328">
        <f t="shared" si="22"/>
        <v>-176.31445507591488</v>
      </c>
      <c r="D45" s="328">
        <f t="shared" si="12"/>
        <v>290.42543618071488</v>
      </c>
      <c r="E45" s="83">
        <f t="shared" si="13"/>
        <v>0</v>
      </c>
      <c r="F45" s="328">
        <f t="shared" si="14"/>
        <v>-6094.6491943431656</v>
      </c>
      <c r="G45" s="306">
        <f t="shared" si="15"/>
        <v>0</v>
      </c>
      <c r="H45" s="328">
        <f t="shared" si="16"/>
        <v>13886.462112465877</v>
      </c>
      <c r="I45" s="330">
        <v>20</v>
      </c>
      <c r="J45" s="328">
        <f t="shared" si="23"/>
        <v>-252.01154196552881</v>
      </c>
      <c r="K45" s="328">
        <f t="shared" si="17"/>
        <v>485.4325177285881</v>
      </c>
      <c r="L45" s="83">
        <f t="shared" si="18"/>
        <v>0</v>
      </c>
      <c r="M45" s="328">
        <f t="shared" si="19"/>
        <v>-15408.156801586081</v>
      </c>
      <c r="N45" s="306">
        <f t="shared" si="20"/>
        <v>0</v>
      </c>
      <c r="O45" s="328">
        <f t="shared" si="21"/>
        <v>24031.312758840999</v>
      </c>
      <c r="Q45" s="328">
        <v>-176314.45507591488</v>
      </c>
      <c r="R45" s="328">
        <v>290425.43618071487</v>
      </c>
      <c r="S45" s="83">
        <v>0</v>
      </c>
      <c r="T45" s="328">
        <v>-6094649.1943431655</v>
      </c>
      <c r="U45" s="306">
        <v>0</v>
      </c>
      <c r="V45" s="328">
        <v>13886462.112465877</v>
      </c>
      <c r="W45" s="330">
        <v>20</v>
      </c>
      <c r="X45" s="329">
        <v>-252011.5419655288</v>
      </c>
      <c r="Y45" s="329">
        <v>485432.51772858808</v>
      </c>
      <c r="Z45" s="306">
        <v>0</v>
      </c>
      <c r="AA45" s="329">
        <v>-15408156.80158608</v>
      </c>
      <c r="AB45" s="306">
        <v>0</v>
      </c>
      <c r="AC45" s="329">
        <v>24031312.758840997</v>
      </c>
    </row>
    <row r="46" spans="1:29" ht="15.75" x14ac:dyDescent="0.25">
      <c r="B46" s="325">
        <v>30</v>
      </c>
      <c r="C46" s="328">
        <f t="shared" si="22"/>
        <v>-162.80796472848456</v>
      </c>
      <c r="D46" s="328">
        <f t="shared" si="12"/>
        <v>484.04239363452479</v>
      </c>
      <c r="E46" s="83">
        <f t="shared" si="13"/>
        <v>0</v>
      </c>
      <c r="F46" s="328">
        <f t="shared" si="14"/>
        <v>-10133.467186344811</v>
      </c>
      <c r="G46" s="306">
        <f t="shared" si="15"/>
        <v>0</v>
      </c>
      <c r="H46" s="328">
        <f t="shared" si="16"/>
        <v>19837.803017808394</v>
      </c>
      <c r="I46" s="330">
        <v>30</v>
      </c>
      <c r="J46" s="328">
        <f t="shared" si="23"/>
        <v>-219.44225370303459</v>
      </c>
      <c r="K46" s="328">
        <f t="shared" si="17"/>
        <v>795.43645231763696</v>
      </c>
      <c r="L46" s="83">
        <f t="shared" si="18"/>
        <v>0</v>
      </c>
      <c r="M46" s="328">
        <f t="shared" si="19"/>
        <v>-25081.96175265752</v>
      </c>
      <c r="N46" s="306">
        <f t="shared" si="20"/>
        <v>0</v>
      </c>
      <c r="O46" s="328">
        <f t="shared" si="21"/>
        <v>34244.620681348424</v>
      </c>
      <c r="Q46" s="328">
        <v>-162807.96472848457</v>
      </c>
      <c r="R46" s="328">
        <v>484042.39363452478</v>
      </c>
      <c r="S46" s="83">
        <v>0</v>
      </c>
      <c r="T46" s="328">
        <v>-10133467.186344812</v>
      </c>
      <c r="U46" s="306">
        <v>0</v>
      </c>
      <c r="V46" s="328">
        <v>19837803.017808393</v>
      </c>
      <c r="W46" s="330">
        <v>30</v>
      </c>
      <c r="X46" s="329">
        <v>-219442.2537030346</v>
      </c>
      <c r="Y46" s="329">
        <v>795436.45231763693</v>
      </c>
      <c r="Z46" s="306">
        <v>0</v>
      </c>
      <c r="AA46" s="329">
        <v>-25081961.752657522</v>
      </c>
      <c r="AB46" s="306">
        <v>0</v>
      </c>
      <c r="AC46" s="329">
        <v>34244620.681348421</v>
      </c>
    </row>
    <row r="47" spans="1:29" ht="15.75" x14ac:dyDescent="0.25">
      <c r="B47" s="325">
        <v>40</v>
      </c>
      <c r="C47" s="328">
        <f t="shared" si="22"/>
        <v>-120.0982520082319</v>
      </c>
      <c r="D47" s="328">
        <f t="shared" si="12"/>
        <v>745.90139346959552</v>
      </c>
      <c r="E47" s="83">
        <f t="shared" si="13"/>
        <v>0</v>
      </c>
      <c r="F47" s="328">
        <f t="shared" si="14"/>
        <v>-14010.408705721142</v>
      </c>
      <c r="G47" s="306">
        <f t="shared" si="15"/>
        <v>0</v>
      </c>
      <c r="H47" s="328">
        <f t="shared" si="16"/>
        <v>23011.851500657736</v>
      </c>
      <c r="I47" s="330">
        <v>40</v>
      </c>
      <c r="J47" s="328">
        <f t="shared" si="23"/>
        <v>-153.23583166124314</v>
      </c>
      <c r="K47" s="328">
        <f t="shared" si="17"/>
        <v>1211.1781630455862</v>
      </c>
      <c r="L47" s="83">
        <f t="shared" si="18"/>
        <v>0</v>
      </c>
      <c r="M47" s="328">
        <f t="shared" si="19"/>
        <v>-34242.9384894553</v>
      </c>
      <c r="N47" s="306">
        <f t="shared" si="20"/>
        <v>0</v>
      </c>
      <c r="O47" s="328">
        <f t="shared" si="21"/>
        <v>37248.534776203545</v>
      </c>
      <c r="Q47" s="328">
        <v>-120098.2520082319</v>
      </c>
      <c r="R47" s="328">
        <v>745901.39346959547</v>
      </c>
      <c r="S47" s="83">
        <v>0</v>
      </c>
      <c r="T47" s="328">
        <v>-14010408.705721142</v>
      </c>
      <c r="U47" s="306">
        <v>0</v>
      </c>
      <c r="V47" s="328">
        <v>23011851.500657737</v>
      </c>
      <c r="W47" s="330">
        <v>40</v>
      </c>
      <c r="X47" s="329">
        <v>-153235.83166124314</v>
      </c>
      <c r="Y47" s="329">
        <v>1211178.1630455861</v>
      </c>
      <c r="Z47" s="306">
        <v>0</v>
      </c>
      <c r="AA47" s="329">
        <v>-34242938.489455298</v>
      </c>
      <c r="AB47" s="306">
        <v>0</v>
      </c>
      <c r="AC47" s="329">
        <v>37248534.776203543</v>
      </c>
    </row>
    <row r="48" spans="1:29" ht="15.75" x14ac:dyDescent="0.25">
      <c r="B48" s="325">
        <v>50</v>
      </c>
      <c r="C48" s="328">
        <f t="shared" si="22"/>
        <v>-66.437330898170828</v>
      </c>
      <c r="D48" s="328">
        <f t="shared" si="12"/>
        <v>1031.5657569260366</v>
      </c>
      <c r="E48" s="83">
        <f t="shared" si="13"/>
        <v>0</v>
      </c>
      <c r="F48" s="328">
        <f t="shared" si="14"/>
        <v>-16357.61755878823</v>
      </c>
      <c r="G48" s="306">
        <f t="shared" si="15"/>
        <v>0</v>
      </c>
      <c r="H48" s="328">
        <f t="shared" si="16"/>
        <v>24202.119681726239</v>
      </c>
      <c r="I48" s="330">
        <v>50</v>
      </c>
      <c r="J48" s="328">
        <f t="shared" si="23"/>
        <v>-64.070731008185291</v>
      </c>
      <c r="K48" s="328">
        <f t="shared" si="17"/>
        <v>1629.3230050494194</v>
      </c>
      <c r="L48" s="83">
        <f t="shared" si="18"/>
        <v>0</v>
      </c>
      <c r="M48" s="328">
        <f t="shared" si="19"/>
        <v>-39767.496979585252</v>
      </c>
      <c r="N48" s="306">
        <f t="shared" si="20"/>
        <v>0</v>
      </c>
      <c r="O48" s="328">
        <f t="shared" si="21"/>
        <v>40252.448871058667</v>
      </c>
      <c r="Q48" s="328">
        <v>-66437.330898170825</v>
      </c>
      <c r="R48" s="328">
        <v>1031565.7569260364</v>
      </c>
      <c r="S48" s="83">
        <v>0</v>
      </c>
      <c r="T48" s="328">
        <v>-16357617.558788229</v>
      </c>
      <c r="U48" s="306">
        <v>0</v>
      </c>
      <c r="V48" s="328">
        <v>24202119.68172624</v>
      </c>
      <c r="W48" s="330">
        <v>50</v>
      </c>
      <c r="X48" s="329">
        <v>-64070.731008185285</v>
      </c>
      <c r="Y48" s="329">
        <v>1629323.0050494194</v>
      </c>
      <c r="Z48" s="306">
        <v>0</v>
      </c>
      <c r="AA48" s="329">
        <v>-39767496.979585253</v>
      </c>
      <c r="AB48" s="306">
        <v>0</v>
      </c>
      <c r="AC48" s="329">
        <v>40252448.871058665</v>
      </c>
    </row>
    <row r="49" spans="2:29" ht="15.75" x14ac:dyDescent="0.25">
      <c r="B49" s="325">
        <v>60</v>
      </c>
      <c r="C49" s="328">
        <f t="shared" si="22"/>
        <v>-8.3959264321864229</v>
      </c>
      <c r="D49" s="328">
        <f t="shared" si="12"/>
        <v>1212.4865204484488</v>
      </c>
      <c r="E49" s="83">
        <f t="shared" si="13"/>
        <v>0</v>
      </c>
      <c r="F49" s="328">
        <f t="shared" si="14"/>
        <v>-16535.681678676079</v>
      </c>
      <c r="G49" s="306">
        <f t="shared" si="15"/>
        <v>0</v>
      </c>
      <c r="H49" s="328">
        <f t="shared" si="16"/>
        <v>26979.412104219417</v>
      </c>
      <c r="I49" s="330">
        <v>60</v>
      </c>
      <c r="J49" s="328">
        <f t="shared" si="23"/>
        <v>29.89967447048647</v>
      </c>
      <c r="K49" s="328">
        <f t="shared" si="17"/>
        <v>2004.2114840873387</v>
      </c>
      <c r="L49" s="83">
        <f t="shared" si="18"/>
        <v>0</v>
      </c>
      <c r="M49" s="328">
        <f t="shared" si="19"/>
        <v>-39744.186606209179</v>
      </c>
      <c r="N49" s="306">
        <f t="shared" si="20"/>
        <v>0</v>
      </c>
      <c r="O49" s="328">
        <f t="shared" si="21"/>
        <v>46260.277060768916</v>
      </c>
      <c r="Q49" s="328">
        <v>-8395.926432186423</v>
      </c>
      <c r="R49" s="328">
        <v>1212486.5204484488</v>
      </c>
      <c r="S49" s="83">
        <v>0</v>
      </c>
      <c r="T49" s="328">
        <v>-16535681.67867608</v>
      </c>
      <c r="U49" s="306">
        <v>0</v>
      </c>
      <c r="V49" s="328">
        <v>26979412.104219414</v>
      </c>
      <c r="W49" s="330">
        <v>60</v>
      </c>
      <c r="X49" s="329">
        <v>29899.674470486469</v>
      </c>
      <c r="Y49" s="329">
        <v>2004211.4840873387</v>
      </c>
      <c r="Z49" s="306">
        <v>0</v>
      </c>
      <c r="AA49" s="329">
        <v>-39744186.606209181</v>
      </c>
      <c r="AB49" s="306">
        <v>0</v>
      </c>
      <c r="AC49" s="329">
        <v>46260277.060768917</v>
      </c>
    </row>
    <row r="50" spans="2:29" ht="15.75" x14ac:dyDescent="0.25">
      <c r="B50" s="325">
        <v>70</v>
      </c>
      <c r="C50" s="328">
        <f t="shared" si="22"/>
        <v>24.457698737238712</v>
      </c>
      <c r="D50" s="328">
        <f t="shared" si="12"/>
        <v>1309.294999175354</v>
      </c>
      <c r="E50" s="83">
        <f t="shared" si="13"/>
        <v>0</v>
      </c>
      <c r="F50" s="328">
        <f t="shared" si="14"/>
        <v>-14560.788712647216</v>
      </c>
      <c r="G50" s="306">
        <f t="shared" si="15"/>
        <v>0</v>
      </c>
      <c r="H50" s="328">
        <f t="shared" si="16"/>
        <v>24995.631802438576</v>
      </c>
      <c r="I50" s="330">
        <v>70</v>
      </c>
      <c r="J50" s="328">
        <f t="shared" si="23"/>
        <v>77.952722726625439</v>
      </c>
      <c r="K50" s="328">
        <f t="shared" si="17"/>
        <v>2131.5774417091961</v>
      </c>
      <c r="L50" s="83">
        <f t="shared" si="18"/>
        <v>0</v>
      </c>
      <c r="M50" s="328">
        <f t="shared" si="19"/>
        <v>-35221.974171250477</v>
      </c>
      <c r="N50" s="306">
        <f t="shared" si="20"/>
        <v>0</v>
      </c>
      <c r="O50" s="328">
        <f t="shared" si="21"/>
        <v>45058.711422826862</v>
      </c>
      <c r="Q50" s="328">
        <v>24457.698737238712</v>
      </c>
      <c r="R50" s="328">
        <v>1309294.9991753539</v>
      </c>
      <c r="S50" s="83">
        <v>0</v>
      </c>
      <c r="T50" s="328">
        <v>-14560788.712647216</v>
      </c>
      <c r="U50" s="306">
        <v>0</v>
      </c>
      <c r="V50" s="328">
        <v>24995631.802438576</v>
      </c>
      <c r="W50" s="330">
        <v>70</v>
      </c>
      <c r="X50" s="329">
        <v>77952.722726625434</v>
      </c>
      <c r="Y50" s="329">
        <v>2131577.4417091962</v>
      </c>
      <c r="Z50" s="306">
        <v>0</v>
      </c>
      <c r="AA50" s="329">
        <v>-35221974.171250477</v>
      </c>
      <c r="AB50" s="306">
        <v>0</v>
      </c>
      <c r="AC50" s="329">
        <v>45058711.422826864</v>
      </c>
    </row>
    <row r="51" spans="2:29" ht="15.75" x14ac:dyDescent="0.25">
      <c r="B51" s="325">
        <v>80</v>
      </c>
      <c r="C51" s="328">
        <f t="shared" si="22"/>
        <v>44.53491411855407</v>
      </c>
      <c r="D51" s="328">
        <f t="shared" si="12"/>
        <v>1356.905726418094</v>
      </c>
      <c r="E51" s="83">
        <f t="shared" si="13"/>
        <v>0</v>
      </c>
      <c r="F51" s="328">
        <f t="shared" si="14"/>
        <v>-12043.609563323547</v>
      </c>
      <c r="G51" s="306">
        <f t="shared" si="15"/>
        <v>0</v>
      </c>
      <c r="H51" s="328">
        <f t="shared" si="16"/>
        <v>15473.486353890547</v>
      </c>
      <c r="I51" s="330">
        <v>80</v>
      </c>
      <c r="J51" s="328">
        <f t="shared" si="23"/>
        <v>74.215263417814626</v>
      </c>
      <c r="K51" s="328">
        <f t="shared" si="17"/>
        <v>2225.2995614686761</v>
      </c>
      <c r="L51" s="83">
        <f t="shared" si="18"/>
        <v>0</v>
      </c>
      <c r="M51" s="328">
        <f t="shared" si="19"/>
        <v>-29860.588294753052</v>
      </c>
      <c r="N51" s="306">
        <f t="shared" si="20"/>
        <v>0</v>
      </c>
      <c r="O51" s="328">
        <f t="shared" si="21"/>
        <v>26434.444034725093</v>
      </c>
      <c r="Q51" s="328">
        <v>44534.914118554072</v>
      </c>
      <c r="R51" s="328">
        <v>1356905.726418094</v>
      </c>
      <c r="S51" s="83">
        <v>0</v>
      </c>
      <c r="T51" s="328">
        <v>-12043609.563323546</v>
      </c>
      <c r="U51" s="306">
        <v>0</v>
      </c>
      <c r="V51" s="328">
        <v>15473486.353890546</v>
      </c>
      <c r="W51" s="330">
        <v>80</v>
      </c>
      <c r="X51" s="329">
        <v>74215.263417814625</v>
      </c>
      <c r="Y51" s="329">
        <v>2225299.5614686762</v>
      </c>
      <c r="Z51" s="306">
        <v>0</v>
      </c>
      <c r="AA51" s="329">
        <v>-29860588.294753052</v>
      </c>
      <c r="AB51" s="306">
        <v>0</v>
      </c>
      <c r="AC51" s="329">
        <v>26434444.034725092</v>
      </c>
    </row>
    <row r="52" spans="2:29" ht="15.75" x14ac:dyDescent="0.25">
      <c r="B52" s="384">
        <v>90</v>
      </c>
      <c r="C52" s="328">
        <f t="shared" si="22"/>
        <v>-58.041404465984407</v>
      </c>
      <c r="D52" s="383">
        <f t="shared" si="12"/>
        <v>1374.3629930737654</v>
      </c>
      <c r="E52" s="83">
        <f t="shared" si="13"/>
        <v>0</v>
      </c>
      <c r="F52" s="328">
        <f t="shared" si="14"/>
        <v>-10408.657189807849</v>
      </c>
      <c r="G52" s="306">
        <f t="shared" si="15"/>
        <v>0</v>
      </c>
      <c r="H52" s="328">
        <f t="shared" si="16"/>
        <v>793.51212071233567</v>
      </c>
      <c r="I52" s="330">
        <v>90</v>
      </c>
      <c r="J52" s="328">
        <f t="shared" si="23"/>
        <v>-87.029409619451698</v>
      </c>
      <c r="K52" s="383">
        <f t="shared" si="17"/>
        <v>2203.6713799857189</v>
      </c>
      <c r="L52" s="83">
        <f t="shared" si="18"/>
        <v>0</v>
      </c>
      <c r="M52" s="328">
        <f t="shared" si="19"/>
        <v>-27506.240583769399</v>
      </c>
      <c r="N52" s="306">
        <f t="shared" si="20"/>
        <v>0</v>
      </c>
      <c r="O52" s="328">
        <f t="shared" si="21"/>
        <v>2403.1312758840995</v>
      </c>
      <c r="Q52" s="328">
        <v>-58041.404465984408</v>
      </c>
      <c r="R52" s="328">
        <v>1374362.9930737654</v>
      </c>
      <c r="S52" s="83">
        <v>0</v>
      </c>
      <c r="T52" s="328">
        <v>-10408657.189807849</v>
      </c>
      <c r="U52" s="306">
        <v>0</v>
      </c>
      <c r="V52" s="328">
        <v>793512.12071233569</v>
      </c>
      <c r="W52" s="330">
        <v>90</v>
      </c>
      <c r="X52" s="329">
        <v>-87029.40961945169</v>
      </c>
      <c r="Y52" s="329">
        <v>2203671.379985719</v>
      </c>
      <c r="Z52" s="306">
        <v>0</v>
      </c>
      <c r="AA52" s="329">
        <v>-27506240.5837694</v>
      </c>
      <c r="AB52" s="306">
        <v>0</v>
      </c>
      <c r="AC52" s="329">
        <v>2403131.2758840993</v>
      </c>
    </row>
    <row r="53" spans="2:29" ht="15.75" x14ac:dyDescent="0.25">
      <c r="B53" s="325">
        <v>100</v>
      </c>
      <c r="C53" s="328">
        <f t="shared" si="22"/>
        <v>-72.277975372735298</v>
      </c>
      <c r="D53" s="328">
        <f t="shared" si="12"/>
        <v>1282.3155870711346</v>
      </c>
      <c r="E53" s="83">
        <f t="shared" si="13"/>
        <v>0</v>
      </c>
      <c r="F53" s="328">
        <f t="shared" si="14"/>
        <v>-11978.858974273418</v>
      </c>
      <c r="G53" s="306">
        <f t="shared" si="15"/>
        <v>0</v>
      </c>
      <c r="H53" s="328">
        <f t="shared" si="16"/>
        <v>-7538.3651467671889</v>
      </c>
      <c r="I53" s="330">
        <v>100</v>
      </c>
      <c r="J53" s="328">
        <f t="shared" si="23"/>
        <v>-114.79339305633198</v>
      </c>
      <c r="K53" s="328">
        <f t="shared" si="17"/>
        <v>2129.1743104333118</v>
      </c>
      <c r="L53" s="83">
        <f t="shared" si="18"/>
        <v>0</v>
      </c>
      <c r="M53" s="328">
        <f t="shared" si="19"/>
        <v>-27086.653863000036</v>
      </c>
      <c r="N53" s="306">
        <f t="shared" si="20"/>
        <v>0</v>
      </c>
      <c r="O53" s="328">
        <f t="shared" si="21"/>
        <v>-14418.787655304597</v>
      </c>
      <c r="Q53" s="328">
        <v>-72277.975372735295</v>
      </c>
      <c r="R53" s="328">
        <v>1282315.5870711345</v>
      </c>
      <c r="S53" s="83">
        <v>0</v>
      </c>
      <c r="T53" s="328">
        <v>-11978858.974273419</v>
      </c>
      <c r="U53" s="306">
        <v>0</v>
      </c>
      <c r="V53" s="328">
        <v>-7538365.1467671888</v>
      </c>
      <c r="W53" s="330">
        <v>100</v>
      </c>
      <c r="X53" s="329">
        <v>-114793.39305633197</v>
      </c>
      <c r="Y53" s="329">
        <v>2129174.3104333119</v>
      </c>
      <c r="Z53" s="306">
        <v>0</v>
      </c>
      <c r="AA53" s="329">
        <v>-27086653.863000035</v>
      </c>
      <c r="AB53" s="306">
        <v>0</v>
      </c>
      <c r="AC53" s="329">
        <v>-14418787.655304598</v>
      </c>
    </row>
    <row r="54" spans="2:29" ht="15.75" x14ac:dyDescent="0.25">
      <c r="B54" s="325">
        <v>110</v>
      </c>
      <c r="C54" s="328">
        <f t="shared" si="22"/>
        <v>-38.694269643989607</v>
      </c>
      <c r="D54" s="328">
        <f t="shared" si="12"/>
        <v>1199.7903265170517</v>
      </c>
      <c r="E54" s="83">
        <f t="shared" si="13"/>
        <v>0</v>
      </c>
      <c r="F54" s="328">
        <f t="shared" si="14"/>
        <v>-13468.122522426329</v>
      </c>
      <c r="G54" s="306">
        <f t="shared" si="15"/>
        <v>0</v>
      </c>
      <c r="H54" s="328">
        <f t="shared" si="16"/>
        <v>-15870.242414246713</v>
      </c>
      <c r="I54" s="330">
        <v>110</v>
      </c>
      <c r="J54" s="328">
        <f t="shared" si="23"/>
        <v>-101.97924685469492</v>
      </c>
      <c r="K54" s="328">
        <f t="shared" si="17"/>
        <v>1922.5050207072795</v>
      </c>
      <c r="L54" s="83">
        <f t="shared" si="18"/>
        <v>0</v>
      </c>
      <c r="M54" s="328">
        <f t="shared" si="19"/>
        <v>-32401.418992745312</v>
      </c>
      <c r="N54" s="306">
        <f t="shared" si="20"/>
        <v>0</v>
      </c>
      <c r="O54" s="328">
        <f t="shared" si="21"/>
        <v>-27035.22685369612</v>
      </c>
      <c r="Q54" s="328">
        <v>-38694.269643989603</v>
      </c>
      <c r="R54" s="328">
        <v>1199790.3265170516</v>
      </c>
      <c r="S54" s="83">
        <v>0</v>
      </c>
      <c r="T54" s="328">
        <v>-13468122.52242633</v>
      </c>
      <c r="U54" s="306">
        <v>0</v>
      </c>
      <c r="V54" s="328">
        <v>-15870242.414246714</v>
      </c>
      <c r="W54" s="330">
        <v>110</v>
      </c>
      <c r="X54" s="329">
        <v>-101979.24685469492</v>
      </c>
      <c r="Y54" s="329">
        <v>1922505.0207072794</v>
      </c>
      <c r="Z54" s="306">
        <v>0</v>
      </c>
      <c r="AA54" s="329">
        <v>-32401418.99274531</v>
      </c>
      <c r="AB54" s="306">
        <v>0</v>
      </c>
      <c r="AC54" s="329">
        <v>-27035226.853696119</v>
      </c>
    </row>
    <row r="55" spans="2:29" ht="15.75" x14ac:dyDescent="0.25">
      <c r="B55" s="325">
        <v>120</v>
      </c>
      <c r="C55" s="328">
        <f t="shared" si="22"/>
        <v>23.727618177918153</v>
      </c>
      <c r="D55" s="328">
        <f t="shared" si="12"/>
        <v>1115.6780417215441</v>
      </c>
      <c r="E55" s="83">
        <f t="shared" si="13"/>
        <v>0</v>
      </c>
      <c r="F55" s="328">
        <f t="shared" si="14"/>
        <v>-13913.282822145953</v>
      </c>
      <c r="G55" s="306">
        <f t="shared" si="15"/>
        <v>0</v>
      </c>
      <c r="H55" s="328">
        <f t="shared" si="16"/>
        <v>-20234.559078164559</v>
      </c>
      <c r="I55" s="330">
        <v>120</v>
      </c>
      <c r="J55" s="328">
        <f t="shared" si="23"/>
        <v>-16.551605510447867</v>
      </c>
      <c r="K55" s="328">
        <f t="shared" si="17"/>
        <v>1802.3484569130744</v>
      </c>
      <c r="L55" s="83">
        <f t="shared" si="18"/>
        <v>0</v>
      </c>
      <c r="M55" s="328">
        <f t="shared" si="19"/>
        <v>-34033.14512907061</v>
      </c>
      <c r="N55" s="306">
        <f t="shared" si="20"/>
        <v>0</v>
      </c>
      <c r="O55" s="328">
        <f t="shared" si="21"/>
        <v>-37248.534776203545</v>
      </c>
      <c r="Q55" s="328">
        <v>23727.618177918153</v>
      </c>
      <c r="R55" s="328">
        <v>1115678.041721544</v>
      </c>
      <c r="S55" s="83">
        <v>0</v>
      </c>
      <c r="T55" s="328">
        <v>-13913282.822145952</v>
      </c>
      <c r="U55" s="306">
        <v>0</v>
      </c>
      <c r="V55" s="328">
        <v>-20234559.078164559</v>
      </c>
      <c r="W55" s="330">
        <v>120</v>
      </c>
      <c r="X55" s="329">
        <v>-16551.605510447866</v>
      </c>
      <c r="Y55" s="329">
        <v>1802348.4569130745</v>
      </c>
      <c r="Z55" s="306">
        <v>0</v>
      </c>
      <c r="AA55" s="329">
        <v>-34033145.12907061</v>
      </c>
      <c r="AB55" s="306">
        <v>0</v>
      </c>
      <c r="AC55" s="329">
        <v>-37248534.776203543</v>
      </c>
    </row>
    <row r="56" spans="2:29" ht="15.75" x14ac:dyDescent="0.25">
      <c r="B56" s="325">
        <v>130</v>
      </c>
      <c r="C56" s="328">
        <f t="shared" si="22"/>
        <v>83.22918376254367</v>
      </c>
      <c r="D56" s="328">
        <f t="shared" si="12"/>
        <v>928.40918123343272</v>
      </c>
      <c r="E56" s="83">
        <f t="shared" si="13"/>
        <v>0</v>
      </c>
      <c r="F56" s="328">
        <f t="shared" si="14"/>
        <v>-13557.154582370256</v>
      </c>
      <c r="G56" s="306">
        <f t="shared" si="15"/>
        <v>0</v>
      </c>
      <c r="H56" s="328">
        <f t="shared" si="16"/>
        <v>-20631.315138520727</v>
      </c>
      <c r="I56" s="330">
        <v>130</v>
      </c>
      <c r="J56" s="328">
        <f t="shared" si="23"/>
        <v>63.536808249783739</v>
      </c>
      <c r="K56" s="328">
        <f t="shared" si="17"/>
        <v>1545.2134103934759</v>
      </c>
      <c r="L56" s="83">
        <f t="shared" si="18"/>
        <v>0</v>
      </c>
      <c r="M56" s="328">
        <f t="shared" si="19"/>
        <v>-33869.972515438087</v>
      </c>
      <c r="N56" s="306">
        <f t="shared" si="20"/>
        <v>0</v>
      </c>
      <c r="O56" s="328">
        <f t="shared" si="21"/>
        <v>-39050.88323311662</v>
      </c>
      <c r="Q56" s="328">
        <v>83229.183762543675</v>
      </c>
      <c r="R56" s="328">
        <v>928409.18123343273</v>
      </c>
      <c r="S56" s="83">
        <v>0</v>
      </c>
      <c r="T56" s="328">
        <v>-13557154.582370255</v>
      </c>
      <c r="U56" s="306">
        <v>0</v>
      </c>
      <c r="V56" s="328">
        <v>-20631315.138520729</v>
      </c>
      <c r="W56" s="330">
        <v>130</v>
      </c>
      <c r="X56" s="329">
        <v>63536.808249783739</v>
      </c>
      <c r="Y56" s="329">
        <v>1545213.4103934758</v>
      </c>
      <c r="Z56" s="306">
        <v>0</v>
      </c>
      <c r="AA56" s="329">
        <v>-33869972.515438087</v>
      </c>
      <c r="AB56" s="306">
        <v>0</v>
      </c>
      <c r="AC56" s="329">
        <v>-39050883.233116619</v>
      </c>
    </row>
    <row r="57" spans="2:29" ht="15.75" x14ac:dyDescent="0.25">
      <c r="B57" s="325">
        <v>140</v>
      </c>
      <c r="C57" s="328">
        <f t="shared" si="22"/>
        <v>122.65353396585384</v>
      </c>
      <c r="D57" s="328">
        <f t="shared" si="12"/>
        <v>696.70364198543075</v>
      </c>
      <c r="E57" s="83">
        <f t="shared" si="13"/>
        <v>0</v>
      </c>
      <c r="F57" s="328">
        <f t="shared" si="14"/>
        <v>-11112.819845727976</v>
      </c>
      <c r="G57" s="306">
        <f t="shared" si="15"/>
        <v>0</v>
      </c>
      <c r="H57" s="328">
        <f t="shared" si="16"/>
        <v>-20631.315138520727</v>
      </c>
      <c r="I57" s="330">
        <v>140</v>
      </c>
      <c r="J57" s="328">
        <f t="shared" si="23"/>
        <v>135.61638063399221</v>
      </c>
      <c r="K57" s="328">
        <f t="shared" si="17"/>
        <v>1206.371900493818</v>
      </c>
      <c r="L57" s="83">
        <f t="shared" si="18"/>
        <v>0</v>
      </c>
      <c r="M57" s="328">
        <f t="shared" si="19"/>
        <v>-28205.551785051674</v>
      </c>
      <c r="N57" s="306">
        <f t="shared" si="20"/>
        <v>0</v>
      </c>
      <c r="O57" s="328">
        <f t="shared" si="21"/>
        <v>-38450.100414145592</v>
      </c>
      <c r="Q57" s="328">
        <v>122653.53396585384</v>
      </c>
      <c r="R57" s="328">
        <v>696703.64198543073</v>
      </c>
      <c r="S57" s="83">
        <v>0</v>
      </c>
      <c r="T57" s="328">
        <v>-11112819.845727976</v>
      </c>
      <c r="U57" s="306">
        <v>0</v>
      </c>
      <c r="V57" s="328">
        <v>-20631315.138520729</v>
      </c>
      <c r="W57" s="330">
        <v>140</v>
      </c>
      <c r="X57" s="329">
        <v>135616.3806339922</v>
      </c>
      <c r="Y57" s="329">
        <v>1206371.9004938179</v>
      </c>
      <c r="Z57" s="306">
        <v>0</v>
      </c>
      <c r="AA57" s="329">
        <v>-28205551.785051674</v>
      </c>
      <c r="AB57" s="306">
        <v>0</v>
      </c>
      <c r="AC57" s="329">
        <v>-38450100.414145589</v>
      </c>
    </row>
    <row r="58" spans="2:29" ht="15.75" x14ac:dyDescent="0.25">
      <c r="B58" s="325">
        <v>150</v>
      </c>
      <c r="C58" s="328">
        <f t="shared" si="22"/>
        <v>145.65107158445144</v>
      </c>
      <c r="D58" s="328">
        <f t="shared" si="12"/>
        <v>514.19585422159355</v>
      </c>
      <c r="E58" s="83">
        <f t="shared" si="13"/>
        <v>0</v>
      </c>
      <c r="F58" s="328">
        <f t="shared" si="14"/>
        <v>-7818.6336278027857</v>
      </c>
      <c r="G58" s="306">
        <f t="shared" si="15"/>
        <v>0</v>
      </c>
      <c r="H58" s="328">
        <f t="shared" si="16"/>
        <v>-17457.266655671385</v>
      </c>
      <c r="I58" s="330">
        <v>150</v>
      </c>
      <c r="J58" s="328">
        <f t="shared" si="23"/>
        <v>187.9408109573435</v>
      </c>
      <c r="K58" s="328">
        <f t="shared" si="17"/>
        <v>886.75544080123257</v>
      </c>
      <c r="L58" s="83">
        <f t="shared" si="18"/>
        <v>0</v>
      </c>
      <c r="M58" s="328">
        <f t="shared" si="19"/>
        <v>-20210.093717057687</v>
      </c>
      <c r="N58" s="306">
        <f t="shared" si="20"/>
        <v>0</v>
      </c>
      <c r="O58" s="328">
        <f t="shared" si="21"/>
        <v>-30039.140948551245</v>
      </c>
      <c r="Q58" s="328">
        <v>145651.07158445145</v>
      </c>
      <c r="R58" s="328">
        <v>514195.85422159353</v>
      </c>
      <c r="S58" s="83">
        <v>0</v>
      </c>
      <c r="T58" s="328">
        <v>-7818633.6278027855</v>
      </c>
      <c r="U58" s="306">
        <v>0</v>
      </c>
      <c r="V58" s="328">
        <v>-17457266.655671384</v>
      </c>
      <c r="W58" s="330">
        <v>150</v>
      </c>
      <c r="X58" s="329">
        <v>187940.81095734349</v>
      </c>
      <c r="Y58" s="329">
        <v>886755.44080123259</v>
      </c>
      <c r="Z58" s="306">
        <v>0</v>
      </c>
      <c r="AA58" s="329">
        <v>-20210093.717057686</v>
      </c>
      <c r="AB58" s="306">
        <v>0</v>
      </c>
      <c r="AC58" s="329">
        <v>-30039140.948551245</v>
      </c>
    </row>
    <row r="59" spans="2:29" ht="15.75" x14ac:dyDescent="0.25">
      <c r="B59" s="325">
        <v>160</v>
      </c>
      <c r="C59" s="328">
        <f t="shared" si="22"/>
        <v>157.69740081324065</v>
      </c>
      <c r="D59" s="328">
        <f t="shared" si="12"/>
        <v>311.05675131923562</v>
      </c>
      <c r="E59" s="83">
        <f t="shared" si="13"/>
        <v>0</v>
      </c>
      <c r="F59" s="328">
        <f t="shared" si="14"/>
        <v>-4346.3832899897479</v>
      </c>
      <c r="G59" s="306">
        <f t="shared" si="15"/>
        <v>0</v>
      </c>
      <c r="H59" s="328">
        <f t="shared" si="16"/>
        <v>-11505.925750328868</v>
      </c>
      <c r="I59" s="330">
        <v>160</v>
      </c>
      <c r="J59" s="328">
        <f t="shared" si="23"/>
        <v>213.56910336061765</v>
      </c>
      <c r="K59" s="328">
        <f t="shared" si="17"/>
        <v>509.46383048742905</v>
      </c>
      <c r="L59" s="83">
        <f t="shared" si="18"/>
        <v>0</v>
      </c>
      <c r="M59" s="328">
        <f t="shared" si="19"/>
        <v>-10676.151006242701</v>
      </c>
      <c r="N59" s="306">
        <f t="shared" si="20"/>
        <v>0</v>
      </c>
      <c r="O59" s="328">
        <f t="shared" si="21"/>
        <v>-21027.39866398587</v>
      </c>
      <c r="Q59" s="328">
        <v>157697.40081324065</v>
      </c>
      <c r="R59" s="328">
        <v>311056.7513192356</v>
      </c>
      <c r="S59" s="83">
        <v>0</v>
      </c>
      <c r="T59" s="328">
        <v>-4346383.289989748</v>
      </c>
      <c r="U59" s="306">
        <v>0</v>
      </c>
      <c r="V59" s="328">
        <v>-11505925.750328869</v>
      </c>
      <c r="W59" s="330">
        <v>160</v>
      </c>
      <c r="X59" s="329">
        <v>213569.10336061765</v>
      </c>
      <c r="Y59" s="329">
        <v>509463.83048742905</v>
      </c>
      <c r="Z59" s="306">
        <v>0</v>
      </c>
      <c r="AA59" s="329">
        <v>-10676151.0062427</v>
      </c>
      <c r="AB59" s="306">
        <v>0</v>
      </c>
      <c r="AC59" s="329">
        <v>-21027398.663985871</v>
      </c>
    </row>
    <row r="60" spans="2:29" ht="15.75" x14ac:dyDescent="0.25">
      <c r="B60" s="325">
        <v>170</v>
      </c>
      <c r="C60" s="328">
        <f t="shared" si="22"/>
        <v>147.11123270309258</v>
      </c>
      <c r="D60" s="328">
        <f t="shared" si="12"/>
        <v>119.02681810685036</v>
      </c>
      <c r="E60" s="83">
        <f t="shared" si="13"/>
        <v>0</v>
      </c>
      <c r="F60" s="328">
        <f t="shared" si="14"/>
        <v>-1384.0438409464559</v>
      </c>
      <c r="G60" s="306">
        <f t="shared" si="15"/>
        <v>0</v>
      </c>
      <c r="H60" s="328">
        <f t="shared" si="16"/>
        <v>-6744.8530260548541</v>
      </c>
      <c r="I60" s="330">
        <v>170</v>
      </c>
      <c r="J60" s="328">
        <f t="shared" si="23"/>
        <v>209.29772129340529</v>
      </c>
      <c r="K60" s="328">
        <f t="shared" si="17"/>
        <v>197.05676462249616</v>
      </c>
      <c r="L60" s="83">
        <f t="shared" si="18"/>
        <v>0</v>
      </c>
      <c r="M60" s="328">
        <f t="shared" si="19"/>
        <v>-3216.8315258984558</v>
      </c>
      <c r="N60" s="306">
        <f t="shared" si="20"/>
        <v>0</v>
      </c>
      <c r="O60" s="328">
        <f t="shared" si="21"/>
        <v>-10814.090741478447</v>
      </c>
      <c r="Q60" s="328">
        <v>147111.23270309257</v>
      </c>
      <c r="R60" s="328">
        <v>119026.81810685035</v>
      </c>
      <c r="S60" s="83">
        <v>0</v>
      </c>
      <c r="T60" s="328">
        <v>-1384043.840946456</v>
      </c>
      <c r="U60" s="306">
        <v>0</v>
      </c>
      <c r="V60" s="328">
        <v>-6744853.0260548536</v>
      </c>
      <c r="W60" s="330">
        <v>170</v>
      </c>
      <c r="X60" s="329">
        <v>209297.72129340528</v>
      </c>
      <c r="Y60" s="329">
        <v>197056.76462249615</v>
      </c>
      <c r="Z60" s="306">
        <v>0</v>
      </c>
      <c r="AA60" s="329">
        <v>-3216831.5258984556</v>
      </c>
      <c r="AB60" s="306">
        <v>0</v>
      </c>
      <c r="AC60" s="329">
        <v>-10814090.741478447</v>
      </c>
    </row>
    <row r="61" spans="2:29" ht="15.75" x14ac:dyDescent="0.25">
      <c r="B61" s="325">
        <v>180</v>
      </c>
      <c r="C61" s="328">
        <f t="shared" si="22"/>
        <v>133.60474235566224</v>
      </c>
      <c r="D61" s="328">
        <f t="shared" si="12"/>
        <v>11.109169689972699</v>
      </c>
      <c r="E61" s="83">
        <f t="shared" si="13"/>
        <v>0</v>
      </c>
      <c r="F61" s="328">
        <f t="shared" si="14"/>
        <v>-97.125883575189889</v>
      </c>
      <c r="G61" s="306">
        <f t="shared" si="15"/>
        <v>0</v>
      </c>
      <c r="H61" s="328">
        <f t="shared" si="16"/>
        <v>396.75606035616784</v>
      </c>
      <c r="I61" s="330">
        <v>180</v>
      </c>
      <c r="J61" s="328">
        <f t="shared" si="23"/>
        <v>191.67827026615433</v>
      </c>
      <c r="K61" s="328">
        <f t="shared" si="17"/>
        <v>4.8062625517681994</v>
      </c>
      <c r="L61" s="83">
        <f t="shared" si="18"/>
        <v>0</v>
      </c>
      <c r="M61" s="328">
        <f t="shared" si="19"/>
        <v>-69.931120128227292</v>
      </c>
      <c r="N61" s="306">
        <f t="shared" si="20"/>
        <v>0</v>
      </c>
      <c r="O61" s="328">
        <f t="shared" si="21"/>
        <v>1201.5656379420498</v>
      </c>
      <c r="Q61" s="328">
        <v>133604.74235566222</v>
      </c>
      <c r="R61" s="328">
        <v>11109.169689972699</v>
      </c>
      <c r="S61" s="83">
        <v>0</v>
      </c>
      <c r="T61" s="328">
        <v>-97125.883575189888</v>
      </c>
      <c r="U61" s="306">
        <v>0</v>
      </c>
      <c r="V61" s="328">
        <v>396756.06035616784</v>
      </c>
      <c r="W61" s="330">
        <v>180</v>
      </c>
      <c r="X61" s="329">
        <v>191678.27026615432</v>
      </c>
      <c r="Y61" s="329">
        <v>4806.262551768199</v>
      </c>
      <c r="Z61" s="306">
        <v>0</v>
      </c>
      <c r="AA61" s="329">
        <v>-69931.120128227296</v>
      </c>
      <c r="AB61" s="306">
        <v>0</v>
      </c>
      <c r="AC61" s="329">
        <v>1201565.6379420497</v>
      </c>
    </row>
    <row r="62" spans="2:29" ht="15.75" x14ac:dyDescent="0.25">
      <c r="B62" s="325">
        <v>190</v>
      </c>
      <c r="C62" s="328">
        <f t="shared" si="22"/>
        <v>140.54050766920753</v>
      </c>
      <c r="D62" s="328">
        <f t="shared" si="12"/>
        <v>-133.3100362796724</v>
      </c>
      <c r="E62" s="83">
        <f t="shared" si="13"/>
        <v>0</v>
      </c>
      <c r="F62" s="328">
        <f t="shared" si="14"/>
        <v>1303.1056046337976</v>
      </c>
      <c r="G62" s="306">
        <f t="shared" si="15"/>
        <v>0</v>
      </c>
      <c r="H62" s="328">
        <f t="shared" si="16"/>
        <v>7141.6090864110211</v>
      </c>
      <c r="I62" s="330">
        <v>190</v>
      </c>
      <c r="J62" s="328">
        <f t="shared" si="23"/>
        <v>195.41572957496516</v>
      </c>
      <c r="K62" s="328">
        <f t="shared" si="17"/>
        <v>-218.68494610545304</v>
      </c>
      <c r="L62" s="83">
        <f t="shared" si="18"/>
        <v>0</v>
      </c>
      <c r="M62" s="328">
        <f t="shared" si="19"/>
        <v>3170.210779146304</v>
      </c>
      <c r="N62" s="306">
        <f t="shared" si="20"/>
        <v>0</v>
      </c>
      <c r="O62" s="328">
        <f t="shared" si="21"/>
        <v>11414.873560449472</v>
      </c>
      <c r="Q62" s="328">
        <v>140540.50766920752</v>
      </c>
      <c r="R62" s="328">
        <v>-133310.03627967241</v>
      </c>
      <c r="S62" s="83">
        <v>0</v>
      </c>
      <c r="T62" s="328">
        <v>1303105.6046337977</v>
      </c>
      <c r="U62" s="306">
        <v>0</v>
      </c>
      <c r="V62" s="328">
        <v>7141609.0864110207</v>
      </c>
      <c r="W62" s="330">
        <v>190</v>
      </c>
      <c r="X62" s="329">
        <v>195415.72957496514</v>
      </c>
      <c r="Y62" s="329">
        <v>-218684.94610545304</v>
      </c>
      <c r="Z62" s="306">
        <v>0</v>
      </c>
      <c r="AA62" s="329">
        <v>3170210.7791463039</v>
      </c>
      <c r="AB62" s="306">
        <v>0</v>
      </c>
      <c r="AC62" s="329">
        <v>11414873.560449472</v>
      </c>
    </row>
    <row r="63" spans="2:29" ht="15.75" x14ac:dyDescent="0.25">
      <c r="B63" s="325">
        <v>200</v>
      </c>
      <c r="C63" s="328">
        <f t="shared" si="22"/>
        <v>147.47627298275285</v>
      </c>
      <c r="D63" s="328">
        <f t="shared" si="12"/>
        <v>-320.57889676778365</v>
      </c>
      <c r="E63" s="83">
        <f t="shared" si="13"/>
        <v>0</v>
      </c>
      <c r="F63" s="328">
        <f t="shared" si="14"/>
        <v>3901.222990270127</v>
      </c>
      <c r="G63" s="306">
        <f t="shared" si="15"/>
        <v>0</v>
      </c>
      <c r="H63" s="328">
        <f t="shared" si="16"/>
        <v>13092.94999175354</v>
      </c>
      <c r="I63" s="330">
        <v>200</v>
      </c>
      <c r="J63" s="328">
        <f t="shared" si="23"/>
        <v>197.01749785016975</v>
      </c>
      <c r="K63" s="328">
        <f t="shared" si="17"/>
        <v>-492.64191155624036</v>
      </c>
      <c r="L63" s="83">
        <f t="shared" si="18"/>
        <v>0</v>
      </c>
      <c r="M63" s="328">
        <f t="shared" si="19"/>
        <v>9114.3559900456239</v>
      </c>
      <c r="N63" s="306">
        <f t="shared" si="20"/>
        <v>0</v>
      </c>
      <c r="O63" s="328">
        <f t="shared" si="21"/>
        <v>22829.747120898945</v>
      </c>
      <c r="Q63" s="328">
        <v>147476.27298275285</v>
      </c>
      <c r="R63" s="328">
        <v>-320578.89676778362</v>
      </c>
      <c r="S63" s="83">
        <v>0</v>
      </c>
      <c r="T63" s="328">
        <v>3901222.9902701271</v>
      </c>
      <c r="U63" s="306">
        <v>0</v>
      </c>
      <c r="V63" s="328">
        <v>13092949.991753539</v>
      </c>
      <c r="W63" s="330">
        <v>200</v>
      </c>
      <c r="X63" s="329">
        <v>197017.49785016975</v>
      </c>
      <c r="Y63" s="329">
        <v>-492641.91155624035</v>
      </c>
      <c r="Z63" s="306">
        <v>0</v>
      </c>
      <c r="AA63" s="329">
        <v>9114355.9900456239</v>
      </c>
      <c r="AB63" s="306">
        <v>0</v>
      </c>
      <c r="AC63" s="329">
        <v>22829747.120898943</v>
      </c>
    </row>
    <row r="64" spans="2:29" ht="15.75" x14ac:dyDescent="0.25">
      <c r="B64" s="325">
        <v>210</v>
      </c>
      <c r="C64" s="328">
        <f t="shared" si="22"/>
        <v>138.71530627090613</v>
      </c>
      <c r="D64" s="328">
        <f t="shared" si="12"/>
        <v>-488.8034663587988</v>
      </c>
      <c r="E64" s="83">
        <f t="shared" si="13"/>
        <v>0</v>
      </c>
      <c r="F64" s="328">
        <f t="shared" si="14"/>
        <v>6685.4983194255701</v>
      </c>
      <c r="G64" s="306">
        <f t="shared" si="15"/>
        <v>0</v>
      </c>
      <c r="H64" s="328">
        <f t="shared" si="16"/>
        <v>17060.51059531522</v>
      </c>
      <c r="I64" s="330">
        <v>210</v>
      </c>
      <c r="J64" s="328">
        <f t="shared" si="23"/>
        <v>173.52489648050184</v>
      </c>
      <c r="K64" s="328">
        <f t="shared" si="17"/>
        <v>-821.87089635236202</v>
      </c>
      <c r="L64" s="83">
        <f t="shared" si="18"/>
        <v>0</v>
      </c>
      <c r="M64" s="328">
        <f t="shared" si="19"/>
        <v>16247.330243124805</v>
      </c>
      <c r="N64" s="306">
        <f t="shared" si="20"/>
        <v>0</v>
      </c>
      <c r="O64" s="328">
        <f t="shared" si="21"/>
        <v>30639.923767522268</v>
      </c>
      <c r="Q64" s="328">
        <v>138715.30627090612</v>
      </c>
      <c r="R64" s="328">
        <v>-488803.46635879879</v>
      </c>
      <c r="S64" s="83">
        <v>0</v>
      </c>
      <c r="T64" s="328">
        <v>6685498.3194255698</v>
      </c>
      <c r="U64" s="306">
        <v>0</v>
      </c>
      <c r="V64" s="328">
        <v>17060510.595315218</v>
      </c>
      <c r="W64" s="330">
        <v>210</v>
      </c>
      <c r="X64" s="329">
        <v>173524.89648050183</v>
      </c>
      <c r="Y64" s="329">
        <v>-821870.896352362</v>
      </c>
      <c r="Z64" s="306">
        <v>0</v>
      </c>
      <c r="AA64" s="329">
        <v>16247330.243124805</v>
      </c>
      <c r="AB64" s="306">
        <v>0</v>
      </c>
      <c r="AC64" s="329">
        <v>30639923.767522268</v>
      </c>
    </row>
    <row r="65" spans="2:29" ht="15.75" x14ac:dyDescent="0.25">
      <c r="B65" s="325">
        <v>220</v>
      </c>
      <c r="C65" s="328">
        <f t="shared" si="22"/>
        <v>115.71776865230854</v>
      </c>
      <c r="D65" s="328">
        <f t="shared" si="12"/>
        <v>-677.65935108833469</v>
      </c>
      <c r="E65" s="83">
        <f t="shared" si="13"/>
        <v>0</v>
      </c>
      <c r="F65" s="328">
        <f t="shared" si="14"/>
        <v>9510.2427667373431</v>
      </c>
      <c r="G65" s="306">
        <f t="shared" si="15"/>
        <v>0</v>
      </c>
      <c r="H65" s="328">
        <f t="shared" si="16"/>
        <v>19837.803017808394</v>
      </c>
      <c r="I65" s="330">
        <v>220</v>
      </c>
      <c r="J65" s="328">
        <f t="shared" si="23"/>
        <v>121.20046615715052</v>
      </c>
      <c r="K65" s="328">
        <f t="shared" si="17"/>
        <v>-1141.4873560449471</v>
      </c>
      <c r="L65" s="83">
        <f t="shared" si="18"/>
        <v>0</v>
      </c>
      <c r="M65" s="328">
        <f t="shared" si="19"/>
        <v>23077.269642315005</v>
      </c>
      <c r="N65" s="306">
        <f t="shared" si="20"/>
        <v>0</v>
      </c>
      <c r="O65" s="328">
        <f t="shared" si="21"/>
        <v>37248.534776203545</v>
      </c>
      <c r="Q65" s="328">
        <v>115717.76865230853</v>
      </c>
      <c r="R65" s="328">
        <v>-677659.35108833469</v>
      </c>
      <c r="S65" s="83">
        <v>0</v>
      </c>
      <c r="T65" s="328">
        <v>9510242.7667373437</v>
      </c>
      <c r="U65" s="306">
        <v>0</v>
      </c>
      <c r="V65" s="328">
        <v>19837803.017808393</v>
      </c>
      <c r="W65" s="330">
        <v>220</v>
      </c>
      <c r="X65" s="329">
        <v>121200.46615715051</v>
      </c>
      <c r="Y65" s="329">
        <v>-1141487.3560449472</v>
      </c>
      <c r="Z65" s="306">
        <v>0</v>
      </c>
      <c r="AA65" s="329">
        <v>23077269.642315004</v>
      </c>
      <c r="AB65" s="306">
        <v>0</v>
      </c>
      <c r="AC65" s="329">
        <v>37248534.776203543</v>
      </c>
    </row>
    <row r="66" spans="2:29" ht="15.75" x14ac:dyDescent="0.25">
      <c r="B66" s="325">
        <v>230</v>
      </c>
      <c r="C66" s="328">
        <f t="shared" si="22"/>
        <v>73.738136491376423</v>
      </c>
      <c r="D66" s="328">
        <f t="shared" si="12"/>
        <v>-888.73357519781598</v>
      </c>
      <c r="E66" s="83">
        <f t="shared" si="13"/>
        <v>0</v>
      </c>
      <c r="F66" s="328">
        <f t="shared" si="14"/>
        <v>11226.133376565696</v>
      </c>
      <c r="G66" s="306">
        <f t="shared" si="15"/>
        <v>0</v>
      </c>
      <c r="H66" s="328">
        <f t="shared" si="16"/>
        <v>19441.046957452229</v>
      </c>
      <c r="I66" s="330">
        <v>230</v>
      </c>
      <c r="J66" s="328">
        <f t="shared" si="23"/>
        <v>41.112052396918898</v>
      </c>
      <c r="K66" s="328">
        <f t="shared" si="17"/>
        <v>-1470.7163408410686</v>
      </c>
      <c r="L66" s="83">
        <f t="shared" si="18"/>
        <v>0</v>
      </c>
      <c r="M66" s="328">
        <f t="shared" si="19"/>
        <v>27156.584983128265</v>
      </c>
      <c r="N66" s="306">
        <f t="shared" si="20"/>
        <v>0</v>
      </c>
      <c r="O66" s="328">
        <f t="shared" si="21"/>
        <v>38450.100414145592</v>
      </c>
      <c r="Q66" s="328">
        <v>73738.136491376426</v>
      </c>
      <c r="R66" s="328">
        <v>-888733.57519781601</v>
      </c>
      <c r="S66" s="83">
        <v>0</v>
      </c>
      <c r="T66" s="328">
        <v>11226133.376565697</v>
      </c>
      <c r="U66" s="306">
        <v>0</v>
      </c>
      <c r="V66" s="328">
        <v>19441046.957452226</v>
      </c>
      <c r="W66" s="330">
        <v>230</v>
      </c>
      <c r="X66" s="329">
        <v>41112.052396918894</v>
      </c>
      <c r="Y66" s="329">
        <v>-1470716.3408410687</v>
      </c>
      <c r="Z66" s="306">
        <v>0</v>
      </c>
      <c r="AA66" s="329">
        <v>27156584.983128265</v>
      </c>
      <c r="AB66" s="306">
        <v>0</v>
      </c>
      <c r="AC66" s="329">
        <v>38450100.414145589</v>
      </c>
    </row>
    <row r="67" spans="2:29" ht="15.75" x14ac:dyDescent="0.25">
      <c r="B67" s="325">
        <v>240</v>
      </c>
      <c r="C67" s="328">
        <f t="shared" si="22"/>
        <v>20.077215381315359</v>
      </c>
      <c r="D67" s="328">
        <f t="shared" si="12"/>
        <v>-1072.8283872030781</v>
      </c>
      <c r="E67" s="83">
        <f t="shared" si="13"/>
        <v>0</v>
      </c>
      <c r="F67" s="328">
        <f t="shared" si="14"/>
        <v>11169.476611146836</v>
      </c>
      <c r="G67" s="306">
        <f t="shared" si="15"/>
        <v>0</v>
      </c>
      <c r="H67" s="328">
        <f t="shared" si="16"/>
        <v>19441.046957452229</v>
      </c>
      <c r="I67" s="330">
        <v>240</v>
      </c>
      <c r="J67" s="328">
        <f t="shared" si="23"/>
        <v>-18.687296544054043</v>
      </c>
      <c r="K67" s="328">
        <f t="shared" si="17"/>
        <v>-1730.2545186365514</v>
      </c>
      <c r="L67" s="83">
        <f t="shared" si="18"/>
        <v>0</v>
      </c>
      <c r="M67" s="328">
        <f t="shared" si="19"/>
        <v>27529.550957145479</v>
      </c>
      <c r="N67" s="306">
        <f t="shared" si="20"/>
        <v>0</v>
      </c>
      <c r="O67" s="328">
        <f t="shared" si="21"/>
        <v>36647.751957232518</v>
      </c>
      <c r="Q67" s="328">
        <v>20077.21538131536</v>
      </c>
      <c r="R67" s="328">
        <v>-1072828.387203078</v>
      </c>
      <c r="S67" s="83">
        <v>0</v>
      </c>
      <c r="T67" s="328">
        <v>11169476.611146836</v>
      </c>
      <c r="U67" s="306">
        <v>0</v>
      </c>
      <c r="V67" s="328">
        <v>19441046.957452226</v>
      </c>
      <c r="W67" s="330">
        <v>240</v>
      </c>
      <c r="X67" s="329">
        <v>-18687.296544054043</v>
      </c>
      <c r="Y67" s="329">
        <v>-1730254.5186365515</v>
      </c>
      <c r="Z67" s="306">
        <v>0</v>
      </c>
      <c r="AA67" s="329">
        <v>27529550.957145479</v>
      </c>
      <c r="AB67" s="306">
        <v>0</v>
      </c>
      <c r="AC67" s="329">
        <v>36647751.95723252</v>
      </c>
    </row>
    <row r="68" spans="2:29" ht="15.75" x14ac:dyDescent="0.25">
      <c r="B68" s="325">
        <v>250</v>
      </c>
      <c r="C68" s="328">
        <f t="shared" si="22"/>
        <v>-36.504027966027927</v>
      </c>
      <c r="D68" s="328">
        <f t="shared" si="12"/>
        <v>-1156.9406719985855</v>
      </c>
      <c r="E68" s="83">
        <f t="shared" si="13"/>
        <v>0</v>
      </c>
      <c r="F68" s="328">
        <f t="shared" si="14"/>
        <v>10489.595426120508</v>
      </c>
      <c r="G68" s="306">
        <f t="shared" si="15"/>
        <v>0</v>
      </c>
      <c r="H68" s="328">
        <f t="shared" si="16"/>
        <v>13886.462112465877</v>
      </c>
      <c r="I68" s="330">
        <v>250</v>
      </c>
      <c r="J68" s="328">
        <f t="shared" si="23"/>
        <v>-100.91140133789183</v>
      </c>
      <c r="K68" s="328">
        <f t="shared" si="17"/>
        <v>-1823.9766383960316</v>
      </c>
      <c r="L68" s="83">
        <f t="shared" si="18"/>
        <v>0</v>
      </c>
      <c r="M68" s="328">
        <f t="shared" si="19"/>
        <v>25151.892872785749</v>
      </c>
      <c r="N68" s="306">
        <f t="shared" si="20"/>
        <v>0</v>
      </c>
      <c r="O68" s="328">
        <f t="shared" si="21"/>
        <v>25833.661215754066</v>
      </c>
      <c r="Q68" s="328">
        <v>-36504.027966027927</v>
      </c>
      <c r="R68" s="328">
        <v>-1156940.6719985853</v>
      </c>
      <c r="S68" s="83">
        <v>0</v>
      </c>
      <c r="T68" s="328">
        <v>10489595.426120508</v>
      </c>
      <c r="U68" s="306">
        <v>0</v>
      </c>
      <c r="V68" s="328">
        <v>13886462.112465877</v>
      </c>
      <c r="W68" s="330">
        <v>250</v>
      </c>
      <c r="X68" s="329">
        <v>-100911.40133789183</v>
      </c>
      <c r="Y68" s="329">
        <v>-1823976.6383960315</v>
      </c>
      <c r="Z68" s="306">
        <v>0</v>
      </c>
      <c r="AA68" s="329">
        <v>25151892.872785747</v>
      </c>
      <c r="AB68" s="306">
        <v>0</v>
      </c>
      <c r="AC68" s="329">
        <v>25833661.215754066</v>
      </c>
    </row>
    <row r="69" spans="2:29" ht="15.75" x14ac:dyDescent="0.25">
      <c r="B69" s="325">
        <v>260</v>
      </c>
      <c r="C69" s="328">
        <f t="shared" si="22"/>
        <v>-59.501565584625524</v>
      </c>
      <c r="D69" s="328">
        <f t="shared" si="12"/>
        <v>-1236.2918840698189</v>
      </c>
      <c r="E69" s="83">
        <f t="shared" si="13"/>
        <v>0</v>
      </c>
      <c r="F69" s="328">
        <f t="shared" si="14"/>
        <v>9008.4257015988624</v>
      </c>
      <c r="G69" s="306">
        <f t="shared" si="15"/>
        <v>0</v>
      </c>
      <c r="H69" s="328">
        <f t="shared" si="16"/>
        <v>6348.0969656986854</v>
      </c>
      <c r="I69" s="330">
        <v>260</v>
      </c>
      <c r="J69" s="328">
        <f t="shared" si="23"/>
        <v>-113.19162478112733</v>
      </c>
      <c r="K69" s="328">
        <f t="shared" si="17"/>
        <v>-1999.4052215355705</v>
      </c>
      <c r="L69" s="83">
        <f t="shared" si="18"/>
        <v>0</v>
      </c>
      <c r="M69" s="328">
        <f t="shared" si="19"/>
        <v>20769.542678083504</v>
      </c>
      <c r="N69" s="306">
        <f t="shared" si="20"/>
        <v>0</v>
      </c>
      <c r="O69" s="328">
        <f t="shared" si="21"/>
        <v>13217.222017362546</v>
      </c>
      <c r="Q69" s="328">
        <v>-59501.565584625525</v>
      </c>
      <c r="R69" s="328">
        <v>-1236291.884069819</v>
      </c>
      <c r="S69" s="83">
        <v>0</v>
      </c>
      <c r="T69" s="328">
        <v>9008425.7015988622</v>
      </c>
      <c r="U69" s="306">
        <v>0</v>
      </c>
      <c r="V69" s="328">
        <v>6348096.9656986855</v>
      </c>
      <c r="W69" s="330">
        <v>260</v>
      </c>
      <c r="X69" s="329">
        <v>-113191.62478112734</v>
      </c>
      <c r="Y69" s="329">
        <v>-1999405.2215355705</v>
      </c>
      <c r="Z69" s="306">
        <v>0</v>
      </c>
      <c r="AA69" s="329">
        <v>20769542.678083505</v>
      </c>
      <c r="AB69" s="306">
        <v>0</v>
      </c>
      <c r="AC69" s="329">
        <v>13217222.017362546</v>
      </c>
    </row>
    <row r="70" spans="2:29" ht="15.75" x14ac:dyDescent="0.25">
      <c r="B70" s="325">
        <v>270</v>
      </c>
      <c r="C70" s="328">
        <f t="shared" si="22"/>
        <v>-46.360115516855473</v>
      </c>
      <c r="D70" s="328">
        <f t="shared" si="12"/>
        <v>-1328.33929007245</v>
      </c>
      <c r="E70" s="83">
        <f t="shared" si="13"/>
        <v>0</v>
      </c>
      <c r="F70" s="328">
        <f t="shared" si="14"/>
        <v>7600.1003897586088</v>
      </c>
      <c r="G70" s="306">
        <f t="shared" si="15"/>
        <v>0</v>
      </c>
      <c r="H70" s="328">
        <f t="shared" si="16"/>
        <v>-2777.2924224931753</v>
      </c>
      <c r="I70" s="330">
        <v>270</v>
      </c>
      <c r="J70" s="328">
        <f t="shared" si="23"/>
        <v>-80.622336518633148</v>
      </c>
      <c r="K70" s="328">
        <f t="shared" si="17"/>
        <v>-2093.1273412950504</v>
      </c>
      <c r="L70" s="83">
        <f t="shared" si="18"/>
        <v>0</v>
      </c>
      <c r="M70" s="328">
        <f t="shared" si="19"/>
        <v>20932.715291716035</v>
      </c>
      <c r="N70" s="306">
        <f t="shared" si="20"/>
        <v>0</v>
      </c>
      <c r="O70" s="328">
        <f t="shared" si="21"/>
        <v>-2403.1312758840995</v>
      </c>
      <c r="Q70" s="328">
        <v>-46360.115516855469</v>
      </c>
      <c r="R70" s="328">
        <v>-1328339.2900724499</v>
      </c>
      <c r="S70" s="83">
        <v>0</v>
      </c>
      <c r="T70" s="328">
        <v>7600100.3897586083</v>
      </c>
      <c r="U70" s="306">
        <v>0</v>
      </c>
      <c r="V70" s="328">
        <v>-2777292.4224931751</v>
      </c>
      <c r="W70" s="330">
        <v>270</v>
      </c>
      <c r="X70" s="329">
        <v>-80622.33651863315</v>
      </c>
      <c r="Y70" s="329">
        <v>-2093127.3412950505</v>
      </c>
      <c r="Z70" s="306">
        <v>0</v>
      </c>
      <c r="AA70" s="329">
        <v>20932715.291716035</v>
      </c>
      <c r="AB70" s="306">
        <v>0</v>
      </c>
      <c r="AC70" s="329">
        <v>-2403131.2758840993</v>
      </c>
    </row>
    <row r="71" spans="2:29" ht="15.75" x14ac:dyDescent="0.25">
      <c r="B71" s="325">
        <v>280</v>
      </c>
      <c r="C71" s="328">
        <f t="shared" si="22"/>
        <v>63.151968381228315</v>
      </c>
      <c r="D71" s="328">
        <f t="shared" si="12"/>
        <v>-1347.3835809695461</v>
      </c>
      <c r="E71" s="83">
        <f t="shared" si="13"/>
        <v>0</v>
      </c>
      <c r="F71" s="328">
        <f t="shared" si="14"/>
        <v>9162.2083505929113</v>
      </c>
      <c r="G71" s="306">
        <f t="shared" si="15"/>
        <v>0</v>
      </c>
      <c r="H71" s="328">
        <f t="shared" si="16"/>
        <v>-18250.778776383722</v>
      </c>
      <c r="I71" s="330">
        <v>280</v>
      </c>
      <c r="J71" s="328">
        <f t="shared" si="23"/>
        <v>87.029409619451698</v>
      </c>
      <c r="K71" s="328">
        <f t="shared" si="17"/>
        <v>-2160.4150170198054</v>
      </c>
      <c r="L71" s="83">
        <f t="shared" si="18"/>
        <v>0</v>
      </c>
      <c r="M71" s="328">
        <f t="shared" si="19"/>
        <v>22914.097028682474</v>
      </c>
      <c r="N71" s="306">
        <f t="shared" si="20"/>
        <v>0</v>
      </c>
      <c r="O71" s="328">
        <f t="shared" si="21"/>
        <v>-28236.792491638171</v>
      </c>
      <c r="Q71" s="328">
        <v>63151.968381228311</v>
      </c>
      <c r="R71" s="328">
        <v>-1347383.580969546</v>
      </c>
      <c r="S71" s="83">
        <v>0</v>
      </c>
      <c r="T71" s="328">
        <v>9162208.3505929112</v>
      </c>
      <c r="U71" s="306">
        <v>0</v>
      </c>
      <c r="V71" s="328">
        <v>-18250778.77638372</v>
      </c>
      <c r="W71" s="330">
        <v>280</v>
      </c>
      <c r="X71" s="329">
        <v>87029.40961945169</v>
      </c>
      <c r="Y71" s="329">
        <v>-2160415.0170198055</v>
      </c>
      <c r="Z71" s="306">
        <v>0</v>
      </c>
      <c r="AA71" s="329">
        <v>22914097.028682474</v>
      </c>
      <c r="AB71" s="306">
        <v>0</v>
      </c>
      <c r="AC71" s="329">
        <v>-28236792.491638169</v>
      </c>
    </row>
    <row r="72" spans="2:29" ht="15.75" x14ac:dyDescent="0.25">
      <c r="B72" s="325">
        <v>290</v>
      </c>
      <c r="C72" s="328">
        <f t="shared" si="22"/>
        <v>54.756041949041894</v>
      </c>
      <c r="D72" s="328">
        <f t="shared" si="12"/>
        <v>-1353.7316779352448</v>
      </c>
      <c r="E72" s="83">
        <f t="shared" si="13"/>
        <v>0</v>
      </c>
      <c r="F72" s="328">
        <f t="shared" si="14"/>
        <v>12100.266328742407</v>
      </c>
      <c r="G72" s="306">
        <f t="shared" si="15"/>
        <v>0</v>
      </c>
      <c r="H72" s="328">
        <f t="shared" si="16"/>
        <v>-29756.70452671259</v>
      </c>
      <c r="I72" s="330">
        <v>290</v>
      </c>
      <c r="J72" s="328">
        <f t="shared" si="23"/>
        <v>89.165100653057863</v>
      </c>
      <c r="K72" s="328">
        <f t="shared" si="17"/>
        <v>-2095.5304725709348</v>
      </c>
      <c r="L72" s="83">
        <f t="shared" si="18"/>
        <v>0</v>
      </c>
      <c r="M72" s="328">
        <f t="shared" si="19"/>
        <v>29510.932694111918</v>
      </c>
      <c r="N72" s="306">
        <f t="shared" si="20"/>
        <v>0</v>
      </c>
      <c r="O72" s="328">
        <f t="shared" si="21"/>
        <v>-48663.408336653018</v>
      </c>
      <c r="Q72" s="328">
        <v>54756.041949041894</v>
      </c>
      <c r="R72" s="328">
        <v>-1353731.6779352447</v>
      </c>
      <c r="S72" s="83">
        <v>0</v>
      </c>
      <c r="T72" s="328">
        <v>12100266.328742407</v>
      </c>
      <c r="U72" s="306">
        <v>0</v>
      </c>
      <c r="V72" s="328">
        <v>-29756704.526712589</v>
      </c>
      <c r="W72" s="330">
        <v>290</v>
      </c>
      <c r="X72" s="329">
        <v>89165.10065305786</v>
      </c>
      <c r="Y72" s="329">
        <v>-2095530.4725709346</v>
      </c>
      <c r="Z72" s="306">
        <v>0</v>
      </c>
      <c r="AA72" s="329">
        <v>29510932.694111917</v>
      </c>
      <c r="AB72" s="306">
        <v>0</v>
      </c>
      <c r="AC72" s="329">
        <v>-48663408.336653017</v>
      </c>
    </row>
    <row r="73" spans="2:29" ht="15.75" x14ac:dyDescent="0.25">
      <c r="B73" s="325">
        <v>300</v>
      </c>
      <c r="C73" s="328">
        <f t="shared" si="22"/>
        <v>14.601611186411173</v>
      </c>
      <c r="D73" s="328">
        <f t="shared" si="12"/>
        <v>-1215.6605689312983</v>
      </c>
      <c r="E73" s="83">
        <f t="shared" si="13"/>
        <v>0</v>
      </c>
      <c r="F73" s="328">
        <f t="shared" si="14"/>
        <v>14471.756652703292</v>
      </c>
      <c r="G73" s="306">
        <f t="shared" si="15"/>
        <v>0</v>
      </c>
      <c r="H73" s="328">
        <f t="shared" si="16"/>
        <v>-30946.972707781093</v>
      </c>
      <c r="I73" s="330">
        <v>300</v>
      </c>
      <c r="J73" s="328">
        <f t="shared" si="23"/>
        <v>49.120893772942054</v>
      </c>
      <c r="K73" s="328">
        <f t="shared" si="17"/>
        <v>-1982.583302604382</v>
      </c>
      <c r="L73" s="83">
        <f t="shared" si="18"/>
        <v>0</v>
      </c>
      <c r="M73" s="328">
        <f t="shared" si="19"/>
        <v>33776.731021933781</v>
      </c>
      <c r="N73" s="306">
        <f t="shared" si="20"/>
        <v>0</v>
      </c>
      <c r="O73" s="328">
        <f t="shared" si="21"/>
        <v>-52868.888069450186</v>
      </c>
      <c r="Q73" s="328">
        <v>14601.611186411172</v>
      </c>
      <c r="R73" s="328">
        <v>-1215660.5689312983</v>
      </c>
      <c r="S73" s="83">
        <v>0</v>
      </c>
      <c r="T73" s="328">
        <v>14471756.652703293</v>
      </c>
      <c r="U73" s="306">
        <v>0</v>
      </c>
      <c r="V73" s="328">
        <v>-30946972.707781091</v>
      </c>
      <c r="W73" s="330">
        <v>300</v>
      </c>
      <c r="X73" s="329">
        <v>49120.89377294205</v>
      </c>
      <c r="Y73" s="329">
        <v>-1982583.3026043819</v>
      </c>
      <c r="Z73" s="306">
        <v>0</v>
      </c>
      <c r="AA73" s="329">
        <v>33776731.021933779</v>
      </c>
      <c r="AB73" s="306">
        <v>0</v>
      </c>
      <c r="AC73" s="329">
        <v>-52868888.069450185</v>
      </c>
    </row>
    <row r="74" spans="2:29" ht="15.75" x14ac:dyDescent="0.25">
      <c r="B74" s="325">
        <v>310</v>
      </c>
      <c r="C74" s="328">
        <f t="shared" si="22"/>
        <v>-44.169873838893793</v>
      </c>
      <c r="D74" s="328">
        <f t="shared" si="12"/>
        <v>-1020.4565872360637</v>
      </c>
      <c r="E74" s="83">
        <f t="shared" si="13"/>
        <v>0</v>
      </c>
      <c r="F74" s="328">
        <f t="shared" si="14"/>
        <v>14326.067827340508</v>
      </c>
      <c r="G74" s="306">
        <f t="shared" si="15"/>
        <v>0</v>
      </c>
      <c r="H74" s="328">
        <f t="shared" si="16"/>
        <v>-27376.168164575585</v>
      </c>
      <c r="I74" s="330">
        <v>310</v>
      </c>
      <c r="J74" s="328">
        <f t="shared" si="23"/>
        <v>-40.578129638517346</v>
      </c>
      <c r="K74" s="328">
        <f t="shared" si="17"/>
        <v>-1636.5323988770717</v>
      </c>
      <c r="L74" s="83">
        <f t="shared" si="18"/>
        <v>0</v>
      </c>
      <c r="M74" s="328">
        <f t="shared" si="19"/>
        <v>34709.145956976819</v>
      </c>
      <c r="N74" s="306">
        <f t="shared" si="20"/>
        <v>0</v>
      </c>
      <c r="O74" s="328">
        <f t="shared" si="21"/>
        <v>-43256.362965913788</v>
      </c>
      <c r="Q74" s="328">
        <v>-44169.873838893793</v>
      </c>
      <c r="R74" s="328">
        <v>-1020456.5872360637</v>
      </c>
      <c r="S74" s="83">
        <v>0</v>
      </c>
      <c r="T74" s="328">
        <v>14326067.827340508</v>
      </c>
      <c r="U74" s="306">
        <v>0</v>
      </c>
      <c r="V74" s="328">
        <v>-27376168.164575584</v>
      </c>
      <c r="W74" s="330">
        <v>310</v>
      </c>
      <c r="X74" s="329">
        <v>-40578.129638517348</v>
      </c>
      <c r="Y74" s="329">
        <v>-1636532.3988770717</v>
      </c>
      <c r="Z74" s="306">
        <v>0</v>
      </c>
      <c r="AA74" s="329">
        <v>34709145.956976816</v>
      </c>
      <c r="AB74" s="306">
        <v>0</v>
      </c>
      <c r="AC74" s="329">
        <v>-43256362.965913787</v>
      </c>
    </row>
    <row r="75" spans="2:29" ht="15.75" x14ac:dyDescent="0.25">
      <c r="B75" s="325">
        <v>320</v>
      </c>
      <c r="C75" s="328">
        <f t="shared" si="22"/>
        <v>-101.84623802521793</v>
      </c>
      <c r="D75" s="328">
        <f t="shared" si="12"/>
        <v>-733.20519953819814</v>
      </c>
      <c r="E75" s="83">
        <f t="shared" si="13"/>
        <v>0</v>
      </c>
      <c r="F75" s="328">
        <f t="shared" si="14"/>
        <v>12326.89339041785</v>
      </c>
      <c r="G75" s="306">
        <f t="shared" si="15"/>
        <v>0</v>
      </c>
      <c r="H75" s="328">
        <f t="shared" si="16"/>
        <v>-24598.875742082408</v>
      </c>
      <c r="I75" s="330">
        <v>320</v>
      </c>
      <c r="J75" s="328">
        <f t="shared" si="23"/>
        <v>-119.06477512354434</v>
      </c>
      <c r="K75" s="328">
        <f t="shared" si="17"/>
        <v>-1194.3562441143974</v>
      </c>
      <c r="L75" s="83">
        <f t="shared" si="18"/>
        <v>0</v>
      </c>
      <c r="M75" s="328">
        <f t="shared" si="19"/>
        <v>29557.553440864067</v>
      </c>
      <c r="N75" s="306">
        <f t="shared" si="20"/>
        <v>0</v>
      </c>
      <c r="O75" s="328">
        <f t="shared" si="21"/>
        <v>-40853.231690029694</v>
      </c>
      <c r="Q75" s="328">
        <v>-101846.23802521793</v>
      </c>
      <c r="R75" s="328">
        <v>-733205.19953819818</v>
      </c>
      <c r="S75" s="83">
        <v>0</v>
      </c>
      <c r="T75" s="328">
        <v>12326893.39041785</v>
      </c>
      <c r="U75" s="306">
        <v>0</v>
      </c>
      <c r="V75" s="328">
        <v>-24598875.742082406</v>
      </c>
      <c r="W75" s="330">
        <v>320</v>
      </c>
      <c r="X75" s="329">
        <v>-119064.77512354433</v>
      </c>
      <c r="Y75" s="329">
        <v>-1194356.2441143973</v>
      </c>
      <c r="Z75" s="306">
        <v>0</v>
      </c>
      <c r="AA75" s="329">
        <v>29557553.440864068</v>
      </c>
      <c r="AB75" s="306">
        <v>0</v>
      </c>
      <c r="AC75" s="329">
        <v>-40853231.690029696</v>
      </c>
    </row>
    <row r="76" spans="2:29" ht="15.75" x14ac:dyDescent="0.25">
      <c r="B76" s="325">
        <v>330</v>
      </c>
      <c r="C76" s="328">
        <f t="shared" si="22"/>
        <v>-143.46082990648975</v>
      </c>
      <c r="D76" s="328">
        <f t="shared" si="12"/>
        <v>-476.10727242740143</v>
      </c>
      <c r="E76" s="83">
        <f t="shared" si="13"/>
        <v>0</v>
      </c>
      <c r="F76" s="328">
        <f t="shared" si="14"/>
        <v>9121.7392324365828</v>
      </c>
      <c r="G76" s="306">
        <f t="shared" si="15"/>
        <v>0</v>
      </c>
      <c r="H76" s="328">
        <f t="shared" si="16"/>
        <v>-21028.071198876896</v>
      </c>
      <c r="I76" s="330">
        <v>330</v>
      </c>
      <c r="J76" s="328">
        <f t="shared" si="23"/>
        <v>-208.76379853500373</v>
      </c>
      <c r="K76" s="328">
        <f t="shared" si="17"/>
        <v>-771.4051395587959</v>
      </c>
      <c r="L76" s="83">
        <f t="shared" si="18"/>
        <v>0</v>
      </c>
      <c r="M76" s="328">
        <f t="shared" si="19"/>
        <v>21818.509480006916</v>
      </c>
      <c r="N76" s="306">
        <f t="shared" si="20"/>
        <v>0</v>
      </c>
      <c r="O76" s="328">
        <f t="shared" si="21"/>
        <v>-35446.186319290464</v>
      </c>
      <c r="Q76" s="328">
        <v>-143460.82990648976</v>
      </c>
      <c r="R76" s="328">
        <v>-476107.27242740139</v>
      </c>
      <c r="S76" s="83">
        <v>0</v>
      </c>
      <c r="T76" s="328">
        <v>9121739.2324365824</v>
      </c>
      <c r="U76" s="306">
        <v>0</v>
      </c>
      <c r="V76" s="328">
        <v>-21028071.198876895</v>
      </c>
      <c r="W76" s="330">
        <v>330</v>
      </c>
      <c r="X76" s="329">
        <v>-208763.79853500373</v>
      </c>
      <c r="Y76" s="329">
        <v>-771405.13955879584</v>
      </c>
      <c r="Z76" s="306">
        <v>0</v>
      </c>
      <c r="AA76" s="329">
        <v>21818509.480006915</v>
      </c>
      <c r="AB76" s="306">
        <v>0</v>
      </c>
      <c r="AC76" s="329">
        <v>-35446186.319290467</v>
      </c>
    </row>
    <row r="77" spans="2:29" ht="15.75" x14ac:dyDescent="0.25">
      <c r="B77" s="325">
        <v>340</v>
      </c>
      <c r="C77" s="328">
        <f t="shared" si="22"/>
        <v>-163.17300500814483</v>
      </c>
      <c r="D77" s="328">
        <f t="shared" si="12"/>
        <v>-280.90329073216685</v>
      </c>
      <c r="E77" s="83">
        <f t="shared" si="13"/>
        <v>0</v>
      </c>
      <c r="F77" s="328">
        <f t="shared" si="14"/>
        <v>5584.7383055734181</v>
      </c>
      <c r="G77" s="306">
        <f t="shared" si="15"/>
        <v>0</v>
      </c>
      <c r="H77" s="328">
        <f t="shared" si="16"/>
        <v>-15076.730293534378</v>
      </c>
      <c r="I77" s="330">
        <v>340</v>
      </c>
      <c r="J77" s="328">
        <f t="shared" si="23"/>
        <v>-231.72247714627014</v>
      </c>
      <c r="K77" s="328">
        <f t="shared" si="17"/>
        <v>-444.57928603855834</v>
      </c>
      <c r="L77" s="83">
        <f t="shared" si="18"/>
        <v>0</v>
      </c>
      <c r="M77" s="328">
        <f t="shared" si="19"/>
        <v>12867.326103593823</v>
      </c>
      <c r="N77" s="306">
        <f t="shared" si="20"/>
        <v>0</v>
      </c>
      <c r="O77" s="328">
        <f t="shared" si="21"/>
        <v>-24632.095577812019</v>
      </c>
      <c r="Q77" s="328">
        <v>-163173.00500814483</v>
      </c>
      <c r="R77" s="328">
        <v>-280903.29073216685</v>
      </c>
      <c r="S77" s="83">
        <v>0</v>
      </c>
      <c r="T77" s="328">
        <v>5584738.3055734178</v>
      </c>
      <c r="U77" s="306">
        <v>0</v>
      </c>
      <c r="V77" s="328">
        <v>-15076730.293534378</v>
      </c>
      <c r="W77" s="330">
        <v>340</v>
      </c>
      <c r="X77" s="329">
        <v>-231722.47714627013</v>
      </c>
      <c r="Y77" s="329">
        <v>-444579.28603855835</v>
      </c>
      <c r="Z77" s="306">
        <v>0</v>
      </c>
      <c r="AA77" s="329">
        <v>12867326.103593823</v>
      </c>
      <c r="AB77" s="306">
        <v>0</v>
      </c>
      <c r="AC77" s="329">
        <v>-24632095.57781202</v>
      </c>
    </row>
    <row r="78" spans="2:29" ht="15.75" x14ac:dyDescent="0.25">
      <c r="B78" s="325">
        <v>350</v>
      </c>
      <c r="C78" s="328">
        <f t="shared" si="22"/>
        <v>-151.49171605901589</v>
      </c>
      <c r="D78" s="328">
        <f t="shared" si="12"/>
        <v>-109.50467265830234</v>
      </c>
      <c r="E78" s="83">
        <f t="shared" si="13"/>
        <v>0</v>
      </c>
      <c r="F78" s="328">
        <f t="shared" si="14"/>
        <v>2185.3323804417728</v>
      </c>
      <c r="G78" s="306">
        <f t="shared" si="15"/>
        <v>0</v>
      </c>
      <c r="H78" s="328">
        <f t="shared" si="16"/>
        <v>-8331.8772674795255</v>
      </c>
      <c r="I78" s="330">
        <v>350</v>
      </c>
      <c r="J78" s="328">
        <f t="shared" si="23"/>
        <v>-213.03518060221612</v>
      </c>
      <c r="K78" s="328">
        <f t="shared" si="17"/>
        <v>-185.04110824307563</v>
      </c>
      <c r="L78" s="83">
        <f t="shared" si="18"/>
        <v>0</v>
      </c>
      <c r="M78" s="328">
        <f t="shared" si="19"/>
        <v>5174.9028894888188</v>
      </c>
      <c r="N78" s="306">
        <f t="shared" si="20"/>
        <v>0</v>
      </c>
      <c r="O78" s="328">
        <f t="shared" si="21"/>
        <v>-13217.222017362546</v>
      </c>
      <c r="Q78" s="328">
        <v>-151491.71605901589</v>
      </c>
      <c r="R78" s="328">
        <v>-109504.67265830234</v>
      </c>
      <c r="S78" s="83">
        <v>0</v>
      </c>
      <c r="T78" s="328">
        <v>2185332.3804417728</v>
      </c>
      <c r="U78" s="306">
        <v>0</v>
      </c>
      <c r="V78" s="328">
        <v>-8331877.2674795259</v>
      </c>
      <c r="W78" s="330">
        <v>350</v>
      </c>
      <c r="X78" s="329">
        <v>-213035.1806022161</v>
      </c>
      <c r="Y78" s="329">
        <v>-185041.10824307564</v>
      </c>
      <c r="Z78" s="306">
        <v>0</v>
      </c>
      <c r="AA78" s="329">
        <v>5174902.8894888191</v>
      </c>
      <c r="AB78" s="306">
        <v>0</v>
      </c>
      <c r="AC78" s="329">
        <v>-13217222.017362546</v>
      </c>
    </row>
    <row r="79" spans="2:29" ht="15.75" x14ac:dyDescent="0.25">
      <c r="B79" s="325">
        <v>360</v>
      </c>
      <c r="C79" s="328">
        <f t="shared" si="22"/>
        <v>-137.62018543192528</v>
      </c>
      <c r="D79" s="328">
        <f t="shared" si="12"/>
        <v>4.7610727242740145</v>
      </c>
      <c r="E79" s="83">
        <f t="shared" si="13"/>
        <v>0</v>
      </c>
      <c r="F79" s="328">
        <f t="shared" si="14"/>
        <v>-113.31353083772154</v>
      </c>
      <c r="G79" s="306">
        <f t="shared" si="15"/>
        <v>0</v>
      </c>
      <c r="H79" s="328">
        <f t="shared" si="16"/>
        <v>0</v>
      </c>
      <c r="I79" s="330">
        <v>360</v>
      </c>
      <c r="J79" s="328">
        <f t="shared" si="23"/>
        <v>-187.9408109573435</v>
      </c>
      <c r="K79" s="328">
        <f t="shared" si="17"/>
        <v>19.225050207072798</v>
      </c>
      <c r="L79" s="83">
        <f t="shared" si="18"/>
        <v>0</v>
      </c>
      <c r="M79" s="328">
        <f t="shared" si="19"/>
        <v>-442.8970941454395</v>
      </c>
      <c r="N79" s="306">
        <f t="shared" si="20"/>
        <v>0</v>
      </c>
      <c r="O79" s="328">
        <f t="shared" si="21"/>
        <v>-600.78281897102488</v>
      </c>
      <c r="Q79" s="328">
        <v>-137620.18543192529</v>
      </c>
      <c r="R79" s="328">
        <v>4761.072724274014</v>
      </c>
      <c r="S79" s="83">
        <v>0</v>
      </c>
      <c r="T79" s="328">
        <v>-113313.53083772154</v>
      </c>
      <c r="U79" s="306">
        <v>0</v>
      </c>
      <c r="V79" s="328">
        <v>0</v>
      </c>
      <c r="W79" s="330">
        <v>360</v>
      </c>
      <c r="X79" s="329">
        <v>-187940.81095734349</v>
      </c>
      <c r="Y79" s="329">
        <v>19225.050207072796</v>
      </c>
      <c r="Z79" s="306">
        <v>0</v>
      </c>
      <c r="AA79" s="329">
        <v>-442897.09414543951</v>
      </c>
      <c r="AB79" s="306">
        <v>0</v>
      </c>
      <c r="AC79" s="329">
        <v>-600782.81897102483</v>
      </c>
    </row>
  </sheetData>
  <mergeCells count="2">
    <mergeCell ref="C2:H2"/>
    <mergeCell ref="J2:O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H57"/>
  <sheetViews>
    <sheetView zoomScaleNormal="100" workbookViewId="0">
      <selection activeCell="B10" sqref="B10"/>
    </sheetView>
  </sheetViews>
  <sheetFormatPr defaultRowHeight="15" x14ac:dyDescent="0.25"/>
  <cols>
    <col min="2" max="2" width="27.7109375" bestFit="1" customWidth="1"/>
    <col min="3" max="3" width="15.140625" bestFit="1" customWidth="1"/>
    <col min="4" max="4" width="13.5703125" bestFit="1" customWidth="1"/>
    <col min="5" max="5" width="16.140625" bestFit="1" customWidth="1"/>
    <col min="6" max="6" width="12" bestFit="1" customWidth="1"/>
  </cols>
  <sheetData>
    <row r="1" spans="1:8" ht="15.75" thickTop="1" x14ac:dyDescent="0.25">
      <c r="A1" s="24" t="s">
        <v>27</v>
      </c>
      <c r="B1" s="25" t="s">
        <v>28</v>
      </c>
      <c r="C1" s="17" t="s">
        <v>29</v>
      </c>
      <c r="D1" s="17" t="s">
        <v>30</v>
      </c>
      <c r="E1" s="101" t="s">
        <v>31</v>
      </c>
      <c r="F1" s="374" t="s">
        <v>153</v>
      </c>
      <c r="G1" s="375"/>
      <c r="H1" s="376"/>
    </row>
    <row r="2" spans="1:8" ht="28.5" x14ac:dyDescent="0.25">
      <c r="A2" s="95"/>
      <c r="B2" s="96"/>
      <c r="C2" s="97" t="s">
        <v>150</v>
      </c>
      <c r="D2" s="97" t="s">
        <v>151</v>
      </c>
      <c r="E2" s="98" t="s">
        <v>152</v>
      </c>
      <c r="F2" s="99" t="s">
        <v>147</v>
      </c>
      <c r="G2" s="99" t="s">
        <v>148</v>
      </c>
      <c r="H2" s="100" t="s">
        <v>149</v>
      </c>
    </row>
    <row r="3" spans="1:8" x14ac:dyDescent="0.25">
      <c r="A3" s="19"/>
      <c r="B3" s="20" t="s">
        <v>32</v>
      </c>
      <c r="C3" s="21"/>
      <c r="D3" s="21"/>
      <c r="E3" s="85"/>
      <c r="F3" s="93" t="s">
        <v>36</v>
      </c>
      <c r="G3" s="93" t="s">
        <v>36</v>
      </c>
      <c r="H3" s="90" t="s">
        <v>36</v>
      </c>
    </row>
    <row r="4" spans="1:8" x14ac:dyDescent="0.25">
      <c r="A4" s="19" t="s">
        <v>33</v>
      </c>
      <c r="B4" s="20" t="s">
        <v>34</v>
      </c>
      <c r="C4" s="21">
        <v>400</v>
      </c>
      <c r="D4" s="41">
        <v>3.9411156382165604</v>
      </c>
      <c r="E4" s="87">
        <v>1895.1877342938801</v>
      </c>
      <c r="F4" s="93">
        <v>250</v>
      </c>
      <c r="G4" s="93">
        <v>250</v>
      </c>
      <c r="H4" s="90">
        <v>250</v>
      </c>
    </row>
    <row r="5" spans="1:8" x14ac:dyDescent="0.25">
      <c r="A5" s="19" t="s">
        <v>144</v>
      </c>
      <c r="B5" s="20" t="s">
        <v>35</v>
      </c>
      <c r="C5" s="21" t="s">
        <v>36</v>
      </c>
      <c r="D5" s="21"/>
      <c r="E5" s="86" t="s">
        <v>36</v>
      </c>
      <c r="F5" s="93">
        <v>1</v>
      </c>
      <c r="G5" s="93">
        <v>1</v>
      </c>
      <c r="H5" s="90">
        <v>1</v>
      </c>
    </row>
    <row r="6" spans="1:8" s="84" customFormat="1" x14ac:dyDescent="0.25">
      <c r="A6" s="19" t="s">
        <v>174</v>
      </c>
      <c r="B6" s="20" t="s">
        <v>176</v>
      </c>
      <c r="C6" s="21">
        <v>900</v>
      </c>
      <c r="D6" s="42">
        <v>0.66223479819498565</v>
      </c>
      <c r="E6" s="87">
        <v>1498.8823711136799</v>
      </c>
      <c r="F6" s="93">
        <v>650</v>
      </c>
      <c r="G6" s="93">
        <v>500</v>
      </c>
      <c r="H6" s="90">
        <v>350</v>
      </c>
    </row>
    <row r="7" spans="1:8" s="84" customFormat="1" x14ac:dyDescent="0.25">
      <c r="A7" s="19" t="s">
        <v>144</v>
      </c>
      <c r="B7" s="20" t="s">
        <v>35</v>
      </c>
      <c r="C7" s="21" t="s">
        <v>36</v>
      </c>
      <c r="D7" s="21"/>
      <c r="E7" s="86"/>
      <c r="F7" s="93">
        <v>1</v>
      </c>
      <c r="G7" s="93">
        <v>1</v>
      </c>
      <c r="H7" s="90">
        <v>1</v>
      </c>
    </row>
    <row r="8" spans="1:8" s="84" customFormat="1" x14ac:dyDescent="0.25">
      <c r="A8" s="19" t="s">
        <v>37</v>
      </c>
      <c r="B8" s="20" t="s">
        <v>38</v>
      </c>
      <c r="C8" s="21">
        <v>152</v>
      </c>
      <c r="D8" s="41"/>
      <c r="E8" s="87">
        <v>1895.1877342938801</v>
      </c>
      <c r="F8" s="93">
        <v>550</v>
      </c>
      <c r="G8" s="93">
        <v>550</v>
      </c>
      <c r="H8" s="90">
        <v>550</v>
      </c>
    </row>
    <row r="9" spans="1:8" x14ac:dyDescent="0.25">
      <c r="A9" s="19" t="s">
        <v>55</v>
      </c>
      <c r="B9" s="20" t="s">
        <v>35</v>
      </c>
      <c r="C9" s="21" t="s">
        <v>36</v>
      </c>
      <c r="D9" s="42"/>
      <c r="E9" s="87"/>
      <c r="F9" s="93">
        <v>1</v>
      </c>
      <c r="G9" s="93">
        <v>1</v>
      </c>
      <c r="H9" s="90">
        <v>1</v>
      </c>
    </row>
    <row r="10" spans="1:8" s="84" customFormat="1" x14ac:dyDescent="0.25">
      <c r="A10" s="19" t="s">
        <v>175</v>
      </c>
      <c r="B10" s="20" t="s">
        <v>177</v>
      </c>
      <c r="C10" s="21">
        <v>128</v>
      </c>
      <c r="D10" s="42"/>
      <c r="E10" s="87"/>
      <c r="F10" s="93">
        <v>396.5</v>
      </c>
      <c r="G10" s="93">
        <v>396.5</v>
      </c>
      <c r="H10" s="90">
        <v>396.5</v>
      </c>
    </row>
    <row r="11" spans="1:8" s="84" customFormat="1" x14ac:dyDescent="0.25">
      <c r="A11" s="19" t="s">
        <v>56</v>
      </c>
      <c r="B11" s="20" t="s">
        <v>145</v>
      </c>
      <c r="C11" s="21" t="s">
        <v>36</v>
      </c>
      <c r="D11" s="42"/>
      <c r="E11" s="87"/>
      <c r="F11" s="93">
        <v>2</v>
      </c>
      <c r="G11" s="93">
        <v>2</v>
      </c>
      <c r="H11" s="90">
        <v>2</v>
      </c>
    </row>
    <row r="12" spans="1:8" ht="15.75" thickBot="1" x14ac:dyDescent="0.3">
      <c r="A12" s="22" t="s">
        <v>146</v>
      </c>
      <c r="B12" s="23" t="s">
        <v>35</v>
      </c>
      <c r="C12" s="18" t="s">
        <v>36</v>
      </c>
      <c r="D12" s="18">
        <v>20</v>
      </c>
      <c r="E12" s="91"/>
      <c r="F12" s="94">
        <v>1</v>
      </c>
      <c r="G12" s="94">
        <v>1</v>
      </c>
      <c r="H12" s="92">
        <v>1</v>
      </c>
    </row>
    <row r="13" spans="1:8" ht="15.75" thickTop="1" x14ac:dyDescent="0.25">
      <c r="A13" s="85"/>
      <c r="B13" s="88"/>
      <c r="C13" s="85"/>
      <c r="D13" s="89"/>
      <c r="E13" s="85"/>
      <c r="F13" s="85"/>
      <c r="G13" s="51"/>
      <c r="H13" s="51"/>
    </row>
    <row r="14" spans="1:8" ht="15.75" thickBot="1" x14ac:dyDescent="0.3"/>
    <row r="15" spans="1:8" ht="16.5" thickTop="1" thickBot="1" x14ac:dyDescent="0.3">
      <c r="A15" s="26" t="s">
        <v>27</v>
      </c>
      <c r="B15" s="27" t="s">
        <v>39</v>
      </c>
      <c r="C15" s="28" t="s">
        <v>40</v>
      </c>
      <c r="D15" s="29" t="s">
        <v>41</v>
      </c>
    </row>
    <row r="16" spans="1:8" ht="24.75" thickTop="1" x14ac:dyDescent="0.25">
      <c r="A16" s="380" t="str">
        <f>A4</f>
        <v>LCS</v>
      </c>
      <c r="B16" s="30" t="s">
        <v>42</v>
      </c>
      <c r="C16" s="31"/>
      <c r="D16" s="32" t="s">
        <v>57</v>
      </c>
    </row>
    <row r="17" spans="1:4" x14ac:dyDescent="0.25">
      <c r="A17" s="377"/>
      <c r="B17" s="30" t="s">
        <v>43</v>
      </c>
      <c r="C17" s="31" t="s">
        <v>44</v>
      </c>
      <c r="D17" s="32">
        <f>C4</f>
        <v>400</v>
      </c>
    </row>
    <row r="18" spans="1:4" x14ac:dyDescent="0.25">
      <c r="A18" s="377"/>
      <c r="B18" s="30" t="s">
        <v>45</v>
      </c>
      <c r="C18" s="31" t="s">
        <v>46</v>
      </c>
      <c r="D18" s="33">
        <v>18317.220863999999</v>
      </c>
    </row>
    <row r="19" spans="1:4" ht="24" x14ac:dyDescent="0.25">
      <c r="A19" s="377"/>
      <c r="B19" s="30" t="s">
        <v>47</v>
      </c>
      <c r="C19" s="31" t="s">
        <v>46</v>
      </c>
      <c r="D19" s="33">
        <v>16770.281471999999</v>
      </c>
    </row>
    <row r="20" spans="1:4" x14ac:dyDescent="0.25">
      <c r="A20" s="377"/>
      <c r="B20" s="30" t="s">
        <v>48</v>
      </c>
      <c r="C20" s="31" t="s">
        <v>49</v>
      </c>
      <c r="D20" s="45">
        <v>169.28</v>
      </c>
    </row>
    <row r="21" spans="1:4" x14ac:dyDescent="0.25">
      <c r="A21" s="377"/>
      <c r="B21" s="30" t="s">
        <v>50</v>
      </c>
      <c r="C21" s="31" t="s">
        <v>51</v>
      </c>
      <c r="D21" s="44">
        <f>D4</f>
        <v>3.9411156382165604</v>
      </c>
    </row>
    <row r="22" spans="1:4" x14ac:dyDescent="0.25">
      <c r="A22" s="377"/>
      <c r="B22" s="30" t="s">
        <v>52</v>
      </c>
      <c r="C22" s="31" t="s">
        <v>53</v>
      </c>
      <c r="D22" s="32">
        <f>E4</f>
        <v>1895.1877342938801</v>
      </c>
    </row>
    <row r="23" spans="1:4" ht="15.75" thickBot="1" x14ac:dyDescent="0.3">
      <c r="A23" s="378"/>
      <c r="B23" s="34" t="s">
        <v>54</v>
      </c>
      <c r="C23" s="35" t="s">
        <v>36</v>
      </c>
      <c r="D23" s="36">
        <v>2.4</v>
      </c>
    </row>
    <row r="24" spans="1:4" x14ac:dyDescent="0.25">
      <c r="A24" s="379" t="str">
        <f>A5</f>
        <v>H-link</v>
      </c>
      <c r="B24" s="30" t="s">
        <v>42</v>
      </c>
      <c r="C24" s="31"/>
      <c r="D24" s="32"/>
    </row>
    <row r="25" spans="1:4" x14ac:dyDescent="0.25">
      <c r="A25" s="377"/>
      <c r="B25" s="30" t="s">
        <v>43</v>
      </c>
      <c r="C25" s="31" t="s">
        <v>44</v>
      </c>
      <c r="D25" s="32">
        <v>92</v>
      </c>
    </row>
    <row r="26" spans="1:4" ht="9.6" customHeight="1" x14ac:dyDescent="0.25">
      <c r="A26" s="377"/>
      <c r="B26" s="30" t="s">
        <v>48</v>
      </c>
      <c r="C26" s="31" t="s">
        <v>49</v>
      </c>
      <c r="D26" s="38">
        <f>D27/0.8694/9.80665*1000</f>
        <v>0</v>
      </c>
    </row>
    <row r="27" spans="1:4" x14ac:dyDescent="0.25">
      <c r="A27" s="377"/>
      <c r="B27" s="30" t="s">
        <v>50</v>
      </c>
      <c r="C27" s="31" t="s">
        <v>51</v>
      </c>
      <c r="D27" s="32">
        <f>D5</f>
        <v>0</v>
      </c>
    </row>
    <row r="28" spans="1:4" x14ac:dyDescent="0.25">
      <c r="A28" s="377"/>
      <c r="B28" s="30" t="s">
        <v>52</v>
      </c>
      <c r="C28" s="31" t="s">
        <v>53</v>
      </c>
      <c r="D28" s="37" t="str">
        <f>E5</f>
        <v>-</v>
      </c>
    </row>
    <row r="29" spans="1:4" ht="15.75" thickBot="1" x14ac:dyDescent="0.3">
      <c r="A29" s="378"/>
      <c r="B29" s="34" t="s">
        <v>54</v>
      </c>
      <c r="C29" s="35" t="s">
        <v>36</v>
      </c>
      <c r="D29" s="36">
        <v>2.4</v>
      </c>
    </row>
    <row r="30" spans="1:4" x14ac:dyDescent="0.25">
      <c r="A30" s="379" t="str">
        <f>A6&amp;"/"&amp;A10</f>
        <v>LPS/UPS</v>
      </c>
      <c r="B30" s="30" t="s">
        <v>42</v>
      </c>
      <c r="C30" s="31"/>
      <c r="D30" s="32" t="s">
        <v>58</v>
      </c>
    </row>
    <row r="31" spans="1:4" x14ac:dyDescent="0.25">
      <c r="A31" s="377"/>
      <c r="B31" s="30" t="s">
        <v>43</v>
      </c>
      <c r="C31" s="31" t="s">
        <v>44</v>
      </c>
      <c r="D31" s="32" t="str">
        <f>C9</f>
        <v>-</v>
      </c>
    </row>
    <row r="32" spans="1:4" x14ac:dyDescent="0.25">
      <c r="A32" s="377"/>
      <c r="B32" s="30" t="s">
        <v>48</v>
      </c>
      <c r="C32" s="31" t="s">
        <v>49</v>
      </c>
      <c r="D32" s="32">
        <v>15.200000000000001</v>
      </c>
    </row>
    <row r="33" spans="1:4" x14ac:dyDescent="0.25">
      <c r="A33" s="377"/>
      <c r="B33" s="30" t="s">
        <v>50</v>
      </c>
      <c r="C33" s="31" t="s">
        <v>51</v>
      </c>
      <c r="D33" s="43">
        <f>D9</f>
        <v>0</v>
      </c>
    </row>
    <row r="34" spans="1:4" x14ac:dyDescent="0.25">
      <c r="A34" s="377"/>
      <c r="B34" s="30" t="s">
        <v>52</v>
      </c>
      <c r="C34" s="31" t="s">
        <v>53</v>
      </c>
      <c r="D34" s="32">
        <f>E9</f>
        <v>0</v>
      </c>
    </row>
    <row r="35" spans="1:4" ht="15.75" thickBot="1" x14ac:dyDescent="0.3">
      <c r="A35" s="378"/>
      <c r="B35" s="34" t="s">
        <v>54</v>
      </c>
      <c r="C35" s="35" t="s">
        <v>36</v>
      </c>
      <c r="D35" s="36">
        <v>1.6</v>
      </c>
    </row>
    <row r="36" spans="1:4" x14ac:dyDescent="0.25">
      <c r="A36" s="379" t="str">
        <f>A9</f>
        <v>CE1</v>
      </c>
      <c r="B36" s="30" t="s">
        <v>42</v>
      </c>
      <c r="C36" s="31"/>
      <c r="D36" s="32"/>
    </row>
    <row r="37" spans="1:4" x14ac:dyDescent="0.25">
      <c r="A37" s="377"/>
      <c r="B37" s="30" t="s">
        <v>43</v>
      </c>
      <c r="C37" s="31" t="s">
        <v>44</v>
      </c>
      <c r="D37" s="32">
        <v>529</v>
      </c>
    </row>
    <row r="38" spans="1:4" x14ac:dyDescent="0.25">
      <c r="A38" s="377"/>
      <c r="B38" s="30" t="s">
        <v>48</v>
      </c>
      <c r="C38" s="31" t="s">
        <v>49</v>
      </c>
      <c r="D38" s="38">
        <f>D39/0.8694/9.80665*1000</f>
        <v>2345.7929905174333</v>
      </c>
    </row>
    <row r="39" spans="1:4" x14ac:dyDescent="0.25">
      <c r="A39" s="377"/>
      <c r="B39" s="30" t="s">
        <v>50</v>
      </c>
      <c r="C39" s="31" t="s">
        <v>51</v>
      </c>
      <c r="D39" s="32">
        <f>D12</f>
        <v>20</v>
      </c>
    </row>
    <row r="40" spans="1:4" x14ac:dyDescent="0.25">
      <c r="A40" s="377"/>
      <c r="B40" s="30" t="s">
        <v>52</v>
      </c>
      <c r="C40" s="31" t="s">
        <v>53</v>
      </c>
      <c r="D40" s="37">
        <f>E12</f>
        <v>0</v>
      </c>
    </row>
    <row r="41" spans="1:4" ht="15.75" thickBot="1" x14ac:dyDescent="0.3">
      <c r="A41" s="378"/>
      <c r="B41" s="34" t="s">
        <v>54</v>
      </c>
      <c r="C41" s="35" t="s">
        <v>36</v>
      </c>
      <c r="D41" s="36">
        <v>2.4</v>
      </c>
    </row>
    <row r="42" spans="1:4" x14ac:dyDescent="0.25">
      <c r="A42" s="377" t="str">
        <f>A11</f>
        <v>CE2</v>
      </c>
      <c r="B42" s="30" t="s">
        <v>42</v>
      </c>
      <c r="C42" s="31"/>
      <c r="D42" s="32"/>
    </row>
    <row r="43" spans="1:4" x14ac:dyDescent="0.25">
      <c r="A43" s="377"/>
      <c r="B43" s="30" t="s">
        <v>43</v>
      </c>
      <c r="C43" s="31" t="s">
        <v>44</v>
      </c>
      <c r="D43" s="32">
        <f>C13</f>
        <v>0</v>
      </c>
    </row>
    <row r="44" spans="1:4" x14ac:dyDescent="0.25">
      <c r="A44" s="377"/>
      <c r="B44" s="30" t="s">
        <v>45</v>
      </c>
      <c r="C44" s="31" t="s">
        <v>46</v>
      </c>
      <c r="D44" s="33">
        <v>11670.208000000002</v>
      </c>
    </row>
    <row r="45" spans="1:4" ht="24" x14ac:dyDescent="0.25">
      <c r="A45" s="377"/>
      <c r="B45" s="30" t="s">
        <v>47</v>
      </c>
      <c r="C45" s="31" t="s">
        <v>46</v>
      </c>
      <c r="D45" s="33">
        <v>8167</v>
      </c>
    </row>
    <row r="46" spans="1:4" x14ac:dyDescent="0.25">
      <c r="A46" s="377"/>
      <c r="B46" s="30" t="s">
        <v>48</v>
      </c>
      <c r="C46" s="31" t="s">
        <v>49</v>
      </c>
      <c r="D46" s="32">
        <v>242</v>
      </c>
    </row>
    <row r="47" spans="1:4" x14ac:dyDescent="0.25">
      <c r="A47" s="377"/>
      <c r="B47" s="30" t="s">
        <v>50</v>
      </c>
      <c r="C47" s="31" t="s">
        <v>51</v>
      </c>
      <c r="D47" s="43">
        <f>D13</f>
        <v>0</v>
      </c>
    </row>
    <row r="48" spans="1:4" x14ac:dyDescent="0.25">
      <c r="A48" s="377"/>
      <c r="B48" s="30" t="s">
        <v>52</v>
      </c>
      <c r="C48" s="31" t="s">
        <v>53</v>
      </c>
      <c r="D48" s="32">
        <f>E13</f>
        <v>0</v>
      </c>
    </row>
    <row r="49" spans="1:4" ht="15.75" thickBot="1" x14ac:dyDescent="0.3">
      <c r="A49" s="378"/>
      <c r="B49" s="34" t="s">
        <v>54</v>
      </c>
      <c r="C49" s="35" t="s">
        <v>36</v>
      </c>
      <c r="D49" s="36">
        <v>2.4</v>
      </c>
    </row>
    <row r="50" spans="1:4" x14ac:dyDescent="0.25">
      <c r="A50" s="377" t="str">
        <f>A12</f>
        <v>CE3</v>
      </c>
      <c r="B50" s="30" t="s">
        <v>42</v>
      </c>
      <c r="C50" s="31"/>
      <c r="D50" s="32"/>
    </row>
    <row r="51" spans="1:4" x14ac:dyDescent="0.25">
      <c r="A51" s="377"/>
      <c r="B51" s="30" t="s">
        <v>43</v>
      </c>
      <c r="C51" s="31" t="s">
        <v>44</v>
      </c>
      <c r="D51" s="32" t="str">
        <f>C21</f>
        <v>kN/m</v>
      </c>
    </row>
    <row r="52" spans="1:4" x14ac:dyDescent="0.25">
      <c r="A52" s="377"/>
      <c r="B52" s="30" t="s">
        <v>45</v>
      </c>
      <c r="C52" s="31" t="s">
        <v>46</v>
      </c>
      <c r="D52" s="33">
        <v>11670.208000000002</v>
      </c>
    </row>
    <row r="53" spans="1:4" ht="24" x14ac:dyDescent="0.25">
      <c r="A53" s="377"/>
      <c r="B53" s="30" t="s">
        <v>47</v>
      </c>
      <c r="C53" s="31" t="s">
        <v>46</v>
      </c>
      <c r="D53" s="33">
        <v>8167</v>
      </c>
    </row>
    <row r="54" spans="1:4" x14ac:dyDescent="0.25">
      <c r="A54" s="377"/>
      <c r="B54" s="30" t="s">
        <v>48</v>
      </c>
      <c r="C54" s="31" t="s">
        <v>49</v>
      </c>
      <c r="D54" s="32">
        <v>242</v>
      </c>
    </row>
    <row r="55" spans="1:4" x14ac:dyDescent="0.25">
      <c r="A55" s="377"/>
      <c r="B55" s="30" t="s">
        <v>50</v>
      </c>
      <c r="C55" s="31" t="s">
        <v>51</v>
      </c>
      <c r="D55" s="43">
        <f>D21</f>
        <v>3.9411156382165604</v>
      </c>
    </row>
    <row r="56" spans="1:4" x14ac:dyDescent="0.25">
      <c r="A56" s="377"/>
      <c r="B56" s="30" t="s">
        <v>52</v>
      </c>
      <c r="C56" s="31" t="s">
        <v>53</v>
      </c>
      <c r="D56" s="32">
        <f>E21</f>
        <v>0</v>
      </c>
    </row>
    <row r="57" spans="1:4" ht="15.75" thickBot="1" x14ac:dyDescent="0.3">
      <c r="A57" s="378"/>
      <c r="B57" s="34" t="s">
        <v>54</v>
      </c>
      <c r="C57" s="35" t="s">
        <v>36</v>
      </c>
      <c r="D57" s="36">
        <v>2.4</v>
      </c>
    </row>
  </sheetData>
  <mergeCells count="7">
    <mergeCell ref="F1:H1"/>
    <mergeCell ref="A50:A57"/>
    <mergeCell ref="A42:A49"/>
    <mergeCell ref="A36:A41"/>
    <mergeCell ref="A24:A29"/>
    <mergeCell ref="A30:A35"/>
    <mergeCell ref="A16:A23"/>
  </mergeCells>
  <pageMargins left="0.7" right="0.7" top="0.75" bottom="0.75" header="0.3" footer="0.3"/>
  <pageSetup paperSize="9" orientation="portrait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T251"/>
  <sheetViews>
    <sheetView zoomScaleNormal="100" workbookViewId="0">
      <selection activeCell="S3" sqref="S1:T3"/>
    </sheetView>
  </sheetViews>
  <sheetFormatPr defaultRowHeight="15" x14ac:dyDescent="0.25"/>
  <cols>
    <col min="5" max="5" width="10" bestFit="1" customWidth="1"/>
  </cols>
  <sheetData>
    <row r="1" spans="1:20" x14ac:dyDescent="0.25">
      <c r="A1" t="s">
        <v>107</v>
      </c>
      <c r="B1" t="s">
        <v>113</v>
      </c>
      <c r="C1" t="s">
        <v>112</v>
      </c>
      <c r="D1" t="s">
        <v>111</v>
      </c>
      <c r="E1" t="s">
        <v>108</v>
      </c>
      <c r="F1" t="s">
        <v>110</v>
      </c>
      <c r="H1" t="s">
        <v>109</v>
      </c>
      <c r="S1" s="302">
        <v>4</v>
      </c>
      <c r="T1" s="305">
        <f t="shared" ref="T1:T15" si="0">1+0.05*S1</f>
        <v>1.2</v>
      </c>
    </row>
    <row r="2" spans="1:20" x14ac:dyDescent="0.25">
      <c r="A2">
        <v>0.1115</v>
      </c>
      <c r="B2">
        <v>0</v>
      </c>
      <c r="C2">
        <v>0</v>
      </c>
      <c r="D2">
        <f t="shared" ref="D2:D65" si="1">C2+B2</f>
        <v>0</v>
      </c>
      <c r="E2">
        <v>9.9999999999999995E-8</v>
      </c>
      <c r="F2">
        <f t="shared" ref="F2:F27" si="2">2*PI()/A2</f>
        <v>56.351437732552341</v>
      </c>
      <c r="O2" t="e">
        <f>2*PI()/P2</f>
        <v>#DIV/0!</v>
      </c>
      <c r="P2">
        <v>0</v>
      </c>
      <c r="Q2">
        <v>0.1115</v>
      </c>
      <c r="R2">
        <v>0</v>
      </c>
      <c r="S2">
        <v>5</v>
      </c>
      <c r="T2" s="305">
        <f>1+0.05*S2</f>
        <v>1.25</v>
      </c>
    </row>
    <row r="3" spans="1:20" x14ac:dyDescent="0.25">
      <c r="A3">
        <v>0.123</v>
      </c>
      <c r="B3">
        <v>0</v>
      </c>
      <c r="C3">
        <v>0</v>
      </c>
      <c r="D3">
        <f t="shared" si="1"/>
        <v>0</v>
      </c>
      <c r="E3">
        <v>9.9999999999999995E-8</v>
      </c>
      <c r="F3">
        <f t="shared" si="2"/>
        <v>51.082807375443792</v>
      </c>
      <c r="O3" s="52" t="e">
        <f t="shared" ref="O3:O66" si="3">2*PI()/P3</f>
        <v>#DIV/0!</v>
      </c>
      <c r="P3">
        <v>0</v>
      </c>
      <c r="Q3">
        <v>0.123</v>
      </c>
      <c r="R3">
        <v>0</v>
      </c>
      <c r="S3">
        <v>6</v>
      </c>
      <c r="T3" s="305">
        <f t="shared" si="0"/>
        <v>1.3</v>
      </c>
    </row>
    <row r="4" spans="1:20" x14ac:dyDescent="0.25">
      <c r="A4">
        <v>0.13450000000000001</v>
      </c>
      <c r="B4">
        <v>0</v>
      </c>
      <c r="C4">
        <v>0</v>
      </c>
      <c r="D4">
        <f t="shared" si="1"/>
        <v>0</v>
      </c>
      <c r="E4">
        <v>9.9999999999999995E-8</v>
      </c>
      <c r="F4">
        <f t="shared" si="2"/>
        <v>46.715132395387258</v>
      </c>
      <c r="O4" s="52" t="e">
        <f t="shared" si="3"/>
        <v>#DIV/0!</v>
      </c>
      <c r="P4">
        <v>0</v>
      </c>
      <c r="Q4">
        <v>0.13450000000000001</v>
      </c>
      <c r="R4">
        <v>0</v>
      </c>
      <c r="S4">
        <v>7</v>
      </c>
      <c r="T4" s="305">
        <f t="shared" si="0"/>
        <v>1.35</v>
      </c>
    </row>
    <row r="5" spans="1:20" x14ac:dyDescent="0.25">
      <c r="A5">
        <v>0.14599999999999999</v>
      </c>
      <c r="B5">
        <v>0</v>
      </c>
      <c r="C5">
        <v>0</v>
      </c>
      <c r="D5">
        <f t="shared" si="1"/>
        <v>0</v>
      </c>
      <c r="E5">
        <v>9.9999999999999995E-8</v>
      </c>
      <c r="F5">
        <f t="shared" si="2"/>
        <v>43.03551580259991</v>
      </c>
      <c r="O5" s="52" t="e">
        <f t="shared" si="3"/>
        <v>#DIV/0!</v>
      </c>
      <c r="P5">
        <v>0</v>
      </c>
      <c r="Q5">
        <v>0.14599999999999999</v>
      </c>
      <c r="R5">
        <v>0</v>
      </c>
      <c r="S5" s="302">
        <v>8</v>
      </c>
      <c r="T5" s="305">
        <f t="shared" si="0"/>
        <v>1.4</v>
      </c>
    </row>
    <row r="6" spans="1:20" x14ac:dyDescent="0.25">
      <c r="A6">
        <v>0.1575</v>
      </c>
      <c r="B6">
        <v>0</v>
      </c>
      <c r="C6">
        <v>0</v>
      </c>
      <c r="D6">
        <f t="shared" si="1"/>
        <v>0</v>
      </c>
      <c r="E6">
        <v>9.9999999999999995E-8</v>
      </c>
      <c r="F6">
        <f t="shared" si="2"/>
        <v>39.893240045584676</v>
      </c>
      <c r="O6" s="52" t="e">
        <f t="shared" si="3"/>
        <v>#DIV/0!</v>
      </c>
      <c r="P6">
        <v>0</v>
      </c>
      <c r="Q6">
        <v>0.1575</v>
      </c>
      <c r="R6">
        <v>0</v>
      </c>
      <c r="S6" s="302">
        <v>9</v>
      </c>
      <c r="T6" s="305">
        <f t="shared" si="0"/>
        <v>1.45</v>
      </c>
    </row>
    <row r="7" spans="1:20" x14ac:dyDescent="0.25">
      <c r="A7">
        <v>0.16900000000000001</v>
      </c>
      <c r="B7">
        <v>0</v>
      </c>
      <c r="C7">
        <v>0</v>
      </c>
      <c r="D7">
        <f t="shared" si="1"/>
        <v>0</v>
      </c>
      <c r="E7">
        <v>9.9999999999999995E-8</v>
      </c>
      <c r="F7">
        <f t="shared" si="2"/>
        <v>37.178611285086305</v>
      </c>
      <c r="O7" s="52" t="e">
        <f t="shared" si="3"/>
        <v>#DIV/0!</v>
      </c>
      <c r="P7">
        <v>0</v>
      </c>
      <c r="Q7">
        <v>0.16900000000000001</v>
      </c>
      <c r="R7">
        <v>0</v>
      </c>
      <c r="S7" s="302">
        <v>10</v>
      </c>
      <c r="T7" s="305">
        <f t="shared" si="0"/>
        <v>1.5</v>
      </c>
    </row>
    <row r="8" spans="1:20" x14ac:dyDescent="0.25">
      <c r="A8">
        <v>0.18049999999999999</v>
      </c>
      <c r="B8">
        <v>0</v>
      </c>
      <c r="C8">
        <v>0</v>
      </c>
      <c r="D8">
        <f t="shared" si="1"/>
        <v>0</v>
      </c>
      <c r="E8">
        <v>9.9999999999999995E-8</v>
      </c>
      <c r="F8">
        <f t="shared" si="2"/>
        <v>34.809890898501862</v>
      </c>
      <c r="O8" s="52" t="e">
        <f t="shared" si="3"/>
        <v>#DIV/0!</v>
      </c>
      <c r="P8">
        <v>0</v>
      </c>
      <c r="Q8">
        <v>0.18049999999999999</v>
      </c>
      <c r="R8">
        <v>0</v>
      </c>
      <c r="S8" s="302">
        <v>11</v>
      </c>
      <c r="T8" s="305">
        <f t="shared" si="0"/>
        <v>1.55</v>
      </c>
    </row>
    <row r="9" spans="1:20" x14ac:dyDescent="0.25">
      <c r="A9">
        <v>0.192</v>
      </c>
      <c r="B9">
        <v>0</v>
      </c>
      <c r="C9">
        <v>0</v>
      </c>
      <c r="D9">
        <f t="shared" si="1"/>
        <v>0</v>
      </c>
      <c r="E9">
        <v>9.9999999999999995E-8</v>
      </c>
      <c r="F9">
        <f t="shared" si="2"/>
        <v>32.724923474893679</v>
      </c>
      <c r="O9" s="52">
        <f t="shared" si="3"/>
        <v>3490658.503988659</v>
      </c>
      <c r="P9">
        <v>1.7999999999999999E-6</v>
      </c>
      <c r="Q9">
        <v>0.192</v>
      </c>
      <c r="R9">
        <v>1.5E-6</v>
      </c>
      <c r="S9" s="302">
        <v>12</v>
      </c>
      <c r="T9" s="305">
        <f t="shared" si="0"/>
        <v>1.6</v>
      </c>
    </row>
    <row r="10" spans="1:20" x14ac:dyDescent="0.25">
      <c r="A10">
        <v>0.20349999999999999</v>
      </c>
      <c r="B10">
        <v>0</v>
      </c>
      <c r="C10">
        <v>0</v>
      </c>
      <c r="D10">
        <f t="shared" si="1"/>
        <v>0</v>
      </c>
      <c r="E10">
        <v>5.9999999999999997E-7</v>
      </c>
      <c r="F10">
        <f t="shared" si="2"/>
        <v>30.875603475083963</v>
      </c>
      <c r="O10" s="52">
        <f t="shared" si="3"/>
        <v>47672.119174351945</v>
      </c>
      <c r="P10">
        <v>1.3180000000000001E-4</v>
      </c>
      <c r="Q10">
        <v>0.20349999999999999</v>
      </c>
      <c r="R10">
        <v>1.075E-4</v>
      </c>
      <c r="S10" s="302">
        <v>13</v>
      </c>
      <c r="T10" s="305">
        <f t="shared" si="0"/>
        <v>1.65</v>
      </c>
    </row>
    <row r="11" spans="1:20" x14ac:dyDescent="0.25">
      <c r="A11">
        <v>0.215</v>
      </c>
      <c r="B11">
        <v>0</v>
      </c>
      <c r="C11">
        <v>0</v>
      </c>
      <c r="D11">
        <f t="shared" si="1"/>
        <v>0</v>
      </c>
      <c r="E11">
        <v>2.1999999999999999E-5</v>
      </c>
      <c r="F11">
        <f t="shared" si="2"/>
        <v>29.224117707812031</v>
      </c>
      <c r="O11" s="52">
        <f t="shared" si="3"/>
        <v>1928.1263409272369</v>
      </c>
      <c r="P11">
        <v>3.2586999999999998E-3</v>
      </c>
      <c r="Q11">
        <v>0.215</v>
      </c>
      <c r="R11">
        <v>2.4997000000000001E-3</v>
      </c>
      <c r="S11" s="302">
        <v>14</v>
      </c>
      <c r="T11" s="305">
        <f t="shared" si="0"/>
        <v>1.7000000000000002</v>
      </c>
    </row>
    <row r="12" spans="1:20" x14ac:dyDescent="0.25">
      <c r="A12">
        <v>0.22650000000000001</v>
      </c>
      <c r="B12">
        <v>0</v>
      </c>
      <c r="C12">
        <v>0</v>
      </c>
      <c r="D12">
        <f t="shared" si="1"/>
        <v>0</v>
      </c>
      <c r="E12">
        <v>3.7110000000000002E-4</v>
      </c>
      <c r="F12">
        <f t="shared" si="2"/>
        <v>27.740332482029078</v>
      </c>
      <c r="O12" s="52">
        <f t="shared" si="3"/>
        <v>172.5021910723095</v>
      </c>
      <c r="P12">
        <v>3.6423799999999999E-2</v>
      </c>
      <c r="Q12">
        <v>0.22650000000000001</v>
      </c>
      <c r="R12">
        <v>2.63923E-2</v>
      </c>
      <c r="S12" s="302">
        <v>15</v>
      </c>
      <c r="T12" s="305">
        <f t="shared" si="0"/>
        <v>1.75</v>
      </c>
    </row>
    <row r="13" spans="1:20" x14ac:dyDescent="0.25">
      <c r="A13">
        <v>0.23799999999999999</v>
      </c>
      <c r="B13">
        <v>0</v>
      </c>
      <c r="C13">
        <v>0</v>
      </c>
      <c r="D13">
        <f t="shared" si="1"/>
        <v>0</v>
      </c>
      <c r="E13">
        <v>3.1717999999999998E-3</v>
      </c>
      <c r="F13">
        <f t="shared" si="2"/>
        <v>26.399938265460449</v>
      </c>
      <c r="O13" s="52">
        <f t="shared" si="3"/>
        <v>27.579652089546229</v>
      </c>
      <c r="P13">
        <v>0.22781960000000001</v>
      </c>
      <c r="Q13">
        <v>0.23799999999999999</v>
      </c>
      <c r="R13">
        <v>0.15684690000000001</v>
      </c>
      <c r="S13" s="302">
        <v>16</v>
      </c>
      <c r="T13" s="305">
        <f t="shared" si="0"/>
        <v>1.8</v>
      </c>
    </row>
    <row r="14" spans="1:20" x14ac:dyDescent="0.25">
      <c r="A14">
        <v>0.2495</v>
      </c>
      <c r="B14">
        <v>0</v>
      </c>
      <c r="C14">
        <v>0</v>
      </c>
      <c r="D14">
        <f t="shared" si="1"/>
        <v>0</v>
      </c>
      <c r="E14">
        <v>1.6401499999999999E-2</v>
      </c>
      <c r="F14">
        <f t="shared" si="2"/>
        <v>25.183107443605557</v>
      </c>
      <c r="O14" s="52">
        <f t="shared" si="3"/>
        <v>6.7845558424711969</v>
      </c>
      <c r="P14">
        <v>0.92610119999999996</v>
      </c>
      <c r="Q14">
        <v>0.2495</v>
      </c>
      <c r="R14">
        <v>0.60971019999999998</v>
      </c>
      <c r="S14" s="302">
        <v>17</v>
      </c>
      <c r="T14" s="305">
        <f t="shared" si="0"/>
        <v>1.85</v>
      </c>
    </row>
    <row r="15" spans="1:20" x14ac:dyDescent="0.25">
      <c r="A15">
        <v>0.26100000000000001</v>
      </c>
      <c r="B15">
        <v>0</v>
      </c>
      <c r="C15">
        <v>0</v>
      </c>
      <c r="D15">
        <f t="shared" si="1"/>
        <v>0</v>
      </c>
      <c r="E15">
        <v>5.8200599999999998E-2</v>
      </c>
      <c r="F15">
        <f t="shared" si="2"/>
        <v>24.073506924059718</v>
      </c>
      <c r="O15" s="52">
        <f t="shared" si="3"/>
        <v>2.3075194442827009</v>
      </c>
      <c r="P15">
        <v>2.7229176000000002</v>
      </c>
      <c r="Q15">
        <v>0.26100000000000001</v>
      </c>
      <c r="R15">
        <v>1.7249398</v>
      </c>
      <c r="S15" s="302">
        <v>18</v>
      </c>
      <c r="T15" s="305">
        <f t="shared" si="0"/>
        <v>1.9</v>
      </c>
    </row>
    <row r="16" spans="1:20" x14ac:dyDescent="0.25">
      <c r="A16">
        <v>0.27250000000000002</v>
      </c>
      <c r="B16">
        <v>0</v>
      </c>
      <c r="C16">
        <v>0</v>
      </c>
      <c r="D16">
        <f t="shared" si="1"/>
        <v>0</v>
      </c>
      <c r="E16">
        <v>0.15522230000000001</v>
      </c>
      <c r="F16">
        <f t="shared" si="2"/>
        <v>23.057560760292059</v>
      </c>
      <c r="O16" s="52">
        <f t="shared" si="3"/>
        <v>1.0040480025905985</v>
      </c>
      <c r="P16">
        <v>6.2578535000000004</v>
      </c>
      <c r="Q16">
        <v>0.27250000000000002</v>
      </c>
      <c r="R16">
        <v>3.8362729999999998</v>
      </c>
      <c r="S16" s="302"/>
    </row>
    <row r="17" spans="1:18" x14ac:dyDescent="0.25">
      <c r="A17">
        <v>0.28399999999999997</v>
      </c>
      <c r="B17">
        <v>0</v>
      </c>
      <c r="C17">
        <v>1.9999999999999999E-7</v>
      </c>
      <c r="D17">
        <f t="shared" si="1"/>
        <v>1.9999999999999999E-7</v>
      </c>
      <c r="E17">
        <v>0.33258599999999999</v>
      </c>
      <c r="F17">
        <f t="shared" si="2"/>
        <v>22.123891926688685</v>
      </c>
      <c r="O17" s="52">
        <f t="shared" si="3"/>
        <v>0.52790528614795085</v>
      </c>
      <c r="P17">
        <v>11.9021072</v>
      </c>
      <c r="Q17">
        <v>0.28399999999999997</v>
      </c>
      <c r="R17">
        <v>7.0979637999999996</v>
      </c>
    </row>
    <row r="18" spans="1:18" x14ac:dyDescent="0.25">
      <c r="A18">
        <v>0.29549999999999998</v>
      </c>
      <c r="B18">
        <v>0</v>
      </c>
      <c r="C18">
        <v>1.8600000000000001E-5</v>
      </c>
      <c r="D18">
        <f t="shared" si="1"/>
        <v>1.8600000000000001E-5</v>
      </c>
      <c r="E18">
        <v>0.60150680000000001</v>
      </c>
      <c r="F18">
        <f t="shared" si="2"/>
        <v>21.262894440540055</v>
      </c>
      <c r="O18" s="52">
        <f t="shared" si="3"/>
        <v>0.3214306107785006</v>
      </c>
      <c r="P18">
        <v>19.5475636</v>
      </c>
      <c r="Q18">
        <v>0.29549999999999998</v>
      </c>
      <c r="R18">
        <v>11.4042978</v>
      </c>
    </row>
    <row r="19" spans="1:18" x14ac:dyDescent="0.25">
      <c r="A19">
        <v>0.307</v>
      </c>
      <c r="B19">
        <v>0</v>
      </c>
      <c r="C19">
        <v>5.4279999999999997E-4</v>
      </c>
      <c r="D19">
        <f t="shared" si="1"/>
        <v>5.4279999999999997E-4</v>
      </c>
      <c r="E19">
        <v>0.95296060000000005</v>
      </c>
      <c r="F19">
        <f t="shared" si="2"/>
        <v>20.46640165205077</v>
      </c>
      <c r="O19" s="52">
        <f t="shared" si="3"/>
        <v>0.21950589088782096</v>
      </c>
      <c r="P19">
        <v>28.624221800000001</v>
      </c>
      <c r="Q19">
        <v>0.307</v>
      </c>
      <c r="R19">
        <v>16.4780388</v>
      </c>
    </row>
    <row r="20" spans="1:18" x14ac:dyDescent="0.25">
      <c r="A20">
        <v>0.31850000000000001</v>
      </c>
      <c r="B20">
        <v>0</v>
      </c>
      <c r="C20">
        <v>7.3683000000000004E-3</v>
      </c>
      <c r="D20">
        <f t="shared" si="1"/>
        <v>7.3683000000000004E-3</v>
      </c>
      <c r="E20">
        <v>1.3602866</v>
      </c>
      <c r="F20">
        <f t="shared" si="2"/>
        <v>19.727426396168244</v>
      </c>
      <c r="O20" s="52">
        <f t="shared" si="3"/>
        <v>0.16408025842438911</v>
      </c>
      <c r="P20">
        <v>38.2933655</v>
      </c>
      <c r="Q20">
        <v>0.31850000000000001</v>
      </c>
      <c r="R20">
        <v>22.139472999999999</v>
      </c>
    </row>
    <row r="21" spans="1:18" x14ac:dyDescent="0.25">
      <c r="A21">
        <v>0.33</v>
      </c>
      <c r="B21">
        <v>0</v>
      </c>
      <c r="C21">
        <v>5.4562399999999997E-2</v>
      </c>
      <c r="D21">
        <f t="shared" si="1"/>
        <v>5.4562399999999997E-2</v>
      </c>
      <c r="E21">
        <v>1.7876112</v>
      </c>
      <c r="F21">
        <f t="shared" si="2"/>
        <v>19.039955476301774</v>
      </c>
      <c r="O21" s="52">
        <f t="shared" si="3"/>
        <v>0.13176379316895545</v>
      </c>
      <c r="P21">
        <v>47.685218800000001</v>
      </c>
      <c r="Q21">
        <v>0.33</v>
      </c>
      <c r="R21">
        <v>28.730596500000001</v>
      </c>
    </row>
    <row r="22" spans="1:18" x14ac:dyDescent="0.25">
      <c r="A22">
        <v>0.34150000000000003</v>
      </c>
      <c r="B22">
        <v>9.9999999999999995E-8</v>
      </c>
      <c r="C22">
        <v>0.249057</v>
      </c>
      <c r="D22">
        <f t="shared" si="1"/>
        <v>0.2490571</v>
      </c>
      <c r="E22">
        <v>2.1991011999999999</v>
      </c>
      <c r="F22">
        <f t="shared" si="2"/>
        <v>18.398785672561011</v>
      </c>
      <c r="O22" s="52">
        <f t="shared" si="3"/>
        <v>0.11204027170984183</v>
      </c>
      <c r="P22">
        <v>56.079704300000003</v>
      </c>
      <c r="Q22">
        <v>0.34150000000000003</v>
      </c>
      <c r="R22">
        <v>37.586700399999998</v>
      </c>
    </row>
    <row r="23" spans="1:18" x14ac:dyDescent="0.25">
      <c r="A23">
        <v>0.35299999999999998</v>
      </c>
      <c r="B23">
        <v>2.5000000000000002E-6</v>
      </c>
      <c r="C23">
        <v>0.77087850000000002</v>
      </c>
      <c r="D23">
        <f t="shared" si="1"/>
        <v>0.77088100000000004</v>
      </c>
      <c r="E23">
        <v>2.5656477999999998</v>
      </c>
      <c r="F23">
        <f t="shared" si="2"/>
        <v>17.799391805041321</v>
      </c>
      <c r="O23" s="52">
        <f t="shared" si="3"/>
        <v>9.9741802982072678E-2</v>
      </c>
      <c r="P23">
        <v>62.994503000000002</v>
      </c>
      <c r="Q23">
        <v>0.35299999999999998</v>
      </c>
      <c r="R23">
        <v>51.260841399999997</v>
      </c>
    </row>
    <row r="24" spans="1:18" x14ac:dyDescent="0.25">
      <c r="A24">
        <v>0.36449999999999999</v>
      </c>
      <c r="B24">
        <v>3.4E-5</v>
      </c>
      <c r="C24">
        <v>1.7438058999999999</v>
      </c>
      <c r="D24">
        <f t="shared" si="1"/>
        <v>1.7438399</v>
      </c>
      <c r="E24">
        <v>2.8679275999999998</v>
      </c>
      <c r="F24">
        <f t="shared" si="2"/>
        <v>17.237819772783503</v>
      </c>
      <c r="O24" s="52">
        <f t="shared" si="3"/>
        <v>9.2138159386997001E-2</v>
      </c>
      <c r="P24">
        <v>68.1930847</v>
      </c>
      <c r="Q24">
        <v>0.36449999999999999</v>
      </c>
      <c r="R24">
        <v>72.555732699999993</v>
      </c>
    </row>
    <row r="25" spans="1:18" x14ac:dyDescent="0.25">
      <c r="A25">
        <v>0.376</v>
      </c>
      <c r="B25">
        <v>2.9910000000000001E-4</v>
      </c>
      <c r="C25">
        <v>3.0591339999999998</v>
      </c>
      <c r="D25">
        <f t="shared" si="1"/>
        <v>3.0594330999999997</v>
      </c>
      <c r="E25">
        <v>3.0965237999999999</v>
      </c>
      <c r="F25">
        <f t="shared" si="2"/>
        <v>16.710599221222303</v>
      </c>
      <c r="O25" s="52">
        <f t="shared" si="3"/>
        <v>8.7699757992510008E-2</v>
      </c>
      <c r="P25">
        <v>71.644271900000007</v>
      </c>
      <c r="Q25">
        <v>0.376</v>
      </c>
      <c r="R25">
        <v>100.0540771</v>
      </c>
    </row>
    <row r="26" spans="1:18" x14ac:dyDescent="0.25">
      <c r="A26">
        <v>0.38750000000000001</v>
      </c>
      <c r="B26">
        <v>1.8109999999999999E-3</v>
      </c>
      <c r="C26">
        <v>4.3633813999999997</v>
      </c>
      <c r="D26">
        <f t="shared" si="1"/>
        <v>4.3651923999999998</v>
      </c>
      <c r="E26">
        <v>3.2502558000000001</v>
      </c>
      <c r="F26">
        <f t="shared" si="2"/>
        <v>16.21467176046345</v>
      </c>
      <c r="O26" s="52">
        <f t="shared" si="3"/>
        <v>8.5528759120394912E-2</v>
      </c>
      <c r="P26">
        <v>73.462837199999996</v>
      </c>
      <c r="Q26">
        <v>0.38750000000000001</v>
      </c>
      <c r="R26">
        <v>121.4247589</v>
      </c>
    </row>
    <row r="27" spans="1:18" x14ac:dyDescent="0.25">
      <c r="A27">
        <v>0.39900000000000002</v>
      </c>
      <c r="B27">
        <v>8.0464999999999998E-3</v>
      </c>
      <c r="C27">
        <v>5.2558483999999996</v>
      </c>
      <c r="D27">
        <f t="shared" si="1"/>
        <v>5.2638948999999995</v>
      </c>
      <c r="E27">
        <v>3.3338428000000002</v>
      </c>
      <c r="F27">
        <f t="shared" si="2"/>
        <v>15.747331596941319</v>
      </c>
      <c r="O27" s="52">
        <f t="shared" si="3"/>
        <v>8.5078886155585592E-2</v>
      </c>
      <c r="P27">
        <v>73.851287799999994</v>
      </c>
      <c r="Q27">
        <v>0.39900000000000002</v>
      </c>
      <c r="R27">
        <v>121.6202164</v>
      </c>
    </row>
    <row r="28" spans="1:18" x14ac:dyDescent="0.25">
      <c r="A28">
        <v>0.41049999999999998</v>
      </c>
      <c r="B28">
        <v>2.7619000000000001E-2</v>
      </c>
      <c r="C28">
        <v>5.5124345000000003</v>
      </c>
      <c r="D28">
        <f t="shared" si="1"/>
        <v>5.5400535</v>
      </c>
      <c r="E28">
        <v>3.3555948999999998</v>
      </c>
      <c r="F28">
        <f>2*PI()/A28</f>
        <v>15.306176144164645</v>
      </c>
      <c r="O28" s="52">
        <f t="shared" si="3"/>
        <v>8.6009690201077363E-2</v>
      </c>
      <c r="P28">
        <v>73.052063000000004</v>
      </c>
      <c r="Q28">
        <v>0.41049999999999998</v>
      </c>
      <c r="R28">
        <v>106.12555690000001</v>
      </c>
    </row>
    <row r="29" spans="1:18" x14ac:dyDescent="0.25">
      <c r="A29">
        <v>0.42199999999999999</v>
      </c>
      <c r="B29">
        <v>7.6383499999999993E-2</v>
      </c>
      <c r="C29">
        <v>5.1606164000000003</v>
      </c>
      <c r="D29">
        <f t="shared" si="1"/>
        <v>5.2369999000000007</v>
      </c>
      <c r="E29">
        <v>3.3255346000000001</v>
      </c>
      <c r="F29">
        <f t="shared" ref="F29:F92" si="4">2*PI()/A29</f>
        <v>14.889064708956367</v>
      </c>
      <c r="O29" s="52">
        <f t="shared" si="3"/>
        <v>8.8106506375433741E-2</v>
      </c>
      <c r="P29">
        <v>71.313522300000002</v>
      </c>
      <c r="Q29">
        <v>0.42199999999999999</v>
      </c>
      <c r="R29">
        <v>84.4611053</v>
      </c>
    </row>
    <row r="30" spans="1:18" x14ac:dyDescent="0.25">
      <c r="A30">
        <v>0.4335</v>
      </c>
      <c r="B30">
        <v>0.17618</v>
      </c>
      <c r="C30">
        <v>4.4004678999999998</v>
      </c>
      <c r="D30">
        <f t="shared" si="1"/>
        <v>4.5766478999999993</v>
      </c>
      <c r="E30">
        <v>3.2540125999999998</v>
      </c>
      <c r="F30">
        <f t="shared" si="4"/>
        <v>14.494083753586127</v>
      </c>
      <c r="O30" s="52">
        <f t="shared" si="3"/>
        <v>9.1234632475354766E-2</v>
      </c>
      <c r="P30">
        <v>68.868423500000006</v>
      </c>
      <c r="Q30">
        <v>0.4335</v>
      </c>
      <c r="R30">
        <v>64.710952800000001</v>
      </c>
    </row>
    <row r="31" spans="1:18" x14ac:dyDescent="0.25">
      <c r="A31">
        <v>0.44500000000000001</v>
      </c>
      <c r="B31">
        <v>0.34866999999999998</v>
      </c>
      <c r="C31">
        <v>3.4747735999999998</v>
      </c>
      <c r="D31">
        <f t="shared" si="1"/>
        <v>3.8234435999999996</v>
      </c>
      <c r="E31">
        <v>3.1508213999999999</v>
      </c>
      <c r="F31">
        <f t="shared" si="4"/>
        <v>14.11951754422379</v>
      </c>
      <c r="O31" s="52">
        <f t="shared" si="3"/>
        <v>9.5312346316951818E-2</v>
      </c>
      <c r="P31">
        <v>65.922050499999997</v>
      </c>
      <c r="Q31">
        <v>0.44500000000000001</v>
      </c>
      <c r="R31">
        <v>50.123939499999999</v>
      </c>
    </row>
    <row r="32" spans="1:18" x14ac:dyDescent="0.25">
      <c r="A32">
        <v>0.45650000000000002</v>
      </c>
      <c r="B32">
        <v>0.60616049999999999</v>
      </c>
      <c r="C32">
        <v>2.5757153000000002</v>
      </c>
      <c r="D32">
        <f t="shared" si="1"/>
        <v>3.1818758000000003</v>
      </c>
      <c r="E32">
        <v>3.0246974999999998</v>
      </c>
      <c r="F32">
        <f t="shared" si="4"/>
        <v>13.763823235880801</v>
      </c>
      <c r="O32" s="52">
        <f t="shared" si="3"/>
        <v>0.10029392991995997</v>
      </c>
      <c r="P32">
        <v>62.6477127</v>
      </c>
      <c r="Q32">
        <v>0.45650000000000002</v>
      </c>
      <c r="R32">
        <v>40.421688099999997</v>
      </c>
    </row>
    <row r="33" spans="1:18" x14ac:dyDescent="0.25">
      <c r="A33">
        <v>0.46800000000000003</v>
      </c>
      <c r="B33">
        <v>0.94399909999999998</v>
      </c>
      <c r="C33">
        <v>1.8125648000000001</v>
      </c>
      <c r="D33">
        <f t="shared" si="1"/>
        <v>2.7565639000000002</v>
      </c>
      <c r="E33">
        <v>2.8831015</v>
      </c>
      <c r="F33">
        <f t="shared" si="4"/>
        <v>13.42560963072561</v>
      </c>
      <c r="O33" s="52">
        <f t="shared" si="3"/>
        <v>0.106159245112663</v>
      </c>
      <c r="P33">
        <v>59.186416600000001</v>
      </c>
      <c r="Q33">
        <v>0.46800000000000003</v>
      </c>
      <c r="R33">
        <v>34.191471100000001</v>
      </c>
    </row>
    <row r="34" spans="1:18" x14ac:dyDescent="0.25">
      <c r="A34">
        <v>0.47949999999999998</v>
      </c>
      <c r="B34">
        <v>1.3386335</v>
      </c>
      <c r="C34">
        <v>1.2222431</v>
      </c>
      <c r="D34">
        <f t="shared" si="1"/>
        <v>2.5608766000000003</v>
      </c>
      <c r="E34">
        <v>2.7321803999999998</v>
      </c>
      <c r="F34">
        <f t="shared" si="4"/>
        <v>13.103618993075258</v>
      </c>
      <c r="O34" s="52">
        <f t="shared" si="3"/>
        <v>0.11290680175599574</v>
      </c>
      <c r="P34">
        <v>55.649307299999997</v>
      </c>
      <c r="Q34">
        <v>0.47949999999999998</v>
      </c>
      <c r="R34">
        <v>30.106266000000002</v>
      </c>
    </row>
    <row r="35" spans="1:18" x14ac:dyDescent="0.25">
      <c r="A35">
        <v>0.49099999999999999</v>
      </c>
      <c r="B35">
        <v>1.7523070999999999</v>
      </c>
      <c r="C35">
        <v>0.79588780000000003</v>
      </c>
      <c r="D35">
        <f t="shared" si="1"/>
        <v>2.5481948999999999</v>
      </c>
      <c r="E35">
        <v>2.5768485000000001</v>
      </c>
      <c r="F35">
        <f t="shared" si="4"/>
        <v>12.796711419917692</v>
      </c>
      <c r="O35" s="52">
        <f t="shared" si="3"/>
        <v>0.12054920342454524</v>
      </c>
      <c r="P35">
        <v>52.121334099999999</v>
      </c>
      <c r="Q35">
        <v>0.49099999999999999</v>
      </c>
      <c r="R35">
        <v>27.2323837</v>
      </c>
    </row>
    <row r="36" spans="1:18" x14ac:dyDescent="0.25">
      <c r="A36">
        <v>0.50249999999999995</v>
      </c>
      <c r="B36">
        <v>2.1420385999999998</v>
      </c>
      <c r="C36">
        <v>0.50370760000000003</v>
      </c>
      <c r="D36">
        <f t="shared" si="1"/>
        <v>2.6457461999999996</v>
      </c>
      <c r="E36">
        <v>2.4209228</v>
      </c>
      <c r="F36">
        <f t="shared" si="4"/>
        <v>12.503851357571317</v>
      </c>
      <c r="O36" s="52">
        <f t="shared" si="3"/>
        <v>0.12911007600386321</v>
      </c>
      <c r="P36">
        <v>48.665336600000003</v>
      </c>
      <c r="Q36">
        <v>0.50249999999999995</v>
      </c>
      <c r="R36">
        <v>25.0007114</v>
      </c>
    </row>
    <row r="37" spans="1:18" x14ac:dyDescent="0.25">
      <c r="A37">
        <v>0.51400000000000001</v>
      </c>
      <c r="B37">
        <v>2.4691527</v>
      </c>
      <c r="C37">
        <v>0.31151630000000002</v>
      </c>
      <c r="D37">
        <f t="shared" si="1"/>
        <v>2.7806690000000001</v>
      </c>
      <c r="E37">
        <v>2.2672802999999999</v>
      </c>
      <c r="F37">
        <f t="shared" si="4"/>
        <v>12.224095928364953</v>
      </c>
      <c r="O37" s="52">
        <f t="shared" si="3"/>
        <v>0.13862178443744061</v>
      </c>
      <c r="P37">
        <v>45.326103199999999</v>
      </c>
      <c r="Q37">
        <v>0.51400000000000001</v>
      </c>
      <c r="R37">
        <v>23.103948599999999</v>
      </c>
    </row>
    <row r="38" spans="1:18" x14ac:dyDescent="0.25">
      <c r="A38">
        <v>0.52549999999999997</v>
      </c>
      <c r="B38">
        <v>2.7062156000000002</v>
      </c>
      <c r="C38">
        <v>0.189113</v>
      </c>
      <c r="D38">
        <f t="shared" si="1"/>
        <v>2.8953286</v>
      </c>
      <c r="E38">
        <v>2.1180181999999999</v>
      </c>
      <c r="F38">
        <f t="shared" si="4"/>
        <v>11.956584790065817</v>
      </c>
      <c r="O38" s="52">
        <f t="shared" si="3"/>
        <v>0.14912420209315805</v>
      </c>
      <c r="P38">
        <v>42.133907299999997</v>
      </c>
      <c r="Q38">
        <v>0.52549999999999997</v>
      </c>
      <c r="R38">
        <v>21.396415699999999</v>
      </c>
    </row>
    <row r="39" spans="1:18" x14ac:dyDescent="0.25">
      <c r="A39">
        <v>0.53700000000000003</v>
      </c>
      <c r="B39">
        <v>2.8400419000000001</v>
      </c>
      <c r="C39">
        <v>0.1131228</v>
      </c>
      <c r="D39">
        <f t="shared" si="1"/>
        <v>2.9531647000000003</v>
      </c>
      <c r="E39">
        <v>1.9745999999999999</v>
      </c>
      <c r="F39">
        <f t="shared" si="4"/>
        <v>11.700531298286007</v>
      </c>
      <c r="O39" s="52">
        <f t="shared" si="3"/>
        <v>0.16066333767745491</v>
      </c>
      <c r="P39">
        <v>39.107772799999999</v>
      </c>
      <c r="Q39">
        <v>0.53700000000000003</v>
      </c>
      <c r="R39">
        <v>19.818149600000002</v>
      </c>
    </row>
    <row r="40" spans="1:18" x14ac:dyDescent="0.25">
      <c r="A40">
        <v>0.54849999999999999</v>
      </c>
      <c r="B40">
        <v>2.871057</v>
      </c>
      <c r="C40">
        <v>6.6888900000000001E-2</v>
      </c>
      <c r="D40">
        <f t="shared" si="1"/>
        <v>2.9379458999999999</v>
      </c>
      <c r="E40">
        <v>1.8379894000000001</v>
      </c>
      <c r="F40">
        <f t="shared" si="4"/>
        <v>11.45521478063735</v>
      </c>
      <c r="O40" s="52">
        <f t="shared" si="3"/>
        <v>0.17329079029278685</v>
      </c>
      <c r="P40">
        <v>36.258045199999998</v>
      </c>
      <c r="Q40">
        <v>0.54849999999999999</v>
      </c>
      <c r="R40">
        <v>18.347511300000001</v>
      </c>
    </row>
    <row r="41" spans="1:18" x14ac:dyDescent="0.25">
      <c r="A41">
        <v>0.56000000000000005</v>
      </c>
      <c r="B41">
        <v>2.8102418999999998</v>
      </c>
      <c r="C41">
        <v>3.92015E-2</v>
      </c>
      <c r="D41">
        <f t="shared" si="1"/>
        <v>2.8494433999999997</v>
      </c>
      <c r="E41">
        <v>1.7087587</v>
      </c>
      <c r="F41">
        <f t="shared" si="4"/>
        <v>11.219973762820688</v>
      </c>
      <c r="O41" s="52">
        <f t="shared" si="3"/>
        <v>0.18706311462319408</v>
      </c>
      <c r="P41">
        <v>33.588584900000001</v>
      </c>
      <c r="Q41">
        <v>0.56000000000000005</v>
      </c>
      <c r="R41">
        <v>16.976846699999999</v>
      </c>
    </row>
    <row r="42" spans="1:18" x14ac:dyDescent="0.25">
      <c r="A42">
        <v>0.57150000000000001</v>
      </c>
      <c r="B42">
        <v>2.6751282000000001</v>
      </c>
      <c r="C42">
        <v>2.28235E-2</v>
      </c>
      <c r="D42">
        <f t="shared" si="1"/>
        <v>2.6979517</v>
      </c>
      <c r="E42">
        <v>1.5871834</v>
      </c>
      <c r="F42">
        <f t="shared" si="4"/>
        <v>10.994200012562706</v>
      </c>
      <c r="O42" s="52">
        <f t="shared" si="3"/>
        <v>0.20204148058986365</v>
      </c>
      <c r="P42">
        <v>31.0984917</v>
      </c>
      <c r="Q42">
        <v>0.57150000000000001</v>
      </c>
      <c r="R42">
        <v>15.7022572</v>
      </c>
    </row>
    <row r="43" spans="1:18" x14ac:dyDescent="0.25">
      <c r="A43">
        <v>0.58299999999999996</v>
      </c>
      <c r="B43">
        <v>2.4859445</v>
      </c>
      <c r="C43">
        <v>1.3225900000000001E-2</v>
      </c>
      <c r="D43">
        <f t="shared" si="1"/>
        <v>2.4991704000000001</v>
      </c>
      <c r="E43">
        <v>1.4733151</v>
      </c>
      <c r="F43">
        <f t="shared" si="4"/>
        <v>10.777333288472704</v>
      </c>
      <c r="O43" s="52">
        <f t="shared" si="3"/>
        <v>0.21829130108310796</v>
      </c>
      <c r="P43">
        <v>28.783489200000002</v>
      </c>
      <c r="Q43">
        <v>0.58299999999999996</v>
      </c>
      <c r="R43">
        <v>14.520096799999999</v>
      </c>
    </row>
    <row r="44" spans="1:18" x14ac:dyDescent="0.25">
      <c r="A44">
        <v>0.59450000000000003</v>
      </c>
      <c r="B44">
        <v>2.2625820999999999</v>
      </c>
      <c r="C44">
        <v>7.6407999999999997E-3</v>
      </c>
      <c r="D44">
        <f t="shared" si="1"/>
        <v>2.2702228999999998</v>
      </c>
      <c r="E44">
        <v>1.3670439000000001</v>
      </c>
      <c r="F44">
        <f t="shared" si="4"/>
        <v>10.56885669836768</v>
      </c>
      <c r="O44" s="52">
        <f t="shared" si="3"/>
        <v>0.23588206153083055</v>
      </c>
      <c r="P44">
        <v>26.6369781</v>
      </c>
      <c r="Q44">
        <v>0.59450000000000003</v>
      </c>
      <c r="R44">
        <v>13.426169399999999</v>
      </c>
    </row>
    <row r="45" spans="1:18" x14ac:dyDescent="0.25">
      <c r="A45">
        <v>0.60599999999999998</v>
      </c>
      <c r="B45">
        <v>2.0226061</v>
      </c>
      <c r="C45">
        <v>4.4067000000000004E-3</v>
      </c>
      <c r="D45">
        <f t="shared" si="1"/>
        <v>2.0270128000000001</v>
      </c>
      <c r="E45">
        <v>1.2681448</v>
      </c>
      <c r="F45">
        <f t="shared" si="4"/>
        <v>10.368292586104928</v>
      </c>
      <c r="O45" s="52">
        <f t="shared" si="3"/>
        <v>0.25488718299770918</v>
      </c>
      <c r="P45">
        <v>24.650848400000001</v>
      </c>
      <c r="Q45">
        <v>0.60599999999999998</v>
      </c>
      <c r="R45">
        <v>12.415752400000001</v>
      </c>
    </row>
    <row r="46" spans="1:18" x14ac:dyDescent="0.25">
      <c r="A46">
        <v>0.61750000000000005</v>
      </c>
      <c r="B46">
        <v>1.7802302000000001</v>
      </c>
      <c r="C46">
        <v>2.5401E-3</v>
      </c>
      <c r="D46">
        <f t="shared" si="1"/>
        <v>1.7827703000000001</v>
      </c>
      <c r="E46">
        <v>1.1763140000000001</v>
      </c>
      <c r="F46">
        <f t="shared" si="4"/>
        <v>10.17519887802362</v>
      </c>
      <c r="O46" s="52">
        <f t="shared" si="3"/>
        <v>0.27538392296288489</v>
      </c>
      <c r="P46">
        <v>22.8160934</v>
      </c>
      <c r="Q46">
        <v>0.61750000000000005</v>
      </c>
      <c r="R46">
        <v>11.4838057</v>
      </c>
    </row>
    <row r="47" spans="1:18" x14ac:dyDescent="0.25">
      <c r="A47">
        <v>0.629</v>
      </c>
      <c r="B47">
        <v>1.5460452</v>
      </c>
      <c r="C47">
        <v>1.4648E-3</v>
      </c>
      <c r="D47">
        <f t="shared" si="1"/>
        <v>1.5475099999999999</v>
      </c>
      <c r="E47">
        <v>1.0911991999999999</v>
      </c>
      <c r="F47">
        <f t="shared" si="4"/>
        <v>9.9891658301742225</v>
      </c>
      <c r="O47" s="52">
        <f t="shared" si="3"/>
        <v>0.29745327652114523</v>
      </c>
      <c r="P47">
        <v>21.123268100000001</v>
      </c>
      <c r="Q47">
        <v>0.629</v>
      </c>
      <c r="R47">
        <v>10.625155400000001</v>
      </c>
    </row>
    <row r="48" spans="1:18" x14ac:dyDescent="0.25">
      <c r="A48">
        <v>0.64049999999999996</v>
      </c>
      <c r="B48">
        <v>1.3272491</v>
      </c>
      <c r="C48">
        <v>8.4579999999999996E-4</v>
      </c>
      <c r="D48">
        <f t="shared" si="1"/>
        <v>1.3280949</v>
      </c>
      <c r="E48">
        <v>1.0124177999999999</v>
      </c>
      <c r="F48">
        <f t="shared" si="4"/>
        <v>9.809813125963446</v>
      </c>
      <c r="O48" s="52">
        <f t="shared" si="3"/>
        <v>0.32117999343609782</v>
      </c>
      <c r="P48">
        <v>19.562816600000001</v>
      </c>
      <c r="Q48">
        <v>0.64049999999999996</v>
      </c>
      <c r="R48">
        <v>9.8346423999999999</v>
      </c>
    </row>
    <row r="49" spans="1:18" x14ac:dyDescent="0.25">
      <c r="A49">
        <v>0.65200000000000002</v>
      </c>
      <c r="B49">
        <v>1.12815</v>
      </c>
      <c r="C49">
        <v>4.8930000000000002E-4</v>
      </c>
      <c r="D49">
        <f t="shared" si="1"/>
        <v>1.1286392999999999</v>
      </c>
      <c r="E49">
        <v>0.93957579999999996</v>
      </c>
      <c r="F49">
        <f t="shared" si="4"/>
        <v>9.6367872809502853</v>
      </c>
      <c r="O49" s="52">
        <f t="shared" si="3"/>
        <v>0.34665251720122514</v>
      </c>
      <c r="P49">
        <v>18.1253128</v>
      </c>
      <c r="Q49">
        <v>0.65200000000000002</v>
      </c>
      <c r="R49">
        <v>9.1072407000000002</v>
      </c>
    </row>
    <row r="50" spans="1:18" x14ac:dyDescent="0.25">
      <c r="A50">
        <v>0.66349999999999998</v>
      </c>
      <c r="B50">
        <v>0.95077149999999999</v>
      </c>
      <c r="C50">
        <v>2.8380000000000001E-4</v>
      </c>
      <c r="D50">
        <f t="shared" si="1"/>
        <v>0.95105529999999994</v>
      </c>
      <c r="E50">
        <v>0.87227790000000005</v>
      </c>
      <c r="F50">
        <f t="shared" si="4"/>
        <v>9.469759317527636</v>
      </c>
      <c r="O50" s="52">
        <f t="shared" si="3"/>
        <v>0.37396288441711117</v>
      </c>
      <c r="P50">
        <v>16.801628099999999</v>
      </c>
      <c r="Q50">
        <v>0.66349999999999998</v>
      </c>
      <c r="R50">
        <v>8.4381217999999993</v>
      </c>
    </row>
    <row r="51" spans="1:18" x14ac:dyDescent="0.25">
      <c r="A51">
        <v>0.67500000000000004</v>
      </c>
      <c r="B51">
        <v>0.79545149999999998</v>
      </c>
      <c r="C51">
        <v>1.651E-4</v>
      </c>
      <c r="D51">
        <f t="shared" si="1"/>
        <v>0.79561660000000001</v>
      </c>
      <c r="E51">
        <v>0.81013619999999997</v>
      </c>
      <c r="F51">
        <f t="shared" si="4"/>
        <v>9.3084226773030903</v>
      </c>
      <c r="O51" s="52">
        <f t="shared" si="3"/>
        <v>0.40320691342708448</v>
      </c>
      <c r="P51">
        <v>15.583029700000001</v>
      </c>
      <c r="Q51">
        <v>0.67500000000000004</v>
      </c>
      <c r="R51">
        <v>7.8226966999999998</v>
      </c>
    </row>
    <row r="52" spans="1:18" x14ac:dyDescent="0.25">
      <c r="A52">
        <v>0.6865</v>
      </c>
      <c r="B52">
        <v>0.66137489999999999</v>
      </c>
      <c r="C52">
        <v>9.6399999999999999E-5</v>
      </c>
      <c r="D52">
        <f t="shared" si="1"/>
        <v>0.66147129999999998</v>
      </c>
      <c r="E52">
        <v>0.75277530000000004</v>
      </c>
      <c r="F52">
        <f t="shared" si="4"/>
        <v>9.1524913433060249</v>
      </c>
      <c r="O52" s="52">
        <f t="shared" si="3"/>
        <v>0.43448406605758078</v>
      </c>
      <c r="P52">
        <v>14.461256000000001</v>
      </c>
      <c r="Q52">
        <v>0.6865</v>
      </c>
      <c r="R52">
        <v>7.2566514</v>
      </c>
    </row>
    <row r="53" spans="1:18" x14ac:dyDescent="0.25">
      <c r="A53">
        <v>0.69799999999999995</v>
      </c>
      <c r="B53">
        <v>0.54699989999999998</v>
      </c>
      <c r="C53">
        <v>5.6499999999999998E-5</v>
      </c>
      <c r="D53">
        <f t="shared" si="1"/>
        <v>0.5470564</v>
      </c>
      <c r="E53">
        <v>0.69983740000000005</v>
      </c>
      <c r="F53">
        <f t="shared" si="4"/>
        <v>9.0016981478217577</v>
      </c>
      <c r="O53" s="52">
        <f t="shared" si="3"/>
        <v>0.46789759801054781</v>
      </c>
      <c r="P53">
        <v>13.4285479</v>
      </c>
      <c r="Q53">
        <v>0.69799999999999995</v>
      </c>
      <c r="R53">
        <v>6.7359508999999997</v>
      </c>
    </row>
    <row r="54" spans="1:18" x14ac:dyDescent="0.25">
      <c r="A54">
        <v>0.70950000000000002</v>
      </c>
      <c r="B54">
        <v>0.45039299999999999</v>
      </c>
      <c r="C54">
        <v>3.3200000000000001E-5</v>
      </c>
      <c r="D54">
        <f t="shared" si="1"/>
        <v>0.4504262</v>
      </c>
      <c r="E54">
        <v>0.65098350000000005</v>
      </c>
      <c r="F54">
        <f t="shared" si="4"/>
        <v>8.8557932447915242</v>
      </c>
      <c r="O54" s="52">
        <f t="shared" si="3"/>
        <v>0.50355438621520698</v>
      </c>
      <c r="P54">
        <v>12.4776697</v>
      </c>
      <c r="Q54">
        <v>0.70950000000000002</v>
      </c>
      <c r="R54">
        <v>6.2568469000000002</v>
      </c>
    </row>
    <row r="55" spans="1:18" x14ac:dyDescent="0.25">
      <c r="A55">
        <v>0.72099999999999997</v>
      </c>
      <c r="B55">
        <v>0.36946770000000001</v>
      </c>
      <c r="C55">
        <v>1.9599999999999999E-5</v>
      </c>
      <c r="D55">
        <f t="shared" si="1"/>
        <v>0.36948730000000002</v>
      </c>
      <c r="E55">
        <v>0.60589519999999997</v>
      </c>
      <c r="F55">
        <f t="shared" si="4"/>
        <v>8.7145427284044192</v>
      </c>
      <c r="O55" s="52">
        <f t="shared" si="3"/>
        <v>0.5415653318475866</v>
      </c>
      <c r="P55">
        <v>11.6018972</v>
      </c>
      <c r="Q55">
        <v>0.72099999999999997</v>
      </c>
      <c r="R55">
        <v>5.8158703000000003</v>
      </c>
    </row>
    <row r="56" spans="1:18" x14ac:dyDescent="0.25">
      <c r="A56">
        <v>0.73250000000000004</v>
      </c>
      <c r="B56">
        <v>0.30214780000000002</v>
      </c>
      <c r="C56">
        <v>1.17E-5</v>
      </c>
      <c r="D56">
        <f t="shared" si="1"/>
        <v>0.30215950000000003</v>
      </c>
      <c r="E56">
        <v>0.56427470000000002</v>
      </c>
      <c r="F56">
        <f t="shared" si="4"/>
        <v>8.5777273818151336</v>
      </c>
      <c r="O56" s="52">
        <f t="shared" si="3"/>
        <v>0.58204495562819358</v>
      </c>
      <c r="P56">
        <v>10.7950172</v>
      </c>
      <c r="Q56">
        <v>0.73250000000000004</v>
      </c>
      <c r="R56">
        <v>5.4098224999999998</v>
      </c>
    </row>
    <row r="57" spans="1:18" x14ac:dyDescent="0.25">
      <c r="A57">
        <v>0.74399999999999999</v>
      </c>
      <c r="B57">
        <v>0.24647089999999999</v>
      </c>
      <c r="C57">
        <v>6.9999999999999999E-6</v>
      </c>
      <c r="D57">
        <f t="shared" si="1"/>
        <v>0.2464779</v>
      </c>
      <c r="E57">
        <v>0.52584549999999997</v>
      </c>
      <c r="F57">
        <f t="shared" si="4"/>
        <v>8.4451415419080469</v>
      </c>
      <c r="O57" s="52">
        <f t="shared" si="3"/>
        <v>0.62511170765767476</v>
      </c>
      <c r="P57">
        <v>10.051299999999999</v>
      </c>
      <c r="Q57">
        <v>0.74399999999999999</v>
      </c>
      <c r="R57">
        <v>5.0357665999999996</v>
      </c>
    </row>
    <row r="58" spans="1:18" x14ac:dyDescent="0.25">
      <c r="A58">
        <v>0.75549999999999995</v>
      </c>
      <c r="B58">
        <v>0.20064509999999999</v>
      </c>
      <c r="C58">
        <v>4.1999999999999996E-6</v>
      </c>
      <c r="D58">
        <f t="shared" si="1"/>
        <v>0.2006493</v>
      </c>
      <c r="E58">
        <v>0.49035089999999998</v>
      </c>
      <c r="F58">
        <f t="shared" si="4"/>
        <v>8.3165920677426701</v>
      </c>
      <c r="O58" s="52">
        <f t="shared" si="3"/>
        <v>0.67088794041507582</v>
      </c>
      <c r="P58">
        <v>9.3654765999999992</v>
      </c>
      <c r="Q58">
        <v>0.75549999999999995</v>
      </c>
      <c r="R58">
        <v>4.6909989999999997</v>
      </c>
    </row>
    <row r="59" spans="1:18" x14ac:dyDescent="0.25">
      <c r="A59">
        <v>0.76700000000000002</v>
      </c>
      <c r="B59">
        <v>0.16307959999999999</v>
      </c>
      <c r="C59">
        <v>2.5000000000000002E-6</v>
      </c>
      <c r="D59">
        <f t="shared" si="1"/>
        <v>0.16308209999999998</v>
      </c>
      <c r="E59">
        <v>0.45755390000000001</v>
      </c>
      <c r="F59">
        <f t="shared" si="4"/>
        <v>8.1918974017986788</v>
      </c>
      <c r="O59" s="52">
        <f t="shared" si="3"/>
        <v>0.71950014355563663</v>
      </c>
      <c r="P59">
        <v>8.7327089000000004</v>
      </c>
      <c r="Q59">
        <v>0.76700000000000002</v>
      </c>
      <c r="R59">
        <v>4.3730511999999999</v>
      </c>
    </row>
    <row r="60" spans="1:18" x14ac:dyDescent="0.25">
      <c r="A60">
        <v>0.77849999999999997</v>
      </c>
      <c r="B60">
        <v>0.13238649999999999</v>
      </c>
      <c r="C60">
        <v>1.5E-6</v>
      </c>
      <c r="D60">
        <f t="shared" si="1"/>
        <v>0.13238799999999998</v>
      </c>
      <c r="E60">
        <v>0.42723610000000001</v>
      </c>
      <c r="F60">
        <f t="shared" si="4"/>
        <v>8.0708867144246454</v>
      </c>
      <c r="O60" s="52">
        <f t="shared" si="3"/>
        <v>0.77107844629435474</v>
      </c>
      <c r="P60">
        <v>8.1485681999999997</v>
      </c>
      <c r="Q60">
        <v>0.77849999999999997</v>
      </c>
      <c r="R60">
        <v>4.0796618000000002</v>
      </c>
    </row>
    <row r="61" spans="1:18" x14ac:dyDescent="0.25">
      <c r="A61">
        <v>0.79</v>
      </c>
      <c r="B61">
        <v>0.10737670000000001</v>
      </c>
      <c r="C61">
        <v>8.9999999999999996E-7</v>
      </c>
      <c r="D61">
        <f t="shared" si="1"/>
        <v>0.1073776</v>
      </c>
      <c r="E61">
        <v>0.3991962</v>
      </c>
      <c r="F61">
        <f t="shared" si="4"/>
        <v>7.9533991230121339</v>
      </c>
      <c r="O61" s="52">
        <f t="shared" si="3"/>
        <v>0.82575733167622312</v>
      </c>
      <c r="P61">
        <v>7.6089973000000004</v>
      </c>
      <c r="Q61">
        <v>0.79</v>
      </c>
      <c r="R61">
        <v>3.8087645000000001</v>
      </c>
    </row>
    <row r="62" spans="1:18" x14ac:dyDescent="0.25">
      <c r="A62">
        <v>0.80149999999999999</v>
      </c>
      <c r="B62">
        <v>8.70417E-2</v>
      </c>
      <c r="C62">
        <v>5.9999999999999997E-7</v>
      </c>
      <c r="D62">
        <f t="shared" si="1"/>
        <v>8.7042300000000003E-2</v>
      </c>
      <c r="E62">
        <v>0.37324960000000001</v>
      </c>
      <c r="F62">
        <f t="shared" si="4"/>
        <v>7.8392829783900018</v>
      </c>
      <c r="O62" s="52">
        <f t="shared" si="3"/>
        <v>0.88367538079436181</v>
      </c>
      <c r="P62">
        <v>7.1102866999999996</v>
      </c>
      <c r="Q62">
        <v>0.80149999999999999</v>
      </c>
      <c r="R62">
        <v>3.5584731000000001</v>
      </c>
    </row>
    <row r="63" spans="1:18" x14ac:dyDescent="0.25">
      <c r="A63">
        <v>0.81299999999999994</v>
      </c>
      <c r="B63">
        <v>7.0536100000000004E-2</v>
      </c>
      <c r="C63">
        <v>2.9999999999999999E-7</v>
      </c>
      <c r="D63">
        <f t="shared" si="1"/>
        <v>7.0536399999999999E-2</v>
      </c>
      <c r="E63">
        <v>0.3492267</v>
      </c>
      <c r="F63">
        <f t="shared" si="4"/>
        <v>7.7283952117830097</v>
      </c>
      <c r="O63" s="52">
        <f t="shared" si="3"/>
        <v>0.94497526174645508</v>
      </c>
      <c r="P63">
        <v>6.6490473999999997</v>
      </c>
      <c r="Q63">
        <v>0.81299999999999994</v>
      </c>
      <c r="R63">
        <v>3.3270662</v>
      </c>
    </row>
    <row r="64" spans="1:18" x14ac:dyDescent="0.25">
      <c r="A64">
        <v>0.82450000000000001</v>
      </c>
      <c r="B64">
        <v>5.7155900000000003E-2</v>
      </c>
      <c r="C64">
        <v>1.9999999999999999E-7</v>
      </c>
      <c r="D64">
        <f t="shared" si="1"/>
        <v>5.7156100000000001E-2</v>
      </c>
      <c r="E64">
        <v>0.32697189999999998</v>
      </c>
      <c r="F64">
        <f t="shared" si="4"/>
        <v>7.6206007364215722</v>
      </c>
      <c r="O64" s="52">
        <f t="shared" si="3"/>
        <v>1.0098037281309868</v>
      </c>
      <c r="P64">
        <v>6.2221846999999997</v>
      </c>
      <c r="Q64">
        <v>0.82450000000000001</v>
      </c>
      <c r="R64">
        <v>3.1129734999999998</v>
      </c>
    </row>
    <row r="65" spans="1:18" x14ac:dyDescent="0.25">
      <c r="A65">
        <v>0.83599999999999997</v>
      </c>
      <c r="B65">
        <v>4.6319800000000001E-2</v>
      </c>
      <c r="C65">
        <v>9.9999999999999995E-8</v>
      </c>
      <c r="D65">
        <f t="shared" si="1"/>
        <v>4.6319900000000004E-2</v>
      </c>
      <c r="E65">
        <v>0.30634289999999997</v>
      </c>
      <c r="F65">
        <f t="shared" si="4"/>
        <v>7.5157718985401756</v>
      </c>
      <c r="O65" s="52">
        <f t="shared" si="3"/>
        <v>1.0783120846524308</v>
      </c>
      <c r="P65">
        <v>5.8268709000000003</v>
      </c>
      <c r="Q65">
        <v>0.83599999999999997</v>
      </c>
      <c r="R65">
        <v>2.9147612999999999</v>
      </c>
    </row>
    <row r="66" spans="1:18" x14ac:dyDescent="0.25">
      <c r="A66">
        <v>0.84750000000000003</v>
      </c>
      <c r="B66">
        <v>3.7549800000000001E-2</v>
      </c>
      <c r="C66">
        <v>9.9999999999999995E-8</v>
      </c>
      <c r="D66">
        <f t="shared" ref="D66:D129" si="5">C66+B66</f>
        <v>3.7549900000000004E-2</v>
      </c>
      <c r="E66">
        <v>0.28720889999999999</v>
      </c>
      <c r="F66">
        <f t="shared" si="4"/>
        <v>7.4137879730732577</v>
      </c>
      <c r="O66" s="52">
        <f t="shared" si="3"/>
        <v>1.1506558997861169</v>
      </c>
      <c r="P66">
        <v>5.4605249999999996</v>
      </c>
      <c r="Q66">
        <v>0.84750000000000003</v>
      </c>
      <c r="R66">
        <v>2.7311249000000002</v>
      </c>
    </row>
    <row r="67" spans="1:18" x14ac:dyDescent="0.25">
      <c r="A67">
        <v>0.85899999999999999</v>
      </c>
      <c r="B67">
        <v>3.04544E-2</v>
      </c>
      <c r="C67">
        <v>9.9999999999999995E-8</v>
      </c>
      <c r="D67">
        <f t="shared" si="5"/>
        <v>3.0454499999999999E-2</v>
      </c>
      <c r="E67">
        <v>0.26945069999999999</v>
      </c>
      <c r="F67">
        <f t="shared" si="4"/>
        <v>7.3145346998598209</v>
      </c>
      <c r="O67" s="52">
        <f t="shared" ref="O67:O130" si="6">2*PI()/P67</f>
        <v>1.2269948535068542</v>
      </c>
      <c r="P67">
        <v>5.1207919000000004</v>
      </c>
      <c r="Q67">
        <v>0.85899999999999999</v>
      </c>
      <c r="R67">
        <v>2.5608705999999999</v>
      </c>
    </row>
    <row r="68" spans="1:18" x14ac:dyDescent="0.25">
      <c r="A68">
        <v>0.87050000000000005</v>
      </c>
      <c r="B68">
        <v>2.4714799999999999E-2</v>
      </c>
      <c r="C68">
        <v>0</v>
      </c>
      <c r="D68">
        <f t="shared" si="5"/>
        <v>2.4714799999999999E-2</v>
      </c>
      <c r="E68">
        <v>0.25295869999999998</v>
      </c>
      <c r="F68">
        <f t="shared" si="4"/>
        <v>7.2179038566106675</v>
      </c>
      <c r="O68" s="52">
        <f t="shared" si="6"/>
        <v>1.3074934305084482</v>
      </c>
      <c r="P68">
        <v>4.8055196000000002</v>
      </c>
      <c r="Q68">
        <v>0.87050000000000005</v>
      </c>
      <c r="R68">
        <v>2.4029129</v>
      </c>
    </row>
    <row r="69" spans="1:18" x14ac:dyDescent="0.25">
      <c r="A69">
        <v>0.88200000000000001</v>
      </c>
      <c r="B69">
        <v>2.0071499999999999E-2</v>
      </c>
      <c r="C69">
        <v>0</v>
      </c>
      <c r="D69">
        <f t="shared" si="5"/>
        <v>2.0071499999999999E-2</v>
      </c>
      <c r="E69">
        <v>0.2376327</v>
      </c>
      <c r="F69">
        <f t="shared" si="4"/>
        <v>7.1237928652829776</v>
      </c>
      <c r="O69" s="52">
        <f t="shared" si="6"/>
        <v>1.3923203812163119</v>
      </c>
      <c r="P69">
        <v>4.5127439000000003</v>
      </c>
      <c r="Q69">
        <v>0.88200000000000001</v>
      </c>
      <c r="R69">
        <v>2.2562582</v>
      </c>
    </row>
    <row r="70" spans="1:18" x14ac:dyDescent="0.25">
      <c r="A70">
        <v>0.89349999999999996</v>
      </c>
      <c r="B70">
        <v>1.6314200000000001E-2</v>
      </c>
      <c r="C70">
        <v>0</v>
      </c>
      <c r="D70">
        <f t="shared" si="5"/>
        <v>1.6314200000000001E-2</v>
      </c>
      <c r="E70">
        <v>0.2233813</v>
      </c>
      <c r="F70">
        <f t="shared" si="4"/>
        <v>7.0321044288523629</v>
      </c>
      <c r="O70" s="52">
        <f t="shared" si="6"/>
        <v>1.4816484649165838</v>
      </c>
      <c r="P70">
        <v>4.2406721000000003</v>
      </c>
      <c r="Q70">
        <v>0.89349999999999996</v>
      </c>
      <c r="R70">
        <v>2.1200027000000001</v>
      </c>
    </row>
    <row r="71" spans="1:18" x14ac:dyDescent="0.25">
      <c r="A71">
        <v>0.90500000000000003</v>
      </c>
      <c r="B71">
        <v>1.3272600000000001E-2</v>
      </c>
      <c r="C71">
        <v>0</v>
      </c>
      <c r="D71">
        <f t="shared" si="5"/>
        <v>1.3272600000000001E-2</v>
      </c>
      <c r="E71">
        <v>0.2101201</v>
      </c>
      <c r="F71">
        <f t="shared" si="4"/>
        <v>6.9427461957785477</v>
      </c>
      <c r="O71" s="52">
        <f t="shared" si="6"/>
        <v>1.5756568737275496</v>
      </c>
      <c r="P71">
        <v>3.9876608999999998</v>
      </c>
      <c r="Q71">
        <v>0.90500000000000003</v>
      </c>
      <c r="R71">
        <v>1.9933171999999999</v>
      </c>
    </row>
    <row r="72" spans="1:18" x14ac:dyDescent="0.25">
      <c r="A72">
        <v>0.91649999999999998</v>
      </c>
      <c r="B72">
        <v>1.0808999999999999E-2</v>
      </c>
      <c r="C72">
        <v>0</v>
      </c>
      <c r="D72">
        <f t="shared" si="5"/>
        <v>1.0808999999999999E-2</v>
      </c>
      <c r="E72">
        <v>0.19777249999999999</v>
      </c>
      <c r="F72">
        <f t="shared" si="4"/>
        <v>6.8556304497322271</v>
      </c>
      <c r="O72" s="52">
        <f t="shared" si="6"/>
        <v>1.6745276640520552</v>
      </c>
      <c r="P72">
        <v>3.7522134999999999</v>
      </c>
      <c r="Q72">
        <v>0.91649999999999998</v>
      </c>
      <c r="R72">
        <v>1.8754474000000001</v>
      </c>
    </row>
    <row r="73" spans="1:18" x14ac:dyDescent="0.25">
      <c r="A73">
        <v>0.92800000000000005</v>
      </c>
      <c r="B73">
        <v>8.8123000000000003E-3</v>
      </c>
      <c r="C73">
        <v>0</v>
      </c>
      <c r="D73">
        <f t="shared" si="5"/>
        <v>8.8123000000000003E-3</v>
      </c>
      <c r="E73">
        <v>0.18626789999999999</v>
      </c>
      <c r="F73">
        <f t="shared" si="4"/>
        <v>6.770673822391795</v>
      </c>
      <c r="O73" s="52">
        <f t="shared" si="6"/>
        <v>1.7784481557684388</v>
      </c>
      <c r="P73">
        <v>3.5329595</v>
      </c>
      <c r="Q73">
        <v>0.92800000000000005</v>
      </c>
      <c r="R73">
        <v>1.7657031000000001</v>
      </c>
    </row>
    <row r="74" spans="1:18" x14ac:dyDescent="0.25">
      <c r="A74">
        <v>0.9395</v>
      </c>
      <c r="B74">
        <v>7.1926000000000004E-3</v>
      </c>
      <c r="C74">
        <v>0</v>
      </c>
      <c r="D74">
        <f t="shared" si="5"/>
        <v>7.1926000000000004E-3</v>
      </c>
      <c r="E74">
        <v>0.1755419</v>
      </c>
      <c r="F74">
        <f t="shared" si="4"/>
        <v>6.6877970273332474</v>
      </c>
      <c r="O74" s="52">
        <f t="shared" si="6"/>
        <v>1.8876104029289713</v>
      </c>
      <c r="P74">
        <v>3.3286452</v>
      </c>
      <c r="Q74">
        <v>0.9395</v>
      </c>
      <c r="R74">
        <v>1.6634525</v>
      </c>
    </row>
    <row r="75" spans="1:18" x14ac:dyDescent="0.25">
      <c r="A75">
        <v>0.95099999999999996</v>
      </c>
      <c r="B75">
        <v>5.8776000000000002E-3</v>
      </c>
      <c r="C75">
        <v>0</v>
      </c>
      <c r="D75">
        <f t="shared" si="5"/>
        <v>5.8776000000000002E-3</v>
      </c>
      <c r="E75">
        <v>0.16553509999999999</v>
      </c>
      <c r="F75">
        <f t="shared" si="4"/>
        <v>6.6069246132277462</v>
      </c>
      <c r="O75" s="52">
        <f t="shared" si="6"/>
        <v>2.0022117389050091</v>
      </c>
      <c r="P75">
        <v>3.1381223</v>
      </c>
      <c r="Q75">
        <v>0.95099999999999996</v>
      </c>
      <c r="R75">
        <v>1.5681185</v>
      </c>
    </row>
    <row r="76" spans="1:18" x14ac:dyDescent="0.25">
      <c r="A76">
        <v>0.96250000000000002</v>
      </c>
      <c r="B76">
        <v>4.8089999999999999E-3</v>
      </c>
      <c r="C76">
        <v>0</v>
      </c>
      <c r="D76">
        <f t="shared" si="5"/>
        <v>4.8089999999999999E-3</v>
      </c>
      <c r="E76">
        <v>0.15619340000000001</v>
      </c>
      <c r="F76">
        <f t="shared" si="4"/>
        <v>6.5279847347320379</v>
      </c>
      <c r="O76" s="52">
        <f t="shared" si="6"/>
        <v>2.1224539435266174</v>
      </c>
      <c r="P76">
        <v>2.96034</v>
      </c>
      <c r="Q76">
        <v>0.96250000000000002</v>
      </c>
      <c r="R76">
        <v>1.4791719999999999</v>
      </c>
    </row>
    <row r="77" spans="1:18" x14ac:dyDescent="0.25">
      <c r="A77">
        <v>0.97399999999999998</v>
      </c>
      <c r="B77">
        <v>3.9398000000000002E-3</v>
      </c>
      <c r="C77">
        <v>0</v>
      </c>
      <c r="D77">
        <f t="shared" si="5"/>
        <v>3.9398000000000002E-3</v>
      </c>
      <c r="E77">
        <v>0.14746690000000001</v>
      </c>
      <c r="F77">
        <f t="shared" si="4"/>
        <v>6.4509089396094312</v>
      </c>
      <c r="O77" s="52">
        <f t="shared" si="6"/>
        <v>2.2485435561782867</v>
      </c>
      <c r="P77">
        <v>2.7943356000000001</v>
      </c>
      <c r="Q77">
        <v>0.97399999999999998</v>
      </c>
      <c r="R77">
        <v>1.3961288999999999</v>
      </c>
    </row>
    <row r="78" spans="1:18" x14ac:dyDescent="0.25">
      <c r="A78">
        <v>0.98550000000000004</v>
      </c>
      <c r="B78">
        <v>3.2318999999999998E-3</v>
      </c>
      <c r="C78">
        <v>0</v>
      </c>
      <c r="D78">
        <f t="shared" si="5"/>
        <v>3.2318999999999998E-3</v>
      </c>
      <c r="E78">
        <v>0.13930989999999999</v>
      </c>
      <c r="F78">
        <f t="shared" si="4"/>
        <v>6.3756319707555411</v>
      </c>
      <c r="O78" s="52">
        <f t="shared" si="6"/>
        <v>2.3806924102670961</v>
      </c>
      <c r="P78">
        <v>2.6392259999999998</v>
      </c>
      <c r="Q78">
        <v>0.98550000000000004</v>
      </c>
      <c r="R78">
        <v>1.3185454999999999</v>
      </c>
    </row>
    <row r="79" spans="1:18" x14ac:dyDescent="0.25">
      <c r="A79">
        <v>0.997</v>
      </c>
      <c r="B79">
        <v>2.6548000000000001E-3</v>
      </c>
      <c r="C79">
        <v>0</v>
      </c>
      <c r="D79">
        <f t="shared" si="5"/>
        <v>2.6548000000000001E-3</v>
      </c>
      <c r="E79">
        <v>0.1316804</v>
      </c>
      <c r="F79">
        <f t="shared" si="4"/>
        <v>6.302091581925362</v>
      </c>
      <c r="O79" s="52">
        <f t="shared" si="6"/>
        <v>2.5191182757420942</v>
      </c>
      <c r="P79">
        <v>2.4942001999999999</v>
      </c>
      <c r="Q79">
        <v>0.997</v>
      </c>
      <c r="R79">
        <v>1.2460146000000001</v>
      </c>
    </row>
    <row r="80" spans="1:18" x14ac:dyDescent="0.25">
      <c r="A80">
        <v>1.0085</v>
      </c>
      <c r="B80">
        <v>2.1836999999999998E-3</v>
      </c>
      <c r="C80">
        <v>0</v>
      </c>
      <c r="D80">
        <f t="shared" si="5"/>
        <v>2.1836999999999998E-3</v>
      </c>
      <c r="E80">
        <v>0.12453980000000001</v>
      </c>
      <c r="F80">
        <f t="shared" si="4"/>
        <v>6.2302283660680082</v>
      </c>
      <c r="O80" s="52">
        <f t="shared" si="6"/>
        <v>2.6640426318962551</v>
      </c>
      <c r="P80">
        <v>2.3585153000000001</v>
      </c>
      <c r="Q80">
        <v>1.0085</v>
      </c>
      <c r="R80">
        <v>1.1781626999999999</v>
      </c>
    </row>
    <row r="81" spans="1:18" x14ac:dyDescent="0.25">
      <c r="A81">
        <v>1.02</v>
      </c>
      <c r="B81">
        <v>1.7986E-3</v>
      </c>
      <c r="C81">
        <v>0</v>
      </c>
      <c r="D81">
        <f t="shared" si="5"/>
        <v>1.7986E-3</v>
      </c>
      <c r="E81">
        <v>0.1178526</v>
      </c>
      <c r="F81">
        <f t="shared" si="4"/>
        <v>6.1599855952741036</v>
      </c>
      <c r="O81" s="52">
        <f t="shared" si="6"/>
        <v>2.8156928220277333</v>
      </c>
      <c r="P81">
        <v>2.2314881999999998</v>
      </c>
      <c r="Q81">
        <v>1.02</v>
      </c>
      <c r="R81">
        <v>1.1146469999999999</v>
      </c>
    </row>
    <row r="82" spans="1:18" x14ac:dyDescent="0.25">
      <c r="A82">
        <v>1.0315000000000001</v>
      </c>
      <c r="B82">
        <v>1.4836000000000001E-3</v>
      </c>
      <c r="C82">
        <v>0</v>
      </c>
      <c r="D82">
        <f t="shared" si="5"/>
        <v>1.4836000000000001E-3</v>
      </c>
      <c r="E82">
        <v>0.1115862</v>
      </c>
      <c r="F82">
        <f t="shared" si="4"/>
        <v>6.0913090714295546</v>
      </c>
      <c r="O82" s="52">
        <f t="shared" si="6"/>
        <v>2.9743014335916422</v>
      </c>
      <c r="P82">
        <v>2.1124911000000002</v>
      </c>
      <c r="Q82">
        <v>1.0315000000000001</v>
      </c>
      <c r="R82">
        <v>1.0551519</v>
      </c>
    </row>
    <row r="83" spans="1:18" x14ac:dyDescent="0.25">
      <c r="A83">
        <v>1.0429999999999999</v>
      </c>
      <c r="B83">
        <v>1.2254E-3</v>
      </c>
      <c r="C83">
        <v>0</v>
      </c>
      <c r="D83">
        <f t="shared" si="5"/>
        <v>1.2254E-3</v>
      </c>
      <c r="E83">
        <v>0.1057106</v>
      </c>
      <c r="F83">
        <f t="shared" si="4"/>
        <v>6.024146986749364</v>
      </c>
      <c r="O83" s="52">
        <f t="shared" si="6"/>
        <v>3.1401058134871067</v>
      </c>
      <c r="P83">
        <v>2.000947</v>
      </c>
      <c r="Q83">
        <v>1.0429999999999999</v>
      </c>
      <c r="R83">
        <v>0.99938850000000001</v>
      </c>
    </row>
    <row r="84" spans="1:18" x14ac:dyDescent="0.25">
      <c r="A84">
        <v>1.0545</v>
      </c>
      <c r="B84">
        <v>1.0135999999999999E-3</v>
      </c>
      <c r="C84">
        <v>0</v>
      </c>
      <c r="D84">
        <f t="shared" si="5"/>
        <v>1.0135999999999999E-3</v>
      </c>
      <c r="E84">
        <v>0.100198</v>
      </c>
      <c r="F84">
        <f t="shared" si="4"/>
        <v>5.9584497934372562</v>
      </c>
      <c r="O84" s="52">
        <f t="shared" si="6"/>
        <v>3.3133502705838311</v>
      </c>
      <c r="P84">
        <v>1.8963239000000001</v>
      </c>
      <c r="Q84">
        <v>1.0545</v>
      </c>
      <c r="R84">
        <v>0.94708970000000003</v>
      </c>
    </row>
    <row r="85" spans="1:18" x14ac:dyDescent="0.25">
      <c r="A85">
        <v>1.0660000000000001</v>
      </c>
      <c r="B85">
        <v>8.3960000000000003E-4</v>
      </c>
      <c r="C85">
        <v>0</v>
      </c>
      <c r="D85">
        <f t="shared" si="5"/>
        <v>8.3960000000000003E-4</v>
      </c>
      <c r="E85">
        <v>9.5022999999999996E-2</v>
      </c>
      <c r="F85">
        <f t="shared" si="4"/>
        <v>5.8941700817819758</v>
      </c>
      <c r="O85" s="52">
        <f t="shared" si="6"/>
        <v>3.4942826574849137</v>
      </c>
      <c r="P85">
        <v>1.7981331</v>
      </c>
      <c r="Q85">
        <v>1.0660000000000001</v>
      </c>
      <c r="R85">
        <v>0.89801039999999999</v>
      </c>
    </row>
    <row r="86" spans="1:18" x14ac:dyDescent="0.25">
      <c r="A86">
        <v>1.0774999999999999</v>
      </c>
      <c r="B86">
        <v>6.9649999999999996E-4</v>
      </c>
      <c r="C86">
        <v>0</v>
      </c>
      <c r="D86">
        <f t="shared" si="5"/>
        <v>6.9649999999999996E-4</v>
      </c>
      <c r="E86">
        <v>9.0162000000000006E-2</v>
      </c>
      <c r="F86">
        <f t="shared" si="4"/>
        <v>5.8312624660599415</v>
      </c>
      <c r="O86" s="52">
        <f t="shared" si="6"/>
        <v>3.6831570713648438</v>
      </c>
      <c r="P86">
        <v>1.7059238000000001</v>
      </c>
      <c r="Q86">
        <v>1.0774999999999999</v>
      </c>
      <c r="R86">
        <v>0.85192429999999997</v>
      </c>
    </row>
    <row r="87" spans="1:18" x14ac:dyDescent="0.25">
      <c r="A87">
        <v>1.089</v>
      </c>
      <c r="B87">
        <v>5.7859999999999997E-4</v>
      </c>
      <c r="C87">
        <v>0</v>
      </c>
      <c r="D87">
        <f t="shared" si="5"/>
        <v>5.7859999999999997E-4</v>
      </c>
      <c r="E87">
        <v>8.55934E-2</v>
      </c>
      <c r="F87">
        <f t="shared" si="4"/>
        <v>5.769683477667205</v>
      </c>
      <c r="O87" s="52">
        <f t="shared" si="6"/>
        <v>3.880233518065364</v>
      </c>
      <c r="P87">
        <v>1.6192801999999999</v>
      </c>
      <c r="Q87">
        <v>1.089</v>
      </c>
      <c r="R87">
        <v>0.80862330000000004</v>
      </c>
    </row>
    <row r="88" spans="1:18" x14ac:dyDescent="0.25">
      <c r="A88">
        <v>1.1005</v>
      </c>
      <c r="B88">
        <v>4.8129999999999999E-4</v>
      </c>
      <c r="C88">
        <v>0</v>
      </c>
      <c r="D88">
        <f t="shared" si="5"/>
        <v>4.8129999999999999E-4</v>
      </c>
      <c r="E88">
        <v>8.1296999999999994E-2</v>
      </c>
      <c r="F88">
        <f t="shared" si="4"/>
        <v>5.709391464951918</v>
      </c>
      <c r="O88" s="52">
        <f t="shared" si="6"/>
        <v>4.0857771400647929</v>
      </c>
      <c r="P88">
        <v>1.5378189</v>
      </c>
      <c r="Q88">
        <v>1.1005</v>
      </c>
      <c r="R88">
        <v>0.76791500000000001</v>
      </c>
    </row>
    <row r="89" spans="1:18" x14ac:dyDescent="0.25">
      <c r="A89">
        <v>1.1120000000000001</v>
      </c>
      <c r="B89">
        <v>4.0099999999999999E-4</v>
      </c>
      <c r="C89">
        <v>0</v>
      </c>
      <c r="D89">
        <f t="shared" si="5"/>
        <v>4.0099999999999999E-4</v>
      </c>
      <c r="E89">
        <v>7.7254500000000004E-2</v>
      </c>
      <c r="F89">
        <f t="shared" si="4"/>
        <v>5.6503464992622172</v>
      </c>
      <c r="O89" s="52">
        <f t="shared" si="6"/>
        <v>4.3000591075957528</v>
      </c>
      <c r="P89">
        <v>1.4611858</v>
      </c>
      <c r="Q89">
        <v>1.1120000000000001</v>
      </c>
      <c r="R89">
        <v>0.72962190000000005</v>
      </c>
    </row>
    <row r="90" spans="1:18" x14ac:dyDescent="0.25">
      <c r="A90">
        <v>1.1234999999999999</v>
      </c>
      <c r="B90">
        <v>3.345E-4</v>
      </c>
      <c r="C90">
        <v>0</v>
      </c>
      <c r="D90">
        <f t="shared" si="5"/>
        <v>3.345E-4</v>
      </c>
      <c r="E90">
        <v>7.3448600000000003E-2</v>
      </c>
      <c r="F90">
        <f t="shared" si="4"/>
        <v>5.5925102867642069</v>
      </c>
      <c r="O90" s="52">
        <f t="shared" si="6"/>
        <v>4.5233553590026379</v>
      </c>
      <c r="P90">
        <v>1.3890541000000001</v>
      </c>
      <c r="Q90">
        <v>1.1234999999999999</v>
      </c>
      <c r="R90">
        <v>0.69358059999999999</v>
      </c>
    </row>
    <row r="91" spans="1:18" x14ac:dyDescent="0.25">
      <c r="A91">
        <v>1.135</v>
      </c>
      <c r="B91">
        <v>2.7950000000000002E-4</v>
      </c>
      <c r="C91">
        <v>0</v>
      </c>
      <c r="D91">
        <f t="shared" si="5"/>
        <v>2.7950000000000002E-4</v>
      </c>
      <c r="E91">
        <v>6.9863599999999998E-2</v>
      </c>
      <c r="F91">
        <f t="shared" si="4"/>
        <v>5.535846085620781</v>
      </c>
      <c r="O91" s="52">
        <f t="shared" si="6"/>
        <v>4.7559495546468726</v>
      </c>
      <c r="P91">
        <v>1.3211211</v>
      </c>
      <c r="Q91">
        <v>1.135</v>
      </c>
      <c r="R91">
        <v>0.65963910000000003</v>
      </c>
    </row>
    <row r="92" spans="1:18" x14ac:dyDescent="0.25">
      <c r="A92">
        <v>1.1465000000000001</v>
      </c>
      <c r="B92">
        <v>2.3379999999999999E-4</v>
      </c>
      <c r="C92">
        <v>0</v>
      </c>
      <c r="D92">
        <f t="shared" si="5"/>
        <v>2.3379999999999999E-4</v>
      </c>
      <c r="E92">
        <v>6.6484799999999997E-2</v>
      </c>
      <c r="F92">
        <f t="shared" si="4"/>
        <v>5.4803186281548939</v>
      </c>
      <c r="O92" s="52">
        <f t="shared" si="6"/>
        <v>4.9981296800834638</v>
      </c>
      <c r="P92">
        <v>1.2571072999999999</v>
      </c>
      <c r="Q92">
        <v>1.1465000000000001</v>
      </c>
      <c r="R92">
        <v>0.62765780000000004</v>
      </c>
    </row>
    <row r="93" spans="1:18" x14ac:dyDescent="0.25">
      <c r="A93">
        <v>1.1579999999999999</v>
      </c>
      <c r="B93">
        <v>1.9589999999999999E-4</v>
      </c>
      <c r="C93">
        <v>0</v>
      </c>
      <c r="D93">
        <f t="shared" si="5"/>
        <v>1.9589999999999999E-4</v>
      </c>
      <c r="E93">
        <v>6.3298699999999999E-2</v>
      </c>
      <c r="F93">
        <f t="shared" ref="F93:F156" si="7">2*PI()/A93</f>
        <v>5.4258940476507656</v>
      </c>
      <c r="O93" s="52">
        <f t="shared" si="6"/>
        <v>5.2501895186308847</v>
      </c>
      <c r="P93">
        <v>1.1967540000000001</v>
      </c>
      <c r="Q93">
        <v>1.1579999999999999</v>
      </c>
      <c r="R93">
        <v>0.5975068</v>
      </c>
    </row>
    <row r="94" spans="1:18" x14ac:dyDescent="0.25">
      <c r="A94">
        <v>1.1695</v>
      </c>
      <c r="B94">
        <v>1.6430000000000001E-4</v>
      </c>
      <c r="C94">
        <v>0</v>
      </c>
      <c r="D94">
        <f t="shared" si="5"/>
        <v>1.6430000000000001E-4</v>
      </c>
      <c r="E94">
        <v>6.0292699999999998E-2</v>
      </c>
      <c r="F94">
        <f t="shared" si="7"/>
        <v>5.3725398094737802</v>
      </c>
      <c r="O94" s="52">
        <f t="shared" si="6"/>
        <v>5.5124301565338243</v>
      </c>
      <c r="P94">
        <v>1.1398212999999999</v>
      </c>
      <c r="Q94">
        <v>1.1695</v>
      </c>
      <c r="R94">
        <v>0.56906610000000002</v>
      </c>
    </row>
    <row r="95" spans="1:18" x14ac:dyDescent="0.25">
      <c r="A95">
        <v>1.181</v>
      </c>
      <c r="B95">
        <v>1.3799999999999999E-4</v>
      </c>
      <c r="C95">
        <v>0</v>
      </c>
      <c r="D95">
        <f t="shared" si="5"/>
        <v>1.3799999999999999E-4</v>
      </c>
      <c r="E95">
        <v>5.7455100000000002E-2</v>
      </c>
      <c r="F95">
        <f t="shared" si="7"/>
        <v>5.3202246462147214</v>
      </c>
      <c r="O95" s="52">
        <f t="shared" si="6"/>
        <v>5.7851557145990409</v>
      </c>
      <c r="P95">
        <v>1.0860875000000001</v>
      </c>
      <c r="Q95">
        <v>1.181</v>
      </c>
      <c r="R95">
        <v>0.5422247</v>
      </c>
    </row>
    <row r="96" spans="1:18" x14ac:dyDescent="0.25">
      <c r="A96">
        <v>1.1924999999999999</v>
      </c>
      <c r="B96">
        <v>1.161E-4</v>
      </c>
      <c r="C96">
        <v>0</v>
      </c>
      <c r="D96">
        <f t="shared" si="5"/>
        <v>1.161E-4</v>
      </c>
      <c r="E96">
        <v>5.47751E-2</v>
      </c>
      <c r="F96">
        <f t="shared" si="7"/>
        <v>5.2689184965866556</v>
      </c>
      <c r="O96" s="52">
        <f t="shared" si="6"/>
        <v>6.0686816843640541</v>
      </c>
      <c r="P96">
        <v>1.0353460000000001</v>
      </c>
      <c r="Q96">
        <v>1.1924999999999999</v>
      </c>
      <c r="R96">
        <v>0.51687930000000004</v>
      </c>
    </row>
    <row r="97" spans="1:18" x14ac:dyDescent="0.25">
      <c r="A97">
        <v>1.204</v>
      </c>
      <c r="B97">
        <v>9.7800000000000006E-5</v>
      </c>
      <c r="C97">
        <v>0</v>
      </c>
      <c r="D97">
        <f t="shared" si="5"/>
        <v>9.7800000000000006E-5</v>
      </c>
      <c r="E97">
        <v>5.2242799999999999E-2</v>
      </c>
      <c r="F97">
        <f t="shared" si="7"/>
        <v>5.2185924478235766</v>
      </c>
      <c r="O97" s="52">
        <f t="shared" si="6"/>
        <v>6.363324378064493</v>
      </c>
      <c r="P97">
        <v>0.98740609999999995</v>
      </c>
      <c r="Q97">
        <v>1.204</v>
      </c>
      <c r="R97">
        <v>0.49293439999999999</v>
      </c>
    </row>
    <row r="98" spans="1:18" x14ac:dyDescent="0.25">
      <c r="A98">
        <v>1.2155</v>
      </c>
      <c r="B98">
        <v>8.25E-5</v>
      </c>
      <c r="C98">
        <v>0</v>
      </c>
      <c r="D98">
        <f t="shared" si="5"/>
        <v>8.25E-5</v>
      </c>
      <c r="E98">
        <v>4.9848799999999999E-2</v>
      </c>
      <c r="F98">
        <f t="shared" si="7"/>
        <v>5.1692186813488981</v>
      </c>
      <c r="O98" s="52">
        <f t="shared" si="6"/>
        <v>6.6694080601814711</v>
      </c>
      <c r="P98">
        <v>0.94209039999999999</v>
      </c>
      <c r="Q98">
        <v>1.2155</v>
      </c>
      <c r="R98">
        <v>0.47030100000000002</v>
      </c>
    </row>
    <row r="99" spans="1:18" x14ac:dyDescent="0.25">
      <c r="A99">
        <v>1.2270000000000001</v>
      </c>
      <c r="B99">
        <v>6.97E-5</v>
      </c>
      <c r="C99">
        <v>0</v>
      </c>
      <c r="D99">
        <f t="shared" si="5"/>
        <v>6.97E-5</v>
      </c>
      <c r="E99">
        <v>4.7584399999999999E-2</v>
      </c>
      <c r="F99">
        <f t="shared" si="7"/>
        <v>5.1207704214992553</v>
      </c>
      <c r="O99" s="52">
        <f t="shared" si="6"/>
        <v>6.9872655000063233</v>
      </c>
      <c r="P99">
        <v>0.89923379999999997</v>
      </c>
      <c r="Q99">
        <v>1.2270000000000001</v>
      </c>
      <c r="R99">
        <v>0.44889679999999998</v>
      </c>
    </row>
    <row r="100" spans="1:18" x14ac:dyDescent="0.25">
      <c r="A100">
        <v>1.2384999999999999</v>
      </c>
      <c r="B100">
        <v>5.8900000000000002E-5</v>
      </c>
      <c r="C100">
        <v>0</v>
      </c>
      <c r="D100">
        <f t="shared" si="5"/>
        <v>5.8900000000000002E-5</v>
      </c>
      <c r="E100">
        <v>4.5441500000000003E-2</v>
      </c>
      <c r="F100">
        <f t="shared" si="7"/>
        <v>5.0732218871050359</v>
      </c>
      <c r="O100" s="52">
        <f t="shared" si="6"/>
        <v>7.3172324501706107</v>
      </c>
      <c r="P100">
        <v>0.85868330000000004</v>
      </c>
      <c r="Q100">
        <v>1.2384999999999999</v>
      </c>
      <c r="R100">
        <v>0.4286452</v>
      </c>
    </row>
    <row r="101" spans="1:18" x14ac:dyDescent="0.25">
      <c r="A101">
        <v>1.25</v>
      </c>
      <c r="B101">
        <v>4.99E-5</v>
      </c>
      <c r="C101">
        <v>0</v>
      </c>
      <c r="D101">
        <f t="shared" si="5"/>
        <v>4.99E-5</v>
      </c>
      <c r="E101">
        <v>4.3412800000000001E-2</v>
      </c>
      <c r="F101">
        <f t="shared" si="7"/>
        <v>5.026548245743669</v>
      </c>
      <c r="O101" s="52">
        <f t="shared" si="6"/>
        <v>7.6596533559636759</v>
      </c>
      <c r="P101">
        <v>0.82029629999999998</v>
      </c>
      <c r="Q101">
        <v>1.25</v>
      </c>
      <c r="R101">
        <v>0.40947470000000002</v>
      </c>
    </row>
    <row r="102" spans="1:18" x14ac:dyDescent="0.25">
      <c r="A102">
        <v>1.2615000000000001</v>
      </c>
      <c r="B102">
        <v>4.2299999999999998E-5</v>
      </c>
      <c r="C102">
        <v>0</v>
      </c>
      <c r="D102">
        <f t="shared" si="5"/>
        <v>4.2299999999999998E-5</v>
      </c>
      <c r="E102">
        <v>4.1491199999999999E-2</v>
      </c>
      <c r="F102">
        <f t="shared" si="7"/>
        <v>4.9807255704951139</v>
      </c>
      <c r="O102" s="52">
        <f t="shared" si="6"/>
        <v>8.0148772899920893</v>
      </c>
      <c r="P102">
        <v>0.78394030000000003</v>
      </c>
      <c r="Q102">
        <v>1.2615000000000001</v>
      </c>
      <c r="R102">
        <v>0.39131909999999998</v>
      </c>
    </row>
    <row r="103" spans="1:18" x14ac:dyDescent="0.25">
      <c r="A103">
        <v>1.2729999999999999</v>
      </c>
      <c r="B103">
        <v>3.5899999999999998E-5</v>
      </c>
      <c r="C103">
        <v>0</v>
      </c>
      <c r="D103">
        <f t="shared" si="5"/>
        <v>3.5899999999999998E-5</v>
      </c>
      <c r="E103">
        <v>3.9670200000000003E-2</v>
      </c>
      <c r="F103">
        <f t="shared" si="7"/>
        <v>4.9357307990413091</v>
      </c>
      <c r="O103" s="52">
        <f t="shared" si="6"/>
        <v>8.3832631442161407</v>
      </c>
      <c r="P103">
        <v>0.74949160000000004</v>
      </c>
      <c r="Q103">
        <v>1.2729999999999999</v>
      </c>
      <c r="R103">
        <v>0.37411660000000002</v>
      </c>
    </row>
    <row r="104" spans="1:18" x14ac:dyDescent="0.25">
      <c r="A104">
        <v>1.2845</v>
      </c>
      <c r="B104">
        <v>3.0499999999999999E-5</v>
      </c>
      <c r="C104">
        <v>0</v>
      </c>
      <c r="D104">
        <f t="shared" si="5"/>
        <v>3.0499999999999999E-5</v>
      </c>
      <c r="E104">
        <v>3.79438E-2</v>
      </c>
      <c r="F104">
        <f t="shared" si="7"/>
        <v>4.8915416949626982</v>
      </c>
      <c r="O104" s="52">
        <f t="shared" si="6"/>
        <v>8.7651716240291506</v>
      </c>
      <c r="P104">
        <v>0.71683540000000001</v>
      </c>
      <c r="Q104">
        <v>1.2845</v>
      </c>
      <c r="R104">
        <v>0.35780980000000001</v>
      </c>
    </row>
    <row r="105" spans="1:18" x14ac:dyDescent="0.25">
      <c r="A105">
        <v>1.296</v>
      </c>
      <c r="B105">
        <v>2.5999999999999998E-5</v>
      </c>
      <c r="C105">
        <v>0</v>
      </c>
      <c r="D105">
        <f t="shared" si="5"/>
        <v>2.5999999999999998E-5</v>
      </c>
      <c r="E105">
        <v>3.63063E-2</v>
      </c>
      <c r="F105">
        <f t="shared" si="7"/>
        <v>4.84813681109536</v>
      </c>
      <c r="O105" s="52">
        <f t="shared" si="6"/>
        <v>9.1609730832794156</v>
      </c>
      <c r="P105">
        <v>0.68586440000000004</v>
      </c>
      <c r="Q105">
        <v>1.296</v>
      </c>
      <c r="R105">
        <v>0.34234490000000001</v>
      </c>
    </row>
    <row r="106" spans="1:18" x14ac:dyDescent="0.25">
      <c r="A106">
        <v>1.3075000000000001</v>
      </c>
      <c r="B106">
        <v>2.2200000000000001E-5</v>
      </c>
      <c r="C106">
        <v>0</v>
      </c>
      <c r="D106">
        <f t="shared" si="5"/>
        <v>2.2200000000000001E-5</v>
      </c>
      <c r="E106">
        <v>3.4752499999999999E-2</v>
      </c>
      <c r="F106">
        <f t="shared" si="7"/>
        <v>4.8054954548218625</v>
      </c>
      <c r="O106" s="52">
        <f t="shared" si="6"/>
        <v>9.5710450642017779</v>
      </c>
      <c r="P106">
        <v>0.65647849999999996</v>
      </c>
      <c r="Q106">
        <v>1.3075000000000001</v>
      </c>
      <c r="R106">
        <v>0.32767200000000002</v>
      </c>
    </row>
    <row r="107" spans="1:18" x14ac:dyDescent="0.25">
      <c r="A107">
        <v>1.319</v>
      </c>
      <c r="B107">
        <v>1.8899999999999999E-5</v>
      </c>
      <c r="C107">
        <v>0</v>
      </c>
      <c r="D107">
        <f t="shared" si="5"/>
        <v>1.8899999999999999E-5</v>
      </c>
      <c r="E107">
        <v>3.3277399999999999E-2</v>
      </c>
      <c r="F107">
        <f t="shared" si="7"/>
        <v>4.7635976551778514</v>
      </c>
      <c r="O107" s="52">
        <f t="shared" si="6"/>
        <v>9.9957687585035693</v>
      </c>
      <c r="P107">
        <v>0.62858449999999999</v>
      </c>
      <c r="Q107">
        <v>1.319</v>
      </c>
      <c r="R107">
        <v>0.31374429999999998</v>
      </c>
    </row>
    <row r="108" spans="1:18" x14ac:dyDescent="0.25">
      <c r="A108">
        <v>1.3305</v>
      </c>
      <c r="B108">
        <v>1.6200000000000001E-5</v>
      </c>
      <c r="C108">
        <v>0</v>
      </c>
      <c r="D108">
        <f t="shared" si="5"/>
        <v>1.6200000000000001E-5</v>
      </c>
      <c r="E108">
        <v>3.1876500000000002E-2</v>
      </c>
      <c r="F108">
        <f t="shared" si="7"/>
        <v>4.7224241316644768</v>
      </c>
      <c r="O108" s="52">
        <f t="shared" si="6"/>
        <v>10.435538091463284</v>
      </c>
      <c r="P108">
        <v>0.60209500000000005</v>
      </c>
      <c r="Q108">
        <v>1.3305</v>
      </c>
      <c r="R108">
        <v>0.30051830000000002</v>
      </c>
    </row>
    <row r="109" spans="1:18" x14ac:dyDescent="0.25">
      <c r="A109">
        <v>1.3420000000000001</v>
      </c>
      <c r="B109">
        <v>1.38E-5</v>
      </c>
      <c r="C109">
        <v>0</v>
      </c>
      <c r="D109">
        <f t="shared" si="5"/>
        <v>1.38E-5</v>
      </c>
      <c r="E109">
        <v>3.05455E-2</v>
      </c>
      <c r="F109">
        <f t="shared" si="7"/>
        <v>4.6819562646643709</v>
      </c>
      <c r="O109" s="52">
        <f t="shared" si="6"/>
        <v>10.890744608529035</v>
      </c>
      <c r="P109">
        <v>0.57692889999999997</v>
      </c>
      <c r="Q109">
        <v>1.3420000000000001</v>
      </c>
      <c r="R109">
        <v>0.28795340000000003</v>
      </c>
    </row>
    <row r="110" spans="1:18" x14ac:dyDescent="0.25">
      <c r="A110">
        <v>1.3534999999999999</v>
      </c>
      <c r="B110">
        <v>1.1800000000000001E-5</v>
      </c>
      <c r="C110">
        <v>0</v>
      </c>
      <c r="D110">
        <f t="shared" si="5"/>
        <v>1.1800000000000001E-5</v>
      </c>
      <c r="E110">
        <v>2.9280299999999999E-2</v>
      </c>
      <c r="F110">
        <f t="shared" si="7"/>
        <v>4.6421760673657824</v>
      </c>
      <c r="O110" s="52">
        <f t="shared" si="6"/>
        <v>11.361795344314062</v>
      </c>
      <c r="P110">
        <v>0.55300990000000005</v>
      </c>
      <c r="Q110">
        <v>1.3534999999999999</v>
      </c>
      <c r="R110">
        <v>0.27601140000000002</v>
      </c>
    </row>
    <row r="111" spans="1:18" x14ac:dyDescent="0.25">
      <c r="A111">
        <v>1.365</v>
      </c>
      <c r="B111">
        <v>1.01E-5</v>
      </c>
      <c r="C111">
        <v>0</v>
      </c>
      <c r="D111">
        <f t="shared" si="5"/>
        <v>1.01E-5</v>
      </c>
      <c r="E111">
        <v>2.8077299999999999E-2</v>
      </c>
      <c r="F111">
        <f t="shared" si="7"/>
        <v>4.6030661591059241</v>
      </c>
      <c r="O111" s="52">
        <f t="shared" si="6"/>
        <v>11.849099589620975</v>
      </c>
      <c r="P111">
        <v>0.53026689999999999</v>
      </c>
      <c r="Q111">
        <v>1.365</v>
      </c>
      <c r="R111">
        <v>0.26465680000000003</v>
      </c>
    </row>
    <row r="112" spans="1:18" x14ac:dyDescent="0.25">
      <c r="A112">
        <v>1.3765000000000001</v>
      </c>
      <c r="B112">
        <v>8.6999999999999997E-6</v>
      </c>
      <c r="C112">
        <v>0</v>
      </c>
      <c r="D112">
        <f t="shared" si="5"/>
        <v>8.6999999999999997E-6</v>
      </c>
      <c r="E112">
        <v>2.69328E-2</v>
      </c>
      <c r="F112">
        <f t="shared" si="7"/>
        <v>4.5646097400505532</v>
      </c>
      <c r="O112" s="52">
        <f t="shared" si="6"/>
        <v>12.353079866763659</v>
      </c>
      <c r="P112">
        <v>0.50863309999999995</v>
      </c>
      <c r="Q112">
        <v>1.3765000000000001</v>
      </c>
      <c r="R112">
        <v>0.25385629999999998</v>
      </c>
    </row>
    <row r="113" spans="1:18" x14ac:dyDescent="0.25">
      <c r="A113">
        <v>1.3879999999999999</v>
      </c>
      <c r="B113">
        <v>7.5000000000000002E-6</v>
      </c>
      <c r="C113">
        <v>0</v>
      </c>
      <c r="D113">
        <f t="shared" si="5"/>
        <v>7.5000000000000002E-6</v>
      </c>
      <c r="E113">
        <v>2.5843700000000001E-2</v>
      </c>
      <c r="F113">
        <f t="shared" si="7"/>
        <v>4.5267905671322675</v>
      </c>
      <c r="O113" s="52">
        <f t="shared" si="6"/>
        <v>12.874152989888435</v>
      </c>
      <c r="P113">
        <v>0.48804649999999999</v>
      </c>
      <c r="Q113">
        <v>1.3879999999999999</v>
      </c>
      <c r="R113">
        <v>0.24357880000000001</v>
      </c>
    </row>
    <row r="114" spans="1:18" x14ac:dyDescent="0.25">
      <c r="A114">
        <v>1.3995</v>
      </c>
      <c r="B114">
        <v>6.3999999999999997E-6</v>
      </c>
      <c r="C114">
        <v>0</v>
      </c>
      <c r="D114">
        <f t="shared" si="5"/>
        <v>6.3999999999999997E-6</v>
      </c>
      <c r="E114">
        <v>2.48068E-2</v>
      </c>
      <c r="F114">
        <f t="shared" si="7"/>
        <v>4.4895929311751246</v>
      </c>
      <c r="O114" s="52">
        <f t="shared" si="6"/>
        <v>13.412755739808295</v>
      </c>
      <c r="P114">
        <v>0.46844849999999999</v>
      </c>
      <c r="Q114">
        <v>1.3995</v>
      </c>
      <c r="R114">
        <v>0.233795</v>
      </c>
    </row>
    <row r="115" spans="1:18" x14ac:dyDescent="0.25">
      <c r="A115">
        <v>1.411</v>
      </c>
      <c r="B115">
        <v>5.4999999999999999E-6</v>
      </c>
      <c r="C115">
        <v>0</v>
      </c>
      <c r="D115">
        <f t="shared" si="5"/>
        <v>5.4999999999999999E-6</v>
      </c>
      <c r="E115">
        <v>2.3819199999999999E-2</v>
      </c>
      <c r="F115">
        <f t="shared" si="7"/>
        <v>4.4530016351379063</v>
      </c>
      <c r="O115" s="52">
        <f t="shared" si="6"/>
        <v>13.969329981459081</v>
      </c>
      <c r="P115">
        <v>0.44978430000000003</v>
      </c>
      <c r="Q115">
        <v>1.411</v>
      </c>
      <c r="R115">
        <v>0.2244776</v>
      </c>
    </row>
    <row r="116" spans="1:18" x14ac:dyDescent="0.25">
      <c r="A116">
        <v>1.4225000000000001</v>
      </c>
      <c r="B116">
        <v>4.7999999999999998E-6</v>
      </c>
      <c r="C116">
        <v>0</v>
      </c>
      <c r="D116">
        <f t="shared" si="5"/>
        <v>4.7999999999999998E-6</v>
      </c>
      <c r="E116">
        <v>2.2878300000000001E-2</v>
      </c>
      <c r="F116">
        <f t="shared" si="7"/>
        <v>4.4170019734127139</v>
      </c>
      <c r="O116" s="52">
        <f t="shared" si="6"/>
        <v>14.544316164570198</v>
      </c>
      <c r="P116">
        <v>0.43200280000000002</v>
      </c>
      <c r="Q116">
        <v>1.4225000000000001</v>
      </c>
      <c r="R116">
        <v>0.21560099999999999</v>
      </c>
    </row>
    <row r="117" spans="1:18" x14ac:dyDescent="0.25">
      <c r="A117">
        <v>1.4339999999999999</v>
      </c>
      <c r="B117">
        <v>4.0999999999999997E-6</v>
      </c>
      <c r="C117">
        <v>0</v>
      </c>
      <c r="D117">
        <f t="shared" si="5"/>
        <v>4.0999999999999997E-6</v>
      </c>
      <c r="E117">
        <v>2.1981500000000001E-2</v>
      </c>
      <c r="F117">
        <f t="shared" si="7"/>
        <v>4.381579712119656</v>
      </c>
      <c r="O117" s="52">
        <f t="shared" si="6"/>
        <v>15.138170113945129</v>
      </c>
      <c r="P117">
        <v>0.41505579999999997</v>
      </c>
      <c r="Q117">
        <v>1.4339999999999999</v>
      </c>
      <c r="R117">
        <v>0.20714109999999999</v>
      </c>
    </row>
    <row r="118" spans="1:18" x14ac:dyDescent="0.25">
      <c r="A118">
        <v>1.4455</v>
      </c>
      <c r="B118">
        <v>3.5999999999999998E-6</v>
      </c>
      <c r="C118">
        <v>0</v>
      </c>
      <c r="D118">
        <f t="shared" si="5"/>
        <v>3.5999999999999998E-6</v>
      </c>
      <c r="E118">
        <v>2.11264E-2</v>
      </c>
      <c r="F118">
        <f t="shared" si="7"/>
        <v>4.3467210703421557</v>
      </c>
      <c r="O118" s="52">
        <f t="shared" si="6"/>
        <v>15.751358259955143</v>
      </c>
      <c r="P118">
        <v>0.39889799999999997</v>
      </c>
      <c r="Q118">
        <v>1.4455</v>
      </c>
      <c r="R118">
        <v>0.19907540000000001</v>
      </c>
    </row>
    <row r="119" spans="1:18" x14ac:dyDescent="0.25">
      <c r="A119">
        <v>1.4570000000000001</v>
      </c>
      <c r="B119">
        <v>3.1E-6</v>
      </c>
      <c r="C119">
        <v>0</v>
      </c>
      <c r="D119">
        <f t="shared" si="5"/>
        <v>3.1E-6</v>
      </c>
      <c r="E119">
        <v>2.03108E-2</v>
      </c>
      <c r="F119">
        <f t="shared" si="7"/>
        <v>4.3124127022509171</v>
      </c>
      <c r="O119" s="52">
        <f t="shared" si="6"/>
        <v>16.384341660372463</v>
      </c>
      <c r="P119">
        <v>0.38348719999999997</v>
      </c>
      <c r="Q119">
        <v>1.4570000000000001</v>
      </c>
      <c r="R119">
        <v>0.19138269999999999</v>
      </c>
    </row>
    <row r="120" spans="1:18" x14ac:dyDescent="0.25">
      <c r="A120">
        <v>1.4684999999999999</v>
      </c>
      <c r="B120">
        <v>2.7E-6</v>
      </c>
      <c r="C120">
        <v>0</v>
      </c>
      <c r="D120">
        <f t="shared" si="5"/>
        <v>2.7E-6</v>
      </c>
      <c r="E120">
        <v>1.9532600000000001E-2</v>
      </c>
      <c r="F120">
        <f t="shared" si="7"/>
        <v>4.2786416800678149</v>
      </c>
      <c r="O120" s="52">
        <f t="shared" si="6"/>
        <v>17.037603393155948</v>
      </c>
      <c r="P120">
        <v>0.36878339999999998</v>
      </c>
      <c r="Q120">
        <v>1.4684999999999999</v>
      </c>
      <c r="R120">
        <v>0.18404300000000001</v>
      </c>
    </row>
    <row r="121" spans="1:18" x14ac:dyDescent="0.25">
      <c r="A121">
        <v>1.48</v>
      </c>
      <c r="B121">
        <v>2.3E-6</v>
      </c>
      <c r="C121">
        <v>0</v>
      </c>
      <c r="D121">
        <f t="shared" si="5"/>
        <v>2.3E-6</v>
      </c>
      <c r="E121">
        <v>1.8789799999999999E-2</v>
      </c>
      <c r="F121">
        <f t="shared" si="7"/>
        <v>4.2453954778240446</v>
      </c>
      <c r="O121" s="52">
        <f t="shared" si="6"/>
        <v>17.711621438518939</v>
      </c>
      <c r="P121">
        <v>0.35474929999999999</v>
      </c>
      <c r="Q121">
        <v>1.48</v>
      </c>
      <c r="R121">
        <v>0.17703769999999999</v>
      </c>
    </row>
    <row r="122" spans="1:18" x14ac:dyDescent="0.25">
      <c r="A122">
        <v>1.4915</v>
      </c>
      <c r="B122">
        <v>1.9999999999999999E-6</v>
      </c>
      <c r="C122">
        <v>0</v>
      </c>
      <c r="D122">
        <f t="shared" si="5"/>
        <v>1.9999999999999999E-6</v>
      </c>
      <c r="E122">
        <v>1.8080499999999999E-2</v>
      </c>
      <c r="F122">
        <f t="shared" si="7"/>
        <v>4.2126619558696516</v>
      </c>
      <c r="O122" s="52">
        <f t="shared" si="6"/>
        <v>18.406897643557663</v>
      </c>
      <c r="P122">
        <v>0.34134949999999997</v>
      </c>
      <c r="Q122">
        <v>1.4915</v>
      </c>
      <c r="R122">
        <v>0.17034920000000001</v>
      </c>
    </row>
    <row r="123" spans="1:18" x14ac:dyDescent="0.25">
      <c r="A123">
        <v>1.5029999999999999</v>
      </c>
      <c r="B123">
        <v>1.7E-6</v>
      </c>
      <c r="C123">
        <v>0</v>
      </c>
      <c r="D123">
        <f t="shared" si="5"/>
        <v>1.7E-6</v>
      </c>
      <c r="E123">
        <v>1.7402999999999998E-2</v>
      </c>
      <c r="F123">
        <f t="shared" si="7"/>
        <v>4.1804293460942024</v>
      </c>
      <c r="O123" s="52">
        <f t="shared" si="6"/>
        <v>19.123915259416453</v>
      </c>
      <c r="P123">
        <v>0.32855119999999999</v>
      </c>
      <c r="Q123">
        <v>1.5029999999999999</v>
      </c>
      <c r="R123">
        <v>0.16396089999999999</v>
      </c>
    </row>
    <row r="124" spans="1:18" x14ac:dyDescent="0.25">
      <c r="A124">
        <v>1.5145</v>
      </c>
      <c r="B124">
        <v>1.5E-6</v>
      </c>
      <c r="C124">
        <v>0</v>
      </c>
      <c r="D124">
        <f t="shared" si="5"/>
        <v>1.5E-6</v>
      </c>
      <c r="E124">
        <v>1.6755699999999998E-2</v>
      </c>
      <c r="F124">
        <f t="shared" si="7"/>
        <v>4.1486862378207903</v>
      </c>
      <c r="O124" s="52">
        <f t="shared" si="6"/>
        <v>19.863194605449447</v>
      </c>
      <c r="P124">
        <v>0.31632300000000002</v>
      </c>
      <c r="Q124">
        <v>1.5145</v>
      </c>
      <c r="R124">
        <v>0.15785740000000001</v>
      </c>
    </row>
    <row r="125" spans="1:18" x14ac:dyDescent="0.25">
      <c r="A125">
        <v>1.526</v>
      </c>
      <c r="B125">
        <v>1.3E-6</v>
      </c>
      <c r="C125">
        <v>0</v>
      </c>
      <c r="D125">
        <f t="shared" si="5"/>
        <v>1.3E-6</v>
      </c>
      <c r="E125">
        <v>1.6136999999999999E-2</v>
      </c>
      <c r="F125">
        <f t="shared" si="7"/>
        <v>4.1174215643378673</v>
      </c>
      <c r="O125" s="52">
        <f t="shared" si="6"/>
        <v>20.625236125168435</v>
      </c>
      <c r="P125">
        <v>0.30463580000000001</v>
      </c>
      <c r="Q125">
        <v>1.526</v>
      </c>
      <c r="R125">
        <v>0.15202389999999999</v>
      </c>
    </row>
    <row r="126" spans="1:18" x14ac:dyDescent="0.25">
      <c r="A126">
        <v>1.5375000000000001</v>
      </c>
      <c r="B126">
        <v>1.1000000000000001E-6</v>
      </c>
      <c r="C126">
        <v>0</v>
      </c>
      <c r="D126">
        <f t="shared" si="5"/>
        <v>1.1000000000000001E-6</v>
      </c>
      <c r="E126">
        <v>1.5545399999999999E-2</v>
      </c>
      <c r="F126">
        <f t="shared" si="7"/>
        <v>4.0866245900355027</v>
      </c>
      <c r="O126" s="52">
        <f t="shared" si="6"/>
        <v>21.410587644787551</v>
      </c>
      <c r="P126">
        <v>0.29346159999999999</v>
      </c>
      <c r="Q126">
        <v>1.5375000000000001</v>
      </c>
      <c r="R126">
        <v>0.14644660000000001</v>
      </c>
    </row>
    <row r="127" spans="1:18" x14ac:dyDescent="0.25">
      <c r="A127">
        <v>1.5489999999999999</v>
      </c>
      <c r="B127">
        <v>9.9999999999999995E-7</v>
      </c>
      <c r="C127">
        <v>0</v>
      </c>
      <c r="D127">
        <f t="shared" si="5"/>
        <v>9.9999999999999995E-7</v>
      </c>
      <c r="E127">
        <v>1.4979599999999999E-2</v>
      </c>
      <c r="F127">
        <f t="shared" si="7"/>
        <v>4.0562848981146455</v>
      </c>
      <c r="O127" s="52">
        <f t="shared" si="6"/>
        <v>22.219749805073107</v>
      </c>
      <c r="P127">
        <v>0.28277479999999999</v>
      </c>
      <c r="Q127">
        <v>1.5489999999999999</v>
      </c>
      <c r="R127">
        <v>0.1411125</v>
      </c>
    </row>
    <row r="128" spans="1:18" x14ac:dyDescent="0.25">
      <c r="A128">
        <v>1.5605</v>
      </c>
      <c r="B128">
        <v>8.9999999999999996E-7</v>
      </c>
      <c r="C128">
        <v>0</v>
      </c>
      <c r="D128">
        <f t="shared" si="5"/>
        <v>8.9999999999999996E-7</v>
      </c>
      <c r="E128">
        <v>1.4438299999999999E-2</v>
      </c>
      <c r="F128">
        <f t="shared" si="7"/>
        <v>4.0263923788398506</v>
      </c>
      <c r="O128" s="52">
        <f t="shared" si="6"/>
        <v>23.0532800411358</v>
      </c>
      <c r="P128">
        <v>0.27255059999999998</v>
      </c>
      <c r="Q128">
        <v>1.5605</v>
      </c>
      <c r="R128">
        <v>0.13600950000000001</v>
      </c>
    </row>
    <row r="129" spans="1:18" x14ac:dyDescent="0.25">
      <c r="A129">
        <v>1.5720000000000001</v>
      </c>
      <c r="B129">
        <v>7.9999999999999996E-7</v>
      </c>
      <c r="C129">
        <v>0</v>
      </c>
      <c r="D129">
        <f t="shared" si="5"/>
        <v>7.9999999999999996E-7</v>
      </c>
      <c r="E129">
        <v>1.39203E-2</v>
      </c>
      <c r="F129">
        <f t="shared" si="7"/>
        <v>3.9969372183076248</v>
      </c>
      <c r="O129" s="52">
        <f t="shared" si="6"/>
        <v>23.911722591019558</v>
      </c>
      <c r="P129">
        <v>0.2627659</v>
      </c>
      <c r="Q129">
        <v>1.5720000000000001</v>
      </c>
      <c r="R129">
        <v>0.13112589999999999</v>
      </c>
    </row>
    <row r="130" spans="1:18" x14ac:dyDescent="0.25">
      <c r="A130">
        <v>1.5834999999999999</v>
      </c>
      <c r="B130">
        <v>6.9999999999999997E-7</v>
      </c>
      <c r="C130">
        <v>0</v>
      </c>
      <c r="D130">
        <f t="shared" ref="D130:D193" si="8">C130+B130</f>
        <v>6.9999999999999997E-7</v>
      </c>
      <c r="E130">
        <v>1.34243E-2</v>
      </c>
      <c r="F130">
        <f t="shared" si="7"/>
        <v>3.9679098877041912</v>
      </c>
      <c r="O130" s="52">
        <f t="shared" si="6"/>
        <v>24.795629764689533</v>
      </c>
      <c r="P130">
        <v>0.25339889999999998</v>
      </c>
      <c r="Q130">
        <v>1.5834999999999999</v>
      </c>
      <c r="R130">
        <v>0.1264508</v>
      </c>
    </row>
    <row r="131" spans="1:18" x14ac:dyDescent="0.25">
      <c r="A131">
        <v>1.595</v>
      </c>
      <c r="B131">
        <v>5.9999999999999997E-7</v>
      </c>
      <c r="C131">
        <v>0</v>
      </c>
      <c r="D131">
        <f t="shared" si="8"/>
        <v>5.9999999999999997E-7</v>
      </c>
      <c r="E131">
        <v>1.29493E-2</v>
      </c>
      <c r="F131">
        <f t="shared" si="7"/>
        <v>3.9393011330279539</v>
      </c>
      <c r="O131" s="52">
        <f t="shared" ref="O131:O194" si="9">2*PI()/P131</f>
        <v>25.7055640172794</v>
      </c>
      <c r="P131">
        <v>0.24442900000000001</v>
      </c>
      <c r="Q131">
        <v>1.595</v>
      </c>
      <c r="R131">
        <v>0.1219739</v>
      </c>
    </row>
    <row r="132" spans="1:18" x14ac:dyDescent="0.25">
      <c r="A132">
        <v>1.6065</v>
      </c>
      <c r="B132">
        <v>4.9999999999999998E-7</v>
      </c>
      <c r="C132">
        <v>0</v>
      </c>
      <c r="D132">
        <f t="shared" si="8"/>
        <v>4.9999999999999998E-7</v>
      </c>
      <c r="E132">
        <v>1.2494399999999999E-2</v>
      </c>
      <c r="F132">
        <f t="shared" si="7"/>
        <v>3.9111019652533994</v>
      </c>
      <c r="O132" s="52">
        <f t="shared" si="9"/>
        <v>26.642101535425088</v>
      </c>
      <c r="P132">
        <v>0.23583670000000001</v>
      </c>
      <c r="Q132">
        <v>1.6065</v>
      </c>
      <c r="R132">
        <v>0.1176856</v>
      </c>
    </row>
    <row r="133" spans="1:18" x14ac:dyDescent="0.25">
      <c r="A133">
        <v>1.6180000000000001</v>
      </c>
      <c r="B133">
        <v>3.9999999999999998E-7</v>
      </c>
      <c r="C133">
        <v>0</v>
      </c>
      <c r="D133">
        <f t="shared" si="8"/>
        <v>3.9999999999999998E-7</v>
      </c>
      <c r="E133">
        <v>1.20584E-2</v>
      </c>
      <c r="F133">
        <f t="shared" si="7"/>
        <v>3.8833036509144536</v>
      </c>
      <c r="O133" s="52">
        <f t="shared" si="9"/>
        <v>27.605813557422778</v>
      </c>
      <c r="P133">
        <v>0.22760369999999999</v>
      </c>
      <c r="Q133">
        <v>1.6180000000000001</v>
      </c>
      <c r="R133">
        <v>0.1135766</v>
      </c>
    </row>
    <row r="134" spans="1:18" x14ac:dyDescent="0.25">
      <c r="A134">
        <v>1.6294999999999999</v>
      </c>
      <c r="B134">
        <v>3.9999999999999998E-7</v>
      </c>
      <c r="C134">
        <v>0</v>
      </c>
      <c r="D134">
        <f t="shared" si="8"/>
        <v>3.9999999999999998E-7</v>
      </c>
      <c r="E134">
        <v>1.16405E-2</v>
      </c>
      <c r="F134">
        <f t="shared" si="7"/>
        <v>3.8558977030865829</v>
      </c>
      <c r="O134" s="52">
        <f t="shared" si="9"/>
        <v>28.597291676397194</v>
      </c>
      <c r="P134">
        <v>0.21971260000000001</v>
      </c>
      <c r="Q134">
        <v>1.6294999999999999</v>
      </c>
      <c r="R134">
        <v>0.10963829999999999</v>
      </c>
    </row>
    <row r="135" spans="1:18" x14ac:dyDescent="0.25">
      <c r="A135">
        <v>1.641</v>
      </c>
      <c r="B135">
        <v>2.9999999999999999E-7</v>
      </c>
      <c r="C135">
        <v>0</v>
      </c>
      <c r="D135">
        <f t="shared" si="8"/>
        <v>2.9999999999999999E-7</v>
      </c>
      <c r="E135">
        <v>1.1239900000000001E-2</v>
      </c>
      <c r="F135">
        <f t="shared" si="7"/>
        <v>3.8288758727480721</v>
      </c>
      <c r="O135" s="52">
        <f t="shared" si="9"/>
        <v>29.617130137025676</v>
      </c>
      <c r="P135">
        <v>0.212147</v>
      </c>
      <c r="Q135">
        <v>1.641</v>
      </c>
      <c r="R135">
        <v>0.1058624</v>
      </c>
    </row>
    <row r="136" spans="1:18" x14ac:dyDescent="0.25">
      <c r="A136">
        <v>1.6525000000000001</v>
      </c>
      <c r="B136">
        <v>2.9999999999999999E-7</v>
      </c>
      <c r="C136">
        <v>0</v>
      </c>
      <c r="D136">
        <f t="shared" si="8"/>
        <v>2.9999999999999999E-7</v>
      </c>
      <c r="E136">
        <v>1.08556E-2</v>
      </c>
      <c r="F136">
        <f t="shared" si="7"/>
        <v>3.8022301405020187</v>
      </c>
      <c r="O136" s="52">
        <f t="shared" si="9"/>
        <v>30.665929888612144</v>
      </c>
      <c r="P136">
        <v>0.2048914</v>
      </c>
      <c r="Q136">
        <v>1.6525000000000001</v>
      </c>
      <c r="R136">
        <v>0.10224129999999999</v>
      </c>
    </row>
    <row r="137" spans="1:18" x14ac:dyDescent="0.25">
      <c r="A137">
        <v>1.6639999999999999</v>
      </c>
      <c r="B137">
        <v>2.9999999999999999E-7</v>
      </c>
      <c r="C137">
        <v>0</v>
      </c>
      <c r="D137">
        <f t="shared" si="8"/>
        <v>2.9999999999999999E-7</v>
      </c>
      <c r="E137">
        <v>1.0487E-2</v>
      </c>
      <c r="F137">
        <f t="shared" si="7"/>
        <v>3.7759527086415785</v>
      </c>
      <c r="O137" s="52">
        <f t="shared" si="9"/>
        <v>31.744321542252536</v>
      </c>
      <c r="P137">
        <v>0.197931</v>
      </c>
      <c r="Q137">
        <v>1.6639999999999999</v>
      </c>
      <c r="R137">
        <v>9.8767599999999997E-2</v>
      </c>
    </row>
    <row r="138" spans="1:18" x14ac:dyDescent="0.25">
      <c r="A138">
        <v>1.6755</v>
      </c>
      <c r="B138">
        <v>1.9999999999999999E-7</v>
      </c>
      <c r="C138">
        <v>0</v>
      </c>
      <c r="D138">
        <f t="shared" si="8"/>
        <v>1.9999999999999999E-7</v>
      </c>
      <c r="E138">
        <v>1.01333E-2</v>
      </c>
      <c r="F138">
        <f t="shared" si="7"/>
        <v>3.7500359935419794</v>
      </c>
      <c r="O138" s="52">
        <f t="shared" si="9"/>
        <v>32.852912948254584</v>
      </c>
      <c r="P138">
        <v>0.19125200000000001</v>
      </c>
      <c r="Q138">
        <v>1.6755</v>
      </c>
      <c r="R138">
        <v>9.5434400000000003E-2</v>
      </c>
    </row>
    <row r="139" spans="1:18" x14ac:dyDescent="0.25">
      <c r="A139">
        <v>1.6870000000000001</v>
      </c>
      <c r="B139">
        <v>1.9999999999999999E-7</v>
      </c>
      <c r="C139">
        <v>0</v>
      </c>
      <c r="D139">
        <f t="shared" si="8"/>
        <v>1.9999999999999999E-7</v>
      </c>
      <c r="E139">
        <v>9.7937000000000007E-3</v>
      </c>
      <c r="F139">
        <f t="shared" si="7"/>
        <v>3.7244726183637145</v>
      </c>
      <c r="O139" s="52">
        <f t="shared" si="9"/>
        <v>33.992342114093532</v>
      </c>
      <c r="P139">
        <v>0.18484120000000001</v>
      </c>
      <c r="Q139">
        <v>1.6870000000000001</v>
      </c>
      <c r="R139">
        <v>9.2234999999999998E-2</v>
      </c>
    </row>
    <row r="140" spans="1:18" x14ac:dyDescent="0.25">
      <c r="A140">
        <v>1.6984999999999999</v>
      </c>
      <c r="B140">
        <v>1.9999999999999999E-7</v>
      </c>
      <c r="C140">
        <v>0</v>
      </c>
      <c r="D140">
        <f t="shared" si="8"/>
        <v>1.9999999999999999E-7</v>
      </c>
      <c r="E140">
        <v>9.4677000000000008E-3</v>
      </c>
      <c r="F140">
        <f t="shared" si="7"/>
        <v>3.6992554060521559</v>
      </c>
      <c r="O140" s="52">
        <f t="shared" si="9"/>
        <v>35.163237604132753</v>
      </c>
      <c r="P140">
        <v>0.17868619999999999</v>
      </c>
      <c r="Q140">
        <v>1.6984999999999999</v>
      </c>
      <c r="R140">
        <v>8.9163300000000001E-2</v>
      </c>
    </row>
    <row r="141" spans="1:18" x14ac:dyDescent="0.25">
      <c r="A141">
        <v>1.71</v>
      </c>
      <c r="B141">
        <v>1.9999999999999999E-7</v>
      </c>
      <c r="C141">
        <v>0</v>
      </c>
      <c r="D141">
        <f t="shared" si="8"/>
        <v>1.9999999999999999E-7</v>
      </c>
      <c r="E141">
        <v>9.1547E-3</v>
      </c>
      <c r="F141">
        <f t="shared" si="7"/>
        <v>3.6743773726196411</v>
      </c>
      <c r="O141" s="52">
        <f t="shared" si="9"/>
        <v>36.366245312866582</v>
      </c>
      <c r="P141">
        <v>0.17277519999999999</v>
      </c>
      <c r="Q141">
        <v>1.71</v>
      </c>
      <c r="R141">
        <v>8.6213399999999996E-2</v>
      </c>
    </row>
    <row r="142" spans="1:18" x14ac:dyDescent="0.25">
      <c r="A142">
        <v>1.7215</v>
      </c>
      <c r="B142">
        <v>9.9999999999999995E-8</v>
      </c>
      <c r="C142">
        <v>0</v>
      </c>
      <c r="D142">
        <f t="shared" si="8"/>
        <v>9.9999999999999995E-8</v>
      </c>
      <c r="E142">
        <v>8.8538999999999996E-3</v>
      </c>
      <c r="F142">
        <f t="shared" si="7"/>
        <v>3.649831720696826</v>
      </c>
      <c r="O142" s="52">
        <f t="shared" si="9"/>
        <v>37.602045921735154</v>
      </c>
      <c r="P142">
        <v>0.16709689999999999</v>
      </c>
      <c r="Q142">
        <v>1.7215</v>
      </c>
      <c r="R142">
        <v>8.3379599999999998E-2</v>
      </c>
    </row>
    <row r="143" spans="1:18" x14ac:dyDescent="0.25">
      <c r="A143">
        <v>1.7330000000000001</v>
      </c>
      <c r="B143">
        <v>9.9999999999999995E-8</v>
      </c>
      <c r="C143">
        <v>0</v>
      </c>
      <c r="D143">
        <f t="shared" si="8"/>
        <v>9.9999999999999995E-8</v>
      </c>
      <c r="E143">
        <v>8.5649000000000003E-3</v>
      </c>
      <c r="F143">
        <f t="shared" si="7"/>
        <v>3.6256118333407881</v>
      </c>
      <c r="O143" s="52">
        <f t="shared" si="9"/>
        <v>38.871283161055786</v>
      </c>
      <c r="P143">
        <v>0.1616408</v>
      </c>
      <c r="Q143">
        <v>1.7330000000000001</v>
      </c>
      <c r="R143">
        <v>8.0656800000000001E-2</v>
      </c>
    </row>
    <row r="144" spans="1:18" x14ac:dyDescent="0.25">
      <c r="A144">
        <v>1.7444999999999999</v>
      </c>
      <c r="B144">
        <v>9.9999999999999995E-8</v>
      </c>
      <c r="C144">
        <v>0</v>
      </c>
      <c r="D144">
        <f t="shared" si="8"/>
        <v>9.9999999999999995E-8</v>
      </c>
      <c r="E144">
        <v>8.2871000000000004E-3</v>
      </c>
      <c r="F144">
        <f t="shared" si="7"/>
        <v>3.6017112680880405</v>
      </c>
      <c r="O144" s="52">
        <f t="shared" si="9"/>
        <v>40.174615399535327</v>
      </c>
      <c r="P144">
        <v>0.15639690000000001</v>
      </c>
      <c r="Q144">
        <v>1.7444999999999999</v>
      </c>
      <c r="R144">
        <v>7.8039800000000006E-2</v>
      </c>
    </row>
    <row r="145" spans="1:18" x14ac:dyDescent="0.25">
      <c r="A145">
        <v>1.756</v>
      </c>
      <c r="B145">
        <v>9.9999999999999995E-8</v>
      </c>
      <c r="C145">
        <v>0</v>
      </c>
      <c r="D145">
        <f t="shared" si="8"/>
        <v>9.9999999999999995E-8</v>
      </c>
      <c r="E145">
        <v>8.0201000000000005E-3</v>
      </c>
      <c r="F145">
        <f t="shared" si="7"/>
        <v>3.5781237512412223</v>
      </c>
      <c r="O145" s="52">
        <f t="shared" si="9"/>
        <v>41.512792455238376</v>
      </c>
      <c r="P145">
        <v>0.1513554</v>
      </c>
      <c r="Q145">
        <v>1.756</v>
      </c>
      <c r="R145">
        <v>7.5523999999999994E-2</v>
      </c>
    </row>
    <row r="146" spans="1:18" x14ac:dyDescent="0.25">
      <c r="A146">
        <v>1.7675000000000001</v>
      </c>
      <c r="B146">
        <v>9.9999999999999995E-8</v>
      </c>
      <c r="C146">
        <v>0</v>
      </c>
      <c r="D146">
        <f t="shared" si="8"/>
        <v>9.9999999999999995E-8</v>
      </c>
      <c r="E146">
        <v>7.7632999999999999E-3</v>
      </c>
      <c r="F146">
        <f t="shared" si="7"/>
        <v>3.5548431723788321</v>
      </c>
      <c r="O146" s="52">
        <f t="shared" si="9"/>
        <v>42.886441357470339</v>
      </c>
      <c r="P146">
        <v>0.14650750000000001</v>
      </c>
      <c r="Q146">
        <v>1.7675000000000001</v>
      </c>
      <c r="R146">
        <v>7.3104699999999995E-2</v>
      </c>
    </row>
    <row r="147" spans="1:18" x14ac:dyDescent="0.25">
      <c r="A147">
        <v>1.7789999999999999</v>
      </c>
      <c r="B147">
        <v>9.9999999999999995E-8</v>
      </c>
      <c r="C147">
        <v>0</v>
      </c>
      <c r="D147">
        <f t="shared" si="8"/>
        <v>9.9999999999999995E-8</v>
      </c>
      <c r="E147">
        <v>7.5163000000000001E-3</v>
      </c>
      <c r="F147">
        <f t="shared" si="7"/>
        <v>3.5318635790779012</v>
      </c>
      <c r="O147" s="52">
        <f t="shared" si="9"/>
        <v>44.296260183183477</v>
      </c>
      <c r="P147">
        <v>0.14184459999999999</v>
      </c>
      <c r="Q147">
        <v>1.7789999999999999</v>
      </c>
      <c r="R147">
        <v>7.0777699999999999E-2</v>
      </c>
    </row>
    <row r="148" spans="1:18" x14ac:dyDescent="0.25">
      <c r="A148">
        <v>1.7905</v>
      </c>
      <c r="B148">
        <v>9.9999999999999995E-8</v>
      </c>
      <c r="C148">
        <v>0</v>
      </c>
      <c r="D148">
        <f t="shared" si="8"/>
        <v>9.9999999999999995E-8</v>
      </c>
      <c r="E148">
        <v>7.2785999999999997E-3</v>
      </c>
      <c r="F148">
        <f t="shared" si="7"/>
        <v>3.5091791718400369</v>
      </c>
      <c r="O148" s="52">
        <f t="shared" si="9"/>
        <v>45.743033418290608</v>
      </c>
      <c r="P148">
        <v>0.13735829999999999</v>
      </c>
      <c r="Q148">
        <v>1.7905</v>
      </c>
      <c r="R148">
        <v>6.85389E-2</v>
      </c>
    </row>
    <row r="149" spans="1:18" x14ac:dyDescent="0.25">
      <c r="A149">
        <v>1.802</v>
      </c>
      <c r="B149">
        <v>9.9999999999999995E-8</v>
      </c>
      <c r="C149">
        <v>0</v>
      </c>
      <c r="D149">
        <f t="shared" si="8"/>
        <v>9.9999999999999995E-8</v>
      </c>
      <c r="E149">
        <v>7.0498999999999996E-3</v>
      </c>
      <c r="F149">
        <f t="shared" si="7"/>
        <v>3.4867842992117568</v>
      </c>
      <c r="O149" s="52">
        <f t="shared" si="9"/>
        <v>47.227400458802478</v>
      </c>
      <c r="P149">
        <v>0.1330411</v>
      </c>
      <c r="Q149">
        <v>1.802</v>
      </c>
      <c r="R149">
        <v>6.6384499999999999E-2</v>
      </c>
    </row>
    <row r="150" spans="1:18" x14ac:dyDescent="0.25">
      <c r="A150">
        <v>1.8134999999999999</v>
      </c>
      <c r="B150">
        <v>9.9999999999999995E-8</v>
      </c>
      <c r="C150">
        <v>0</v>
      </c>
      <c r="D150">
        <f t="shared" si="8"/>
        <v>9.9999999999999995E-8</v>
      </c>
      <c r="E150">
        <v>6.8297999999999996E-3</v>
      </c>
      <c r="F150">
        <f t="shared" si="7"/>
        <v>3.4646734530904806</v>
      </c>
      <c r="O150" s="52">
        <f t="shared" si="9"/>
        <v>48.750133313519264</v>
      </c>
      <c r="P150">
        <v>0.12888549999999999</v>
      </c>
      <c r="Q150">
        <v>1.8134999999999999</v>
      </c>
      <c r="R150">
        <v>6.4310800000000001E-2</v>
      </c>
    </row>
    <row r="151" spans="1:18" x14ac:dyDescent="0.25">
      <c r="A151">
        <v>1.825</v>
      </c>
      <c r="B151">
        <v>0</v>
      </c>
      <c r="C151">
        <v>0</v>
      </c>
      <c r="D151">
        <f t="shared" si="8"/>
        <v>0</v>
      </c>
      <c r="E151">
        <v>6.6178000000000001E-3</v>
      </c>
      <c r="F151">
        <f t="shared" si="7"/>
        <v>3.4428412642079924</v>
      </c>
      <c r="O151" s="52">
        <f t="shared" si="9"/>
        <v>50.311970718380472</v>
      </c>
      <c r="P151">
        <v>0.1248845</v>
      </c>
      <c r="Q151">
        <v>1.825</v>
      </c>
      <c r="R151">
        <v>6.23142E-2</v>
      </c>
    </row>
    <row r="152" spans="1:18" x14ac:dyDescent="0.25">
      <c r="A152">
        <v>1.8365</v>
      </c>
      <c r="B152">
        <v>0</v>
      </c>
      <c r="C152">
        <v>0</v>
      </c>
      <c r="D152">
        <f t="shared" si="8"/>
        <v>0</v>
      </c>
      <c r="E152">
        <v>6.4136999999999996E-3</v>
      </c>
      <c r="F152">
        <f t="shared" si="7"/>
        <v>3.4212824977836025</v>
      </c>
      <c r="O152" s="52">
        <f t="shared" si="9"/>
        <v>51.913636591958181</v>
      </c>
      <c r="P152">
        <v>0.1210315</v>
      </c>
      <c r="Q152">
        <v>1.8365</v>
      </c>
      <c r="R152">
        <v>6.0391500000000001E-2</v>
      </c>
    </row>
    <row r="153" spans="1:18" x14ac:dyDescent="0.25">
      <c r="A153">
        <v>1.8480000000000001</v>
      </c>
      <c r="B153">
        <v>0</v>
      </c>
      <c r="C153">
        <v>0</v>
      </c>
      <c r="D153">
        <f t="shared" si="8"/>
        <v>0</v>
      </c>
      <c r="E153">
        <v>6.2170999999999997E-3</v>
      </c>
      <c r="F153">
        <f t="shared" si="7"/>
        <v>3.3999920493396028</v>
      </c>
      <c r="O153" s="52">
        <f t="shared" si="9"/>
        <v>53.555915032288468</v>
      </c>
      <c r="P153">
        <v>0.1173201</v>
      </c>
      <c r="Q153">
        <v>1.8480000000000001</v>
      </c>
      <c r="R153">
        <v>5.8539399999999998E-2</v>
      </c>
    </row>
    <row r="154" spans="1:18" x14ac:dyDescent="0.25">
      <c r="A154">
        <v>1.8594999999999999</v>
      </c>
      <c r="B154">
        <v>0</v>
      </c>
      <c r="C154">
        <v>0</v>
      </c>
      <c r="D154">
        <f t="shared" si="8"/>
        <v>0</v>
      </c>
      <c r="E154">
        <v>6.0277000000000004E-3</v>
      </c>
      <c r="F154">
        <f t="shared" si="7"/>
        <v>3.3789649406720015</v>
      </c>
      <c r="O154" s="52">
        <f t="shared" si="9"/>
        <v>55.239561957650501</v>
      </c>
      <c r="P154">
        <v>0.11374430000000001</v>
      </c>
      <c r="Q154">
        <v>1.8594999999999999</v>
      </c>
      <c r="R154">
        <v>5.6755E-2</v>
      </c>
    </row>
    <row r="155" spans="1:18" x14ac:dyDescent="0.25">
      <c r="A155">
        <v>1.871</v>
      </c>
      <c r="B155">
        <v>0</v>
      </c>
      <c r="C155">
        <v>0</v>
      </c>
      <c r="D155">
        <f t="shared" si="8"/>
        <v>0</v>
      </c>
      <c r="E155">
        <v>5.8450999999999998E-3</v>
      </c>
      <c r="F155">
        <f t="shared" si="7"/>
        <v>3.3581963159698485</v>
      </c>
      <c r="O155" s="52">
        <f t="shared" si="9"/>
        <v>56.965335011020883</v>
      </c>
      <c r="P155">
        <v>0.1102984</v>
      </c>
      <c r="Q155">
        <v>1.871</v>
      </c>
      <c r="R155">
        <v>5.5035500000000001E-2</v>
      </c>
    </row>
    <row r="156" spans="1:18" x14ac:dyDescent="0.25">
      <c r="A156">
        <v>1.8825000000000001</v>
      </c>
      <c r="B156">
        <v>0</v>
      </c>
      <c r="C156">
        <v>0</v>
      </c>
      <c r="D156">
        <f t="shared" si="8"/>
        <v>0</v>
      </c>
      <c r="E156">
        <v>5.6690999999999998E-3</v>
      </c>
      <c r="F156">
        <f t="shared" si="7"/>
        <v>3.3376814380768054</v>
      </c>
      <c r="O156" s="52">
        <f t="shared" si="9"/>
        <v>58.734092879760716</v>
      </c>
      <c r="P156">
        <v>0.1069768</v>
      </c>
      <c r="Q156">
        <v>1.8825000000000001</v>
      </c>
      <c r="R156">
        <v>5.3378000000000002E-2</v>
      </c>
    </row>
    <row r="157" spans="1:18" x14ac:dyDescent="0.25">
      <c r="A157">
        <v>1.8939999999999999</v>
      </c>
      <c r="B157">
        <v>0</v>
      </c>
      <c r="C157">
        <v>0</v>
      </c>
      <c r="D157">
        <f t="shared" si="8"/>
        <v>0</v>
      </c>
      <c r="E157">
        <v>5.4995E-3</v>
      </c>
      <c r="F157">
        <f t="shared" ref="F157:F220" si="10">2*PI()/A157</f>
        <v>3.3174156848889051</v>
      </c>
      <c r="O157" s="52">
        <f t="shared" si="9"/>
        <v>60.546524504378105</v>
      </c>
      <c r="P157">
        <v>0.10377450000000001</v>
      </c>
      <c r="Q157">
        <v>1.8939999999999999</v>
      </c>
      <c r="R157">
        <v>5.178E-2</v>
      </c>
    </row>
    <row r="158" spans="1:18" x14ac:dyDescent="0.25">
      <c r="A158">
        <v>1.9055</v>
      </c>
      <c r="B158">
        <v>0</v>
      </c>
      <c r="C158">
        <v>0</v>
      </c>
      <c r="D158">
        <f t="shared" si="8"/>
        <v>0</v>
      </c>
      <c r="E158">
        <v>5.3357999999999999E-3</v>
      </c>
      <c r="F158">
        <f t="shared" si="10"/>
        <v>3.2973945458827534</v>
      </c>
      <c r="O158" s="52">
        <f t="shared" si="9"/>
        <v>62.403515342485051</v>
      </c>
      <c r="P158">
        <v>0.1006864</v>
      </c>
      <c r="Q158">
        <v>1.9055</v>
      </c>
      <c r="R158">
        <v>5.0238999999999999E-2</v>
      </c>
    </row>
    <row r="159" spans="1:18" x14ac:dyDescent="0.25">
      <c r="A159">
        <v>1.917</v>
      </c>
      <c r="B159">
        <v>0</v>
      </c>
      <c r="C159">
        <v>0</v>
      </c>
      <c r="D159">
        <f t="shared" si="8"/>
        <v>0</v>
      </c>
      <c r="E159">
        <v>5.1780000000000003E-3</v>
      </c>
      <c r="F159">
        <f t="shared" si="10"/>
        <v>3.2776136187686937</v>
      </c>
      <c r="O159" s="52">
        <f t="shared" si="9"/>
        <v>64.305872276108829</v>
      </c>
      <c r="P159">
        <v>9.7707799999999997E-2</v>
      </c>
      <c r="Q159">
        <v>1.917</v>
      </c>
      <c r="R159">
        <v>4.8752700000000003E-2</v>
      </c>
    </row>
    <row r="160" spans="1:18" x14ac:dyDescent="0.25">
      <c r="A160">
        <v>1.9285000000000001</v>
      </c>
      <c r="B160">
        <v>0</v>
      </c>
      <c r="C160">
        <v>0</v>
      </c>
      <c r="D160">
        <f t="shared" si="8"/>
        <v>0</v>
      </c>
      <c r="E160">
        <v>5.0258000000000004E-3</v>
      </c>
      <c r="F160">
        <f t="shared" si="10"/>
        <v>3.2580686062637212</v>
      </c>
      <c r="O160" s="52">
        <f t="shared" si="9"/>
        <v>66.254424112604809</v>
      </c>
      <c r="P160">
        <v>9.4834199999999994E-2</v>
      </c>
      <c r="Q160">
        <v>1.9285000000000001</v>
      </c>
      <c r="R160">
        <v>4.7318800000000001E-2</v>
      </c>
    </row>
    <row r="161" spans="1:18" x14ac:dyDescent="0.25">
      <c r="A161">
        <v>1.94</v>
      </c>
      <c r="B161">
        <v>0</v>
      </c>
      <c r="C161">
        <v>0</v>
      </c>
      <c r="D161">
        <f t="shared" si="8"/>
        <v>0</v>
      </c>
      <c r="E161">
        <v>4.8789000000000003E-3</v>
      </c>
      <c r="F161">
        <f t="shared" si="10"/>
        <v>3.2387553129791682</v>
      </c>
      <c r="O161" s="52">
        <f t="shared" si="9"/>
        <v>68.249943050828975</v>
      </c>
      <c r="P161">
        <v>9.2061400000000002E-2</v>
      </c>
      <c r="Q161">
        <v>1.94</v>
      </c>
      <c r="R161">
        <v>4.59351E-2</v>
      </c>
    </row>
    <row r="162" spans="1:18" x14ac:dyDescent="0.25">
      <c r="A162">
        <v>1.9515</v>
      </c>
      <c r="B162">
        <v>0</v>
      </c>
      <c r="C162">
        <v>0</v>
      </c>
      <c r="D162">
        <f t="shared" si="8"/>
        <v>0</v>
      </c>
      <c r="E162">
        <v>4.7371000000000002E-3</v>
      </c>
      <c r="F162">
        <f t="shared" si="10"/>
        <v>3.2196696424184403</v>
      </c>
      <c r="O162" s="52">
        <f t="shared" si="9"/>
        <v>70.293351776128333</v>
      </c>
      <c r="P162">
        <v>8.9385199999999998E-2</v>
      </c>
      <c r="Q162">
        <v>1.9515</v>
      </c>
      <c r="R162">
        <v>4.4599699999999999E-2</v>
      </c>
    </row>
    <row r="163" spans="1:18" x14ac:dyDescent="0.25">
      <c r="A163">
        <v>1.9630000000000001</v>
      </c>
      <c r="B163">
        <v>0</v>
      </c>
      <c r="C163">
        <v>0</v>
      </c>
      <c r="D163">
        <f t="shared" si="8"/>
        <v>0</v>
      </c>
      <c r="E163">
        <v>4.6001999999999996E-3</v>
      </c>
      <c r="F163">
        <f t="shared" si="10"/>
        <v>3.200807594080278</v>
      </c>
      <c r="O163" s="52">
        <f t="shared" si="9"/>
        <v>72.385426421797547</v>
      </c>
      <c r="P163">
        <v>8.6801799999999998E-2</v>
      </c>
      <c r="Q163">
        <v>1.9630000000000001</v>
      </c>
      <c r="R163">
        <v>4.3310599999999998E-2</v>
      </c>
    </row>
    <row r="164" spans="1:18" x14ac:dyDescent="0.25">
      <c r="A164">
        <v>1.9744999999999999</v>
      </c>
      <c r="B164">
        <v>0</v>
      </c>
      <c r="C164">
        <v>0</v>
      </c>
      <c r="D164">
        <f t="shared" si="8"/>
        <v>0</v>
      </c>
      <c r="E164">
        <v>4.4679999999999997E-3</v>
      </c>
      <c r="F164">
        <f t="shared" si="10"/>
        <v>3.1821652606632496</v>
      </c>
      <c r="O164" s="52">
        <f t="shared" si="9"/>
        <v>74.527179819298993</v>
      </c>
      <c r="P164">
        <v>8.4307300000000002E-2</v>
      </c>
      <c r="Q164">
        <v>1.9744999999999999</v>
      </c>
      <c r="R164">
        <v>4.2065900000000003E-2</v>
      </c>
    </row>
    <row r="165" spans="1:18" x14ac:dyDescent="0.25">
      <c r="A165">
        <v>1.986</v>
      </c>
      <c r="B165">
        <v>0</v>
      </c>
      <c r="C165">
        <v>0</v>
      </c>
      <c r="D165">
        <f t="shared" si="8"/>
        <v>0</v>
      </c>
      <c r="E165">
        <v>4.3404000000000003E-3</v>
      </c>
      <c r="F165">
        <f t="shared" si="10"/>
        <v>3.1637388253673646</v>
      </c>
      <c r="O165" s="52">
        <f t="shared" si="9"/>
        <v>76.719268107552608</v>
      </c>
      <c r="P165">
        <v>8.1898399999999996E-2</v>
      </c>
      <c r="Q165">
        <v>1.986</v>
      </c>
      <c r="R165">
        <v>4.0863799999999999E-2</v>
      </c>
    </row>
    <row r="166" spans="1:18" x14ac:dyDescent="0.25">
      <c r="A166">
        <v>1.9975000000000001</v>
      </c>
      <c r="B166">
        <v>0</v>
      </c>
      <c r="C166">
        <v>0</v>
      </c>
      <c r="D166">
        <f t="shared" si="8"/>
        <v>0</v>
      </c>
      <c r="E166">
        <v>4.2170999999999997E-3</v>
      </c>
      <c r="F166">
        <f t="shared" si="10"/>
        <v>3.1455245592889041</v>
      </c>
      <c r="O166" s="52">
        <f t="shared" si="9"/>
        <v>78.962859861452557</v>
      </c>
      <c r="P166">
        <v>7.95714E-2</v>
      </c>
      <c r="Q166">
        <v>1.9975000000000001</v>
      </c>
      <c r="R166">
        <v>3.97027E-2</v>
      </c>
    </row>
    <row r="167" spans="1:18" x14ac:dyDescent="0.25">
      <c r="A167">
        <v>2.0089999999999999</v>
      </c>
      <c r="B167">
        <v>0</v>
      </c>
      <c r="C167">
        <v>0</v>
      </c>
      <c r="D167">
        <f t="shared" si="8"/>
        <v>0</v>
      </c>
      <c r="E167">
        <v>4.0980000000000001E-3</v>
      </c>
      <c r="F167">
        <f t="shared" si="10"/>
        <v>3.1275188189047221</v>
      </c>
      <c r="O167" s="52">
        <f t="shared" si="9"/>
        <v>81.258628475240798</v>
      </c>
      <c r="P167">
        <v>7.7323299999999998E-2</v>
      </c>
      <c r="Q167">
        <v>2.0089999999999999</v>
      </c>
      <c r="R167">
        <v>3.8580900000000001E-2</v>
      </c>
    </row>
    <row r="168" spans="1:18" x14ac:dyDescent="0.25">
      <c r="A168">
        <v>2.0205000000000002</v>
      </c>
      <c r="B168">
        <v>0</v>
      </c>
      <c r="C168">
        <v>0</v>
      </c>
      <c r="D168">
        <f t="shared" si="8"/>
        <v>0</v>
      </c>
      <c r="E168">
        <v>3.9829000000000002E-3</v>
      </c>
      <c r="F168">
        <f t="shared" si="10"/>
        <v>3.1097180436424576</v>
      </c>
      <c r="O168" s="52">
        <f t="shared" si="9"/>
        <v>83.607474380641463</v>
      </c>
      <c r="P168">
        <v>7.5150999999999996E-2</v>
      </c>
      <c r="Q168">
        <v>2.0205000000000002</v>
      </c>
      <c r="R168">
        <v>3.7497000000000003E-2</v>
      </c>
    </row>
    <row r="169" spans="1:18" x14ac:dyDescent="0.25">
      <c r="A169">
        <v>2.032</v>
      </c>
      <c r="B169">
        <v>0</v>
      </c>
      <c r="C169">
        <v>0</v>
      </c>
      <c r="D169">
        <f t="shared" si="8"/>
        <v>0</v>
      </c>
      <c r="E169">
        <v>3.8716000000000002E-3</v>
      </c>
      <c r="F169">
        <f t="shared" si="10"/>
        <v>3.0921187535332608</v>
      </c>
      <c r="O169" s="52">
        <f t="shared" si="9"/>
        <v>86.010470807945993</v>
      </c>
      <c r="P169">
        <v>7.3051400000000002E-2</v>
      </c>
      <c r="Q169">
        <v>2.032</v>
      </c>
      <c r="R169">
        <v>3.6449299999999997E-2</v>
      </c>
    </row>
    <row r="170" spans="1:18" x14ac:dyDescent="0.25">
      <c r="A170">
        <v>2.0434999999999999</v>
      </c>
      <c r="B170">
        <v>0</v>
      </c>
      <c r="C170">
        <v>0</v>
      </c>
      <c r="D170">
        <f t="shared" si="8"/>
        <v>0</v>
      </c>
      <c r="E170">
        <v>3.7640999999999998E-3</v>
      </c>
      <c r="F170">
        <f t="shared" si="10"/>
        <v>3.0747175469437664</v>
      </c>
      <c r="O170" s="52">
        <f t="shared" si="9"/>
        <v>88.4684041685734</v>
      </c>
      <c r="P170">
        <v>7.1021799999999996E-2</v>
      </c>
      <c r="Q170">
        <v>2.0434999999999999</v>
      </c>
      <c r="R170">
        <v>3.5436599999999999E-2</v>
      </c>
    </row>
    <row r="171" spans="1:18" x14ac:dyDescent="0.25">
      <c r="A171">
        <v>2.0550000000000002</v>
      </c>
      <c r="B171">
        <v>0</v>
      </c>
      <c r="C171">
        <v>0</v>
      </c>
      <c r="D171">
        <f t="shared" si="8"/>
        <v>0</v>
      </c>
      <c r="E171">
        <v>3.6600999999999999E-3</v>
      </c>
      <c r="F171">
        <f t="shared" si="10"/>
        <v>3.0575110983842269</v>
      </c>
      <c r="O171" s="52">
        <f t="shared" si="9"/>
        <v>90.982332704593233</v>
      </c>
      <c r="P171">
        <v>6.9059400000000007E-2</v>
      </c>
      <c r="Q171">
        <v>2.0550000000000002</v>
      </c>
      <c r="R171">
        <v>3.4457399999999999E-2</v>
      </c>
    </row>
    <row r="172" spans="1:18" x14ac:dyDescent="0.25">
      <c r="A172">
        <v>2.0665</v>
      </c>
      <c r="B172">
        <v>0</v>
      </c>
      <c r="C172">
        <v>0</v>
      </c>
      <c r="D172">
        <f t="shared" si="8"/>
        <v>0</v>
      </c>
      <c r="E172">
        <v>3.5595000000000002E-3</v>
      </c>
      <c r="F172">
        <f t="shared" si="10"/>
        <v>3.0404961563898314</v>
      </c>
      <c r="O172" s="52">
        <f t="shared" si="9"/>
        <v>93.553101055803921</v>
      </c>
      <c r="P172">
        <v>6.7161700000000005E-2</v>
      </c>
      <c r="Q172">
        <v>2.0665</v>
      </c>
      <c r="R172">
        <v>3.3510499999999999E-2</v>
      </c>
    </row>
    <row r="173" spans="1:18" x14ac:dyDescent="0.25">
      <c r="A173">
        <v>2.0779999999999998</v>
      </c>
      <c r="B173">
        <v>0</v>
      </c>
      <c r="C173">
        <v>0</v>
      </c>
      <c r="D173">
        <f t="shared" si="8"/>
        <v>0</v>
      </c>
      <c r="E173">
        <v>3.4623000000000002E-3</v>
      </c>
      <c r="F173">
        <f t="shared" si="10"/>
        <v>3.0236695414723709</v>
      </c>
      <c r="O173" s="52">
        <f t="shared" si="9"/>
        <v>96.181852386405836</v>
      </c>
      <c r="P173">
        <v>6.5326099999999998E-2</v>
      </c>
      <c r="Q173">
        <v>2.0779999999999998</v>
      </c>
      <c r="R173">
        <v>3.2594600000000001E-2</v>
      </c>
    </row>
    <row r="174" spans="1:18" x14ac:dyDescent="0.25">
      <c r="A174">
        <v>2.0895000000000001</v>
      </c>
      <c r="B174">
        <v>0</v>
      </c>
      <c r="C174">
        <v>0</v>
      </c>
      <c r="D174">
        <f t="shared" si="8"/>
        <v>0</v>
      </c>
      <c r="E174">
        <v>3.3682E-3</v>
      </c>
      <c r="F174">
        <f t="shared" si="10"/>
        <v>3.0070281441395483</v>
      </c>
      <c r="O174" s="52">
        <f t="shared" si="9"/>
        <v>98.869171874014938</v>
      </c>
      <c r="P174">
        <v>6.3550499999999996E-2</v>
      </c>
      <c r="Q174">
        <v>2.0895000000000001</v>
      </c>
      <c r="R174">
        <v>3.1708500000000001E-2</v>
      </c>
    </row>
    <row r="175" spans="1:18" x14ac:dyDescent="0.25">
      <c r="A175">
        <v>2.101</v>
      </c>
      <c r="B175">
        <v>0</v>
      </c>
      <c r="C175">
        <v>0</v>
      </c>
      <c r="D175">
        <f t="shared" si="8"/>
        <v>0</v>
      </c>
      <c r="E175">
        <v>3.2770999999999998E-3</v>
      </c>
      <c r="F175">
        <f t="shared" si="10"/>
        <v>2.9905689229793366</v>
      </c>
      <c r="O175" s="52">
        <f t="shared" si="9"/>
        <v>101.61655489411822</v>
      </c>
      <c r="P175">
        <v>6.18323E-2</v>
      </c>
      <c r="Q175">
        <v>2.101</v>
      </c>
      <c r="R175">
        <v>3.0851199999999999E-2</v>
      </c>
    </row>
    <row r="176" spans="1:18" x14ac:dyDescent="0.25">
      <c r="A176">
        <v>2.1124999999999998</v>
      </c>
      <c r="B176">
        <v>0</v>
      </c>
      <c r="C176">
        <v>0</v>
      </c>
      <c r="D176">
        <f t="shared" si="8"/>
        <v>0</v>
      </c>
      <c r="E176">
        <v>3.189E-3</v>
      </c>
      <c r="F176">
        <f t="shared" si="10"/>
        <v>2.9742889028069048</v>
      </c>
      <c r="O176" s="52">
        <f t="shared" si="9"/>
        <v>104.42458163556989</v>
      </c>
      <c r="P176">
        <v>6.0169599999999997E-2</v>
      </c>
      <c r="Q176">
        <v>2.1124999999999998</v>
      </c>
      <c r="R176">
        <v>3.0021599999999999E-2</v>
      </c>
    </row>
    <row r="177" spans="1:18" x14ac:dyDescent="0.25">
      <c r="A177">
        <v>2.1240000000000001</v>
      </c>
      <c r="B177">
        <v>0</v>
      </c>
      <c r="C177">
        <v>0</v>
      </c>
      <c r="D177">
        <f t="shared" si="8"/>
        <v>0</v>
      </c>
      <c r="E177">
        <v>3.1037E-3</v>
      </c>
      <c r="F177">
        <f t="shared" si="10"/>
        <v>2.9581851728717448</v>
      </c>
      <c r="O177" s="52">
        <f t="shared" si="9"/>
        <v>107.29446462238153</v>
      </c>
      <c r="P177">
        <v>5.85602E-2</v>
      </c>
      <c r="Q177">
        <v>2.1240000000000001</v>
      </c>
      <c r="R177">
        <v>2.9218500000000001E-2</v>
      </c>
    </row>
    <row r="178" spans="1:18" x14ac:dyDescent="0.25">
      <c r="A178">
        <v>2.1355</v>
      </c>
      <c r="B178">
        <v>0</v>
      </c>
      <c r="C178">
        <v>0</v>
      </c>
      <c r="D178">
        <f t="shared" si="8"/>
        <v>0</v>
      </c>
      <c r="E178">
        <v>3.0211999999999999E-3</v>
      </c>
      <c r="F178">
        <f t="shared" si="10"/>
        <v>2.9422548851227281</v>
      </c>
      <c r="O178" s="52">
        <f t="shared" si="9"/>
        <v>110.22706680057236</v>
      </c>
      <c r="P178">
        <v>5.7002200000000003E-2</v>
      </c>
      <c r="Q178">
        <v>2.1355</v>
      </c>
      <c r="R178">
        <v>2.84411E-2</v>
      </c>
    </row>
    <row r="179" spans="1:18" x14ac:dyDescent="0.25">
      <c r="A179">
        <v>2.1469999999999998</v>
      </c>
      <c r="B179">
        <v>0</v>
      </c>
      <c r="C179">
        <v>0</v>
      </c>
      <c r="D179">
        <f t="shared" si="8"/>
        <v>0</v>
      </c>
      <c r="E179">
        <v>2.9412000000000002E-3</v>
      </c>
      <c r="F179">
        <f t="shared" si="10"/>
        <v>2.9264952525289178</v>
      </c>
      <c r="O179" s="52">
        <f t="shared" si="9"/>
        <v>113.22360249073022</v>
      </c>
      <c r="P179">
        <v>5.5493599999999997E-2</v>
      </c>
      <c r="Q179">
        <v>2.1469999999999998</v>
      </c>
      <c r="R179">
        <v>2.7688399999999998E-2</v>
      </c>
    </row>
    <row r="180" spans="1:18" x14ac:dyDescent="0.25">
      <c r="A180">
        <v>2.1585000000000001</v>
      </c>
      <c r="B180">
        <v>0</v>
      </c>
      <c r="C180">
        <v>0</v>
      </c>
      <c r="D180">
        <f t="shared" si="8"/>
        <v>0</v>
      </c>
      <c r="E180">
        <v>2.8638000000000001E-3</v>
      </c>
      <c r="F180">
        <f t="shared" si="10"/>
        <v>2.9109035474540588</v>
      </c>
      <c r="O180" s="52">
        <f t="shared" si="9"/>
        <v>116.28486651934081</v>
      </c>
      <c r="P180">
        <v>5.4032700000000003E-2</v>
      </c>
      <c r="Q180">
        <v>2.1585000000000001</v>
      </c>
      <c r="R180">
        <v>2.6959400000000001E-2</v>
      </c>
    </row>
    <row r="181" spans="1:18" x14ac:dyDescent="0.25">
      <c r="A181">
        <v>2.17</v>
      </c>
      <c r="B181">
        <v>0</v>
      </c>
      <c r="C181">
        <v>0</v>
      </c>
      <c r="D181">
        <f t="shared" si="8"/>
        <v>0</v>
      </c>
      <c r="E181">
        <v>2.7888000000000001E-3</v>
      </c>
      <c r="F181">
        <f t="shared" si="10"/>
        <v>2.8954771000827586</v>
      </c>
      <c r="O181" s="52">
        <f t="shared" si="9"/>
        <v>119.4122367264867</v>
      </c>
      <c r="P181">
        <v>5.26176E-2</v>
      </c>
      <c r="Q181">
        <v>2.17</v>
      </c>
      <c r="R181">
        <v>2.62533E-2</v>
      </c>
    </row>
    <row r="182" spans="1:18" x14ac:dyDescent="0.25">
      <c r="A182">
        <v>2.1815000000000002</v>
      </c>
      <c r="B182">
        <v>0</v>
      </c>
      <c r="C182">
        <v>0</v>
      </c>
      <c r="D182">
        <f t="shared" si="8"/>
        <v>0</v>
      </c>
      <c r="E182">
        <v>2.7162000000000002E-3</v>
      </c>
      <c r="F182">
        <f t="shared" si="10"/>
        <v>2.8802132968964407</v>
      </c>
      <c r="O182" s="52">
        <f t="shared" si="9"/>
        <v>122.6063931246358</v>
      </c>
      <c r="P182">
        <v>5.1246800000000002E-2</v>
      </c>
      <c r="Q182">
        <v>2.1815000000000002</v>
      </c>
      <c r="R182">
        <v>2.55693E-2</v>
      </c>
    </row>
    <row r="183" spans="1:18" x14ac:dyDescent="0.25">
      <c r="A183">
        <v>2.1930000000000001</v>
      </c>
      <c r="B183">
        <v>0</v>
      </c>
      <c r="C183">
        <v>0</v>
      </c>
      <c r="D183">
        <f t="shared" si="8"/>
        <v>0</v>
      </c>
      <c r="E183">
        <v>2.6457999999999998E-3</v>
      </c>
      <c r="F183">
        <f t="shared" si="10"/>
        <v>2.8651095791972576</v>
      </c>
      <c r="O183" s="52">
        <f t="shared" si="9"/>
        <v>125.86887240561288</v>
      </c>
      <c r="P183">
        <v>4.9918499999999998E-2</v>
      </c>
      <c r="Q183">
        <v>2.1930000000000001</v>
      </c>
      <c r="R183">
        <v>2.4906600000000001E-2</v>
      </c>
    </row>
    <row r="184" spans="1:18" x14ac:dyDescent="0.25">
      <c r="A184">
        <v>2.2044999999999999</v>
      </c>
      <c r="B184">
        <v>0</v>
      </c>
      <c r="C184">
        <v>0</v>
      </c>
      <c r="D184">
        <f t="shared" si="8"/>
        <v>0</v>
      </c>
      <c r="E184">
        <v>2.5776000000000002E-3</v>
      </c>
      <c r="F184">
        <f t="shared" si="10"/>
        <v>2.8501634416781974</v>
      </c>
      <c r="O184" s="52">
        <f t="shared" si="9"/>
        <v>129.20017328679796</v>
      </c>
      <c r="P184">
        <v>4.8631399999999998E-2</v>
      </c>
      <c r="Q184">
        <v>2.2044999999999999</v>
      </c>
      <c r="R184">
        <v>2.4264299999999999E-2</v>
      </c>
    </row>
    <row r="185" spans="1:18" x14ac:dyDescent="0.25">
      <c r="A185">
        <v>2.2160000000000002</v>
      </c>
      <c r="B185">
        <v>0</v>
      </c>
      <c r="C185">
        <v>0</v>
      </c>
      <c r="D185">
        <f t="shared" si="8"/>
        <v>0</v>
      </c>
      <c r="E185">
        <v>2.5114E-3</v>
      </c>
      <c r="F185">
        <f t="shared" si="10"/>
        <v>2.8353724310377193</v>
      </c>
      <c r="O185" s="52">
        <f t="shared" si="9"/>
        <v>132.60197171142008</v>
      </c>
      <c r="P185">
        <v>4.7383799999999997E-2</v>
      </c>
      <c r="Q185">
        <v>2.2160000000000002</v>
      </c>
      <c r="R185">
        <v>2.3641800000000001E-2</v>
      </c>
    </row>
    <row r="186" spans="1:18" x14ac:dyDescent="0.25">
      <c r="A186">
        <v>2.2275</v>
      </c>
      <c r="B186">
        <v>0</v>
      </c>
      <c r="C186">
        <v>0</v>
      </c>
      <c r="D186">
        <f t="shared" si="8"/>
        <v>0</v>
      </c>
      <c r="E186">
        <v>2.4472999999999999E-3</v>
      </c>
      <c r="F186">
        <f t="shared" si="10"/>
        <v>2.8207341446373002</v>
      </c>
      <c r="O186" s="52">
        <f t="shared" si="9"/>
        <v>136.07508288531278</v>
      </c>
      <c r="P186">
        <v>4.6174399999999997E-2</v>
      </c>
      <c r="Q186">
        <v>2.2275</v>
      </c>
      <c r="R186">
        <v>2.3038400000000001E-2</v>
      </c>
    </row>
    <row r="187" spans="1:18" x14ac:dyDescent="0.25">
      <c r="A187">
        <v>2.2389999999999999</v>
      </c>
      <c r="B187">
        <v>0</v>
      </c>
      <c r="C187">
        <v>0</v>
      </c>
      <c r="D187">
        <f t="shared" si="8"/>
        <v>0</v>
      </c>
      <c r="E187">
        <v>2.3852000000000001E-3</v>
      </c>
      <c r="F187">
        <f t="shared" si="10"/>
        <v>2.8062462292003514</v>
      </c>
      <c r="O187" s="52">
        <f t="shared" si="9"/>
        <v>139.62044507408768</v>
      </c>
      <c r="P187">
        <v>4.5001899999999997E-2</v>
      </c>
      <c r="Q187">
        <v>2.2389999999999999</v>
      </c>
      <c r="R187">
        <v>2.2453299999999999E-2</v>
      </c>
    </row>
    <row r="188" spans="1:18" x14ac:dyDescent="0.25">
      <c r="A188">
        <v>2.2505000000000002</v>
      </c>
      <c r="B188">
        <v>0</v>
      </c>
      <c r="C188">
        <v>0</v>
      </c>
      <c r="D188">
        <f t="shared" si="8"/>
        <v>0</v>
      </c>
      <c r="E188">
        <v>2.3249999999999998E-3</v>
      </c>
      <c r="F188">
        <f t="shared" si="10"/>
        <v>2.7919063795510266</v>
      </c>
      <c r="O188" s="52">
        <f t="shared" si="9"/>
        <v>143.23947637358313</v>
      </c>
      <c r="P188">
        <v>4.3864899999999998E-2</v>
      </c>
      <c r="Q188">
        <v>2.2505000000000002</v>
      </c>
      <c r="R188">
        <v>2.1885999999999999E-2</v>
      </c>
    </row>
    <row r="189" spans="1:18" x14ac:dyDescent="0.25">
      <c r="A189">
        <v>2.262</v>
      </c>
      <c r="B189">
        <v>0</v>
      </c>
      <c r="C189">
        <v>0</v>
      </c>
      <c r="D189">
        <f t="shared" si="8"/>
        <v>0</v>
      </c>
      <c r="E189">
        <v>2.2664999999999999E-3</v>
      </c>
      <c r="F189">
        <f t="shared" si="10"/>
        <v>2.777712337391506</v>
      </c>
      <c r="O189" s="52">
        <f t="shared" si="9"/>
        <v>146.93316310151457</v>
      </c>
      <c r="P189">
        <v>4.27622E-2</v>
      </c>
      <c r="Q189">
        <v>2.262</v>
      </c>
      <c r="R189">
        <v>2.1335799999999999E-2</v>
      </c>
    </row>
    <row r="190" spans="1:18" x14ac:dyDescent="0.25">
      <c r="A190">
        <v>2.2734999999999999</v>
      </c>
      <c r="B190">
        <v>0</v>
      </c>
      <c r="C190">
        <v>0</v>
      </c>
      <c r="D190">
        <f t="shared" si="8"/>
        <v>0</v>
      </c>
      <c r="E190">
        <v>2.2098E-3</v>
      </c>
      <c r="F190">
        <f t="shared" si="10"/>
        <v>2.7636618901163787</v>
      </c>
      <c r="O190" s="52">
        <f t="shared" si="9"/>
        <v>150.70301150517685</v>
      </c>
      <c r="P190">
        <v>4.16925E-2</v>
      </c>
      <c r="Q190">
        <v>2.2734999999999999</v>
      </c>
      <c r="R190">
        <v>2.08021E-2</v>
      </c>
    </row>
    <row r="191" spans="1:18" x14ac:dyDescent="0.25">
      <c r="A191">
        <v>2.2850000000000001</v>
      </c>
      <c r="B191">
        <v>0</v>
      </c>
      <c r="C191">
        <v>0</v>
      </c>
      <c r="D191">
        <f t="shared" si="8"/>
        <v>0</v>
      </c>
      <c r="E191">
        <v>2.1548000000000001E-3</v>
      </c>
      <c r="F191">
        <f t="shared" si="10"/>
        <v>2.7497528696628386</v>
      </c>
      <c r="O191" s="52">
        <f t="shared" si="9"/>
        <v>154.54965482992381</v>
      </c>
      <c r="P191">
        <v>4.0654799999999998E-2</v>
      </c>
      <c r="Q191">
        <v>2.2850000000000001</v>
      </c>
      <c r="R191">
        <v>2.0284300000000002E-2</v>
      </c>
    </row>
    <row r="192" spans="1:18" x14ac:dyDescent="0.25">
      <c r="A192">
        <v>2.2965</v>
      </c>
      <c r="B192">
        <v>0</v>
      </c>
      <c r="C192">
        <v>0</v>
      </c>
      <c r="D192">
        <f t="shared" si="8"/>
        <v>0</v>
      </c>
      <c r="E192">
        <v>2.1015000000000001E-3</v>
      </c>
      <c r="F192">
        <f t="shared" si="10"/>
        <v>2.735983151395422</v>
      </c>
      <c r="O192" s="52">
        <f t="shared" si="9"/>
        <v>158.47460539346565</v>
      </c>
      <c r="P192">
        <v>3.96479E-2</v>
      </c>
      <c r="Q192">
        <v>2.2965</v>
      </c>
      <c r="R192">
        <v>1.9781900000000002E-2</v>
      </c>
    </row>
    <row r="193" spans="1:18" x14ac:dyDescent="0.25">
      <c r="A193">
        <v>2.3079999999999998</v>
      </c>
      <c r="B193">
        <v>0</v>
      </c>
      <c r="C193">
        <v>0</v>
      </c>
      <c r="D193">
        <f t="shared" si="8"/>
        <v>0</v>
      </c>
      <c r="E193">
        <v>2.0496999999999998E-3</v>
      </c>
      <c r="F193">
        <f t="shared" si="10"/>
        <v>2.7223506530240842</v>
      </c>
      <c r="O193" s="52">
        <f t="shared" si="9"/>
        <v>162.47880331360062</v>
      </c>
      <c r="P193">
        <v>3.8670799999999998E-2</v>
      </c>
      <c r="Q193">
        <v>2.3079999999999998</v>
      </c>
      <c r="R193">
        <v>1.92944E-2</v>
      </c>
    </row>
    <row r="194" spans="1:18" x14ac:dyDescent="0.25">
      <c r="A194">
        <v>2.3195000000000001</v>
      </c>
      <c r="B194">
        <v>0</v>
      </c>
      <c r="C194">
        <v>0</v>
      </c>
      <c r="D194">
        <f t="shared" ref="D194:D251" si="11">C194+B194</f>
        <v>0</v>
      </c>
      <c r="E194">
        <v>1.9994000000000001E-3</v>
      </c>
      <c r="F194">
        <f t="shared" si="10"/>
        <v>2.7088533335544667</v>
      </c>
      <c r="O194" s="52">
        <f t="shared" si="9"/>
        <v>166.5633324191023</v>
      </c>
      <c r="P194">
        <v>3.7722499999999999E-2</v>
      </c>
      <c r="Q194">
        <v>2.3195000000000001</v>
      </c>
      <c r="R194">
        <v>1.88212E-2</v>
      </c>
    </row>
    <row r="195" spans="1:18" x14ac:dyDescent="0.25">
      <c r="A195">
        <v>2.331</v>
      </c>
      <c r="B195">
        <v>0</v>
      </c>
      <c r="C195">
        <v>0</v>
      </c>
      <c r="D195">
        <f t="shared" si="11"/>
        <v>0</v>
      </c>
      <c r="E195">
        <v>1.9506E-3</v>
      </c>
      <c r="F195">
        <f t="shared" si="10"/>
        <v>2.695489192269235</v>
      </c>
      <c r="O195" s="52">
        <f t="shared" ref="O195:O251" si="12">2*PI()/P195</f>
        <v>170.730380230847</v>
      </c>
      <c r="P195">
        <v>3.6801800000000003E-2</v>
      </c>
      <c r="Q195">
        <v>2.331</v>
      </c>
      <c r="R195">
        <v>1.83619E-2</v>
      </c>
    </row>
    <row r="196" spans="1:18" x14ac:dyDescent="0.25">
      <c r="A196">
        <v>2.3424999999999998</v>
      </c>
      <c r="B196">
        <v>0</v>
      </c>
      <c r="C196">
        <v>0</v>
      </c>
      <c r="D196">
        <f t="shared" si="11"/>
        <v>0</v>
      </c>
      <c r="E196">
        <v>1.9032999999999999E-3</v>
      </c>
      <c r="F196">
        <f t="shared" si="10"/>
        <v>2.6822562677394179</v>
      </c>
      <c r="O196" s="52">
        <f t="shared" si="12"/>
        <v>174.97960925750976</v>
      </c>
      <c r="P196">
        <v>3.5908099999999998E-2</v>
      </c>
      <c r="Q196">
        <v>2.3424999999999998</v>
      </c>
      <c r="R196">
        <v>1.7915899999999998E-2</v>
      </c>
    </row>
    <row r="197" spans="1:18" x14ac:dyDescent="0.25">
      <c r="A197">
        <v>2.3540000000000001</v>
      </c>
      <c r="B197">
        <v>0</v>
      </c>
      <c r="C197">
        <v>0</v>
      </c>
      <c r="D197">
        <f t="shared" si="11"/>
        <v>0</v>
      </c>
      <c r="E197">
        <v>1.8573000000000001E-3</v>
      </c>
      <c r="F197">
        <f t="shared" si="10"/>
        <v>2.6691526368647347</v>
      </c>
      <c r="O197" s="52">
        <f t="shared" si="12"/>
        <v>179.31362569790087</v>
      </c>
      <c r="P197">
        <v>3.5040200000000001E-2</v>
      </c>
      <c r="Q197">
        <v>2.3540000000000001</v>
      </c>
      <c r="R197">
        <v>1.7482899999999999E-2</v>
      </c>
    </row>
    <row r="198" spans="1:18" x14ac:dyDescent="0.25">
      <c r="A198">
        <v>2.3654999999999999</v>
      </c>
      <c r="B198">
        <v>0</v>
      </c>
      <c r="C198">
        <v>0</v>
      </c>
      <c r="D198">
        <f t="shared" si="11"/>
        <v>0</v>
      </c>
      <c r="E198">
        <v>1.8125999999999999E-3</v>
      </c>
      <c r="F198">
        <f t="shared" si="10"/>
        <v>2.6561764139419091</v>
      </c>
      <c r="O198" s="52">
        <f t="shared" si="12"/>
        <v>183.73337389734237</v>
      </c>
      <c r="P198">
        <v>3.41973E-2</v>
      </c>
      <c r="Q198">
        <v>2.3654999999999999</v>
      </c>
      <c r="R198">
        <v>1.7062299999999999E-2</v>
      </c>
    </row>
    <row r="199" spans="1:18" x14ac:dyDescent="0.25">
      <c r="A199">
        <v>2.3769999999999998</v>
      </c>
      <c r="B199">
        <v>0</v>
      </c>
      <c r="C199">
        <v>0</v>
      </c>
      <c r="D199">
        <f t="shared" si="11"/>
        <v>0</v>
      </c>
      <c r="E199">
        <v>1.7692000000000001E-3</v>
      </c>
      <c r="F199">
        <f t="shared" si="10"/>
        <v>2.6433257497600282</v>
      </c>
      <c r="O199" s="52">
        <f t="shared" si="12"/>
        <v>188.23936543902508</v>
      </c>
      <c r="P199">
        <v>3.3378699999999997E-2</v>
      </c>
      <c r="Q199">
        <v>2.3769999999999998</v>
      </c>
      <c r="R199">
        <v>1.6653899999999999E-2</v>
      </c>
    </row>
    <row r="200" spans="1:18" x14ac:dyDescent="0.25">
      <c r="A200">
        <v>2.3885000000000001</v>
      </c>
      <c r="B200">
        <v>0</v>
      </c>
      <c r="C200">
        <v>0</v>
      </c>
      <c r="D200">
        <f t="shared" si="11"/>
        <v>0</v>
      </c>
      <c r="E200">
        <v>1.7271000000000001E-3</v>
      </c>
      <c r="F200">
        <f t="shared" si="10"/>
        <v>2.6305988307220374</v>
      </c>
      <c r="O200" s="52">
        <f t="shared" si="12"/>
        <v>192.83334531832327</v>
      </c>
      <c r="P200">
        <v>3.2583500000000001E-2</v>
      </c>
      <c r="Q200">
        <v>2.3885000000000001</v>
      </c>
      <c r="R200">
        <v>1.62571E-2</v>
      </c>
    </row>
    <row r="201" spans="1:18" x14ac:dyDescent="0.25">
      <c r="A201">
        <v>2.4</v>
      </c>
      <c r="B201">
        <v>0</v>
      </c>
      <c r="C201">
        <v>0</v>
      </c>
      <c r="D201">
        <f t="shared" si="11"/>
        <v>0</v>
      </c>
      <c r="E201">
        <v>1.6861000000000001E-3</v>
      </c>
      <c r="F201">
        <f t="shared" si="10"/>
        <v>2.6179938779914944</v>
      </c>
      <c r="O201" s="52">
        <f t="shared" si="12"/>
        <v>197.517362253687</v>
      </c>
      <c r="P201">
        <v>3.18108E-2</v>
      </c>
      <c r="Q201">
        <v>2.4</v>
      </c>
      <c r="R201">
        <v>1.58716E-2</v>
      </c>
    </row>
    <row r="202" spans="1:18" x14ac:dyDescent="0.25">
      <c r="A202">
        <v>2.4115000000000002</v>
      </c>
      <c r="B202">
        <v>0</v>
      </c>
      <c r="C202">
        <v>0</v>
      </c>
      <c r="D202">
        <f t="shared" si="11"/>
        <v>0</v>
      </c>
      <c r="E202">
        <v>1.6463000000000001E-3</v>
      </c>
      <c r="F202">
        <f t="shared" si="10"/>
        <v>2.6055091466637301</v>
      </c>
      <c r="O202" s="52">
        <f t="shared" si="12"/>
        <v>202.29121307335089</v>
      </c>
      <c r="P202">
        <v>3.10601E-2</v>
      </c>
      <c r="Q202">
        <v>2.4115000000000002</v>
      </c>
      <c r="R202">
        <v>1.5497E-2</v>
      </c>
    </row>
    <row r="203" spans="1:18" x14ac:dyDescent="0.25">
      <c r="A203">
        <v>2.423</v>
      </c>
      <c r="B203">
        <v>0</v>
      </c>
      <c r="C203">
        <v>0</v>
      </c>
      <c r="D203">
        <f t="shared" si="11"/>
        <v>0</v>
      </c>
      <c r="E203">
        <v>1.6077000000000001E-3</v>
      </c>
      <c r="F203">
        <f t="shared" si="10"/>
        <v>2.5931429249606217</v>
      </c>
      <c r="O203" s="52">
        <f t="shared" si="12"/>
        <v>207.15732701998274</v>
      </c>
      <c r="P203">
        <v>3.03305E-2</v>
      </c>
      <c r="Q203">
        <v>2.423</v>
      </c>
      <c r="R203">
        <v>1.5132899999999999E-2</v>
      </c>
    </row>
    <row r="204" spans="1:18" x14ac:dyDescent="0.25">
      <c r="A204">
        <v>2.4344999999999999</v>
      </c>
      <c r="B204">
        <v>0</v>
      </c>
      <c r="C204">
        <v>0</v>
      </c>
      <c r="D204">
        <f t="shared" si="11"/>
        <v>0</v>
      </c>
      <c r="E204">
        <v>1.5701000000000001E-3</v>
      </c>
      <c r="F204">
        <f t="shared" si="10"/>
        <v>2.5808935334481768</v>
      </c>
      <c r="O204" s="52">
        <f t="shared" si="12"/>
        <v>212.1171355470417</v>
      </c>
      <c r="P204">
        <v>2.96213E-2</v>
      </c>
      <c r="Q204">
        <v>2.4344999999999999</v>
      </c>
      <c r="R204">
        <v>1.47791E-2</v>
      </c>
    </row>
    <row r="205" spans="1:18" x14ac:dyDescent="0.25">
      <c r="A205">
        <v>2.4460000000000002</v>
      </c>
      <c r="B205">
        <v>0</v>
      </c>
      <c r="C205">
        <v>0</v>
      </c>
      <c r="D205">
        <f t="shared" si="11"/>
        <v>0</v>
      </c>
      <c r="E205">
        <v>1.5334999999999999E-3</v>
      </c>
      <c r="F205">
        <f t="shared" si="10"/>
        <v>2.5687593242762001</v>
      </c>
      <c r="O205" s="52">
        <f t="shared" si="12"/>
        <v>217.17079037673116</v>
      </c>
      <c r="P205">
        <v>2.8931999999999999E-2</v>
      </c>
      <c r="Q205">
        <v>2.4460000000000002</v>
      </c>
      <c r="R205">
        <v>1.44352E-2</v>
      </c>
    </row>
    <row r="206" spans="1:18" x14ac:dyDescent="0.25">
      <c r="A206">
        <v>2.4575</v>
      </c>
      <c r="B206">
        <v>0</v>
      </c>
      <c r="C206">
        <v>0</v>
      </c>
      <c r="D206">
        <f t="shared" si="11"/>
        <v>0</v>
      </c>
      <c r="E206">
        <v>1.498E-3</v>
      </c>
      <c r="F206">
        <f t="shared" si="10"/>
        <v>2.5567386804393024</v>
      </c>
      <c r="O206" s="52">
        <f t="shared" si="12"/>
        <v>222.32077600080626</v>
      </c>
      <c r="P206">
        <v>2.82618E-2</v>
      </c>
      <c r="Q206">
        <v>2.4575</v>
      </c>
      <c r="R206">
        <v>1.41008E-2</v>
      </c>
    </row>
    <row r="207" spans="1:18" x14ac:dyDescent="0.25">
      <c r="A207">
        <v>2.4689999999999999</v>
      </c>
      <c r="B207">
        <v>0</v>
      </c>
      <c r="C207">
        <v>0</v>
      </c>
      <c r="D207">
        <f t="shared" si="11"/>
        <v>0</v>
      </c>
      <c r="E207">
        <v>1.4635E-3</v>
      </c>
      <c r="F207">
        <f t="shared" si="10"/>
        <v>2.5448300150585608</v>
      </c>
      <c r="O207" s="52">
        <f t="shared" si="12"/>
        <v>227.56754051689541</v>
      </c>
      <c r="P207">
        <v>2.7610200000000001E-2</v>
      </c>
      <c r="Q207">
        <v>2.4689999999999999</v>
      </c>
      <c r="R207">
        <v>1.37757E-2</v>
      </c>
    </row>
    <row r="208" spans="1:18" x14ac:dyDescent="0.25">
      <c r="A208">
        <v>2.4805000000000001</v>
      </c>
      <c r="B208">
        <v>0</v>
      </c>
      <c r="C208">
        <v>0</v>
      </c>
      <c r="D208">
        <f t="shared" si="11"/>
        <v>0</v>
      </c>
      <c r="E208">
        <v>1.4299E-3</v>
      </c>
      <c r="F208">
        <f t="shared" si="10"/>
        <v>2.5330317706831629</v>
      </c>
      <c r="O208" s="52">
        <f t="shared" si="12"/>
        <v>232.91328775710659</v>
      </c>
      <c r="P208">
        <v>2.69765E-2</v>
      </c>
      <c r="Q208">
        <v>2.4805000000000001</v>
      </c>
      <c r="R208">
        <v>1.3459499999999999E-2</v>
      </c>
    </row>
    <row r="209" spans="1:18" x14ac:dyDescent="0.25">
      <c r="A209">
        <v>2.492</v>
      </c>
      <c r="B209">
        <v>0</v>
      </c>
      <c r="C209">
        <v>0</v>
      </c>
      <c r="D209">
        <f t="shared" si="11"/>
        <v>0</v>
      </c>
      <c r="E209">
        <v>1.3971999999999999E-3</v>
      </c>
      <c r="F209">
        <f t="shared" si="10"/>
        <v>2.5213424186113911</v>
      </c>
      <c r="O209" s="52">
        <f t="shared" si="12"/>
        <v>238.35969162406766</v>
      </c>
      <c r="P209">
        <v>2.6360100000000001E-2</v>
      </c>
      <c r="Q209">
        <v>2.492</v>
      </c>
      <c r="R209">
        <v>1.3152E-2</v>
      </c>
    </row>
    <row r="210" spans="1:18" x14ac:dyDescent="0.25">
      <c r="A210">
        <v>2.5034999999999998</v>
      </c>
      <c r="B210">
        <v>0</v>
      </c>
      <c r="C210">
        <v>0</v>
      </c>
      <c r="D210">
        <f t="shared" si="11"/>
        <v>0</v>
      </c>
      <c r="E210">
        <v>1.3655E-3</v>
      </c>
      <c r="F210">
        <f t="shared" si="10"/>
        <v>2.5097604582303124</v>
      </c>
      <c r="O210" s="52">
        <f t="shared" si="12"/>
        <v>243.90679204597663</v>
      </c>
      <c r="P210">
        <v>2.5760600000000002E-2</v>
      </c>
      <c r="Q210">
        <v>2.5034999999999998</v>
      </c>
      <c r="R210">
        <v>1.2852799999999999E-2</v>
      </c>
    </row>
    <row r="211" spans="1:18" x14ac:dyDescent="0.25">
      <c r="A211">
        <v>2.5150000000000001</v>
      </c>
      <c r="B211">
        <v>0</v>
      </c>
      <c r="C211">
        <v>0</v>
      </c>
      <c r="D211">
        <f t="shared" si="11"/>
        <v>0</v>
      </c>
      <c r="E211">
        <v>1.3345E-3</v>
      </c>
      <c r="F211">
        <f t="shared" si="10"/>
        <v>2.4982844163735929</v>
      </c>
      <c r="O211" s="52">
        <f t="shared" si="12"/>
        <v>249.55655894491036</v>
      </c>
      <c r="P211">
        <v>2.5177399999999999E-2</v>
      </c>
      <c r="Q211">
        <v>2.5150000000000001</v>
      </c>
      <c r="R211">
        <v>1.25618E-2</v>
      </c>
    </row>
    <row r="212" spans="1:18" x14ac:dyDescent="0.25">
      <c r="A212">
        <v>2.5265</v>
      </c>
      <c r="B212">
        <v>0</v>
      </c>
      <c r="C212">
        <v>0</v>
      </c>
      <c r="D212">
        <f t="shared" si="11"/>
        <v>0</v>
      </c>
      <c r="E212">
        <v>1.3045000000000001E-3</v>
      </c>
      <c r="F212">
        <f t="shared" si="10"/>
        <v>2.486912846696848</v>
      </c>
      <c r="O212" s="52">
        <f t="shared" si="12"/>
        <v>255.31128965089601</v>
      </c>
      <c r="P212">
        <v>2.4609900000000001E-2</v>
      </c>
      <c r="Q212">
        <v>2.5265</v>
      </c>
      <c r="R212">
        <v>1.22787E-2</v>
      </c>
    </row>
    <row r="213" spans="1:18" x14ac:dyDescent="0.25">
      <c r="A213">
        <v>2.5379999999999998</v>
      </c>
      <c r="B213">
        <v>0</v>
      </c>
      <c r="C213">
        <v>0</v>
      </c>
      <c r="D213">
        <f t="shared" si="11"/>
        <v>0</v>
      </c>
      <c r="E213">
        <v>1.2752E-3</v>
      </c>
      <c r="F213">
        <f t="shared" si="10"/>
        <v>2.4756443290699712</v>
      </c>
      <c r="O213" s="52">
        <f t="shared" si="12"/>
        <v>261.17148801338391</v>
      </c>
      <c r="P213">
        <v>2.4057700000000001E-2</v>
      </c>
      <c r="Q213">
        <v>2.5379999999999998</v>
      </c>
      <c r="R213">
        <v>1.20032E-2</v>
      </c>
    </row>
    <row r="214" spans="1:18" x14ac:dyDescent="0.25">
      <c r="A214">
        <v>2.5495000000000001</v>
      </c>
      <c r="B214">
        <v>0</v>
      </c>
      <c r="C214">
        <v>0</v>
      </c>
      <c r="D214">
        <f t="shared" si="11"/>
        <v>0</v>
      </c>
      <c r="E214">
        <v>1.2466999999999999E-3</v>
      </c>
      <c r="F214">
        <f t="shared" si="10"/>
        <v>2.4644774689859132</v>
      </c>
      <c r="O214" s="52">
        <f t="shared" si="12"/>
        <v>267.13882506513886</v>
      </c>
      <c r="P214">
        <v>2.3520300000000001E-2</v>
      </c>
      <c r="Q214">
        <v>2.5495000000000001</v>
      </c>
      <c r="R214">
        <v>1.1735000000000001E-2</v>
      </c>
    </row>
    <row r="215" spans="1:18" x14ac:dyDescent="0.25">
      <c r="A215">
        <v>2.5609999999999999</v>
      </c>
      <c r="B215">
        <v>0</v>
      </c>
      <c r="C215">
        <v>0</v>
      </c>
      <c r="D215">
        <f t="shared" si="11"/>
        <v>0</v>
      </c>
      <c r="E215">
        <v>1.219E-3</v>
      </c>
      <c r="F215">
        <f t="shared" si="10"/>
        <v>2.4534108969853912</v>
      </c>
      <c r="O215" s="52">
        <f t="shared" si="12"/>
        <v>273.2140428302273</v>
      </c>
      <c r="P215">
        <v>2.2997299999999998E-2</v>
      </c>
      <c r="Q215">
        <v>2.5609999999999999</v>
      </c>
      <c r="R215">
        <v>1.1474099999999999E-2</v>
      </c>
    </row>
    <row r="216" spans="1:18" x14ac:dyDescent="0.25">
      <c r="A216">
        <v>2.5724999999999998</v>
      </c>
      <c r="B216">
        <v>0</v>
      </c>
      <c r="C216">
        <v>0</v>
      </c>
      <c r="D216">
        <f t="shared" si="11"/>
        <v>0</v>
      </c>
      <c r="E216">
        <v>1.1919999999999999E-3</v>
      </c>
      <c r="F216">
        <f t="shared" si="10"/>
        <v>2.4424432680970209</v>
      </c>
      <c r="O216" s="52">
        <f t="shared" si="12"/>
        <v>279.40045211376622</v>
      </c>
      <c r="P216">
        <v>2.24881E-2</v>
      </c>
      <c r="Q216">
        <v>2.5724999999999998</v>
      </c>
      <c r="R216">
        <v>1.1220000000000001E-2</v>
      </c>
    </row>
    <row r="217" spans="1:18" x14ac:dyDescent="0.25">
      <c r="A217">
        <v>2.5840000000000001</v>
      </c>
      <c r="B217">
        <v>0</v>
      </c>
      <c r="C217">
        <v>0</v>
      </c>
      <c r="D217">
        <f t="shared" si="11"/>
        <v>0</v>
      </c>
      <c r="E217">
        <v>1.1657E-3</v>
      </c>
      <c r="F217">
        <f t="shared" si="10"/>
        <v>2.4315732612924092</v>
      </c>
      <c r="O217" s="52">
        <f t="shared" si="12"/>
        <v>285.69802782686685</v>
      </c>
      <c r="P217">
        <v>2.1992399999999999E-2</v>
      </c>
      <c r="Q217">
        <v>2.5840000000000001</v>
      </c>
      <c r="R217">
        <v>1.09727E-2</v>
      </c>
    </row>
    <row r="218" spans="1:18" x14ac:dyDescent="0.25">
      <c r="A218">
        <v>2.5954999999999999</v>
      </c>
      <c r="B218">
        <v>0</v>
      </c>
      <c r="C218">
        <v>0</v>
      </c>
      <c r="D218">
        <f t="shared" si="11"/>
        <v>0</v>
      </c>
      <c r="E218">
        <v>1.1402000000000001E-3</v>
      </c>
      <c r="F218">
        <f t="shared" si="10"/>
        <v>2.4207995789557257</v>
      </c>
      <c r="O218" s="52">
        <f t="shared" si="12"/>
        <v>292.10938819135487</v>
      </c>
      <c r="P218">
        <v>2.15097E-2</v>
      </c>
      <c r="Q218">
        <v>2.5954999999999999</v>
      </c>
      <c r="R218">
        <v>1.0731900000000001E-2</v>
      </c>
    </row>
    <row r="219" spans="1:18" x14ac:dyDescent="0.25">
      <c r="A219">
        <v>2.6070000000000002</v>
      </c>
      <c r="B219">
        <v>0</v>
      </c>
      <c r="C219">
        <v>0</v>
      </c>
      <c r="D219">
        <f t="shared" si="11"/>
        <v>0</v>
      </c>
      <c r="E219">
        <v>1.1152E-3</v>
      </c>
      <c r="F219">
        <f t="shared" si="10"/>
        <v>2.4101209463673134</v>
      </c>
      <c r="O219" s="52">
        <f t="shared" si="12"/>
        <v>298.63473847914116</v>
      </c>
      <c r="P219">
        <v>2.1039700000000001E-2</v>
      </c>
      <c r="Q219">
        <v>2.6070000000000002</v>
      </c>
      <c r="R219">
        <v>1.04974E-2</v>
      </c>
    </row>
    <row r="220" spans="1:18" x14ac:dyDescent="0.25">
      <c r="A220">
        <v>2.6185</v>
      </c>
      <c r="B220">
        <v>0</v>
      </c>
      <c r="C220">
        <v>0</v>
      </c>
      <c r="D220">
        <f t="shared" si="11"/>
        <v>0</v>
      </c>
      <c r="E220">
        <v>1.091E-3</v>
      </c>
      <c r="F220">
        <f t="shared" si="10"/>
        <v>2.399536111200911</v>
      </c>
      <c r="O220" s="52">
        <f t="shared" si="12"/>
        <v>305.27574128751269</v>
      </c>
      <c r="P220">
        <v>2.0582E-2</v>
      </c>
      <c r="Q220">
        <v>2.6185</v>
      </c>
      <c r="R220">
        <v>1.0269E-2</v>
      </c>
    </row>
    <row r="221" spans="1:18" x14ac:dyDescent="0.25">
      <c r="A221">
        <v>2.63</v>
      </c>
      <c r="B221">
        <v>0</v>
      </c>
      <c r="C221">
        <v>0</v>
      </c>
      <c r="D221">
        <f t="shared" si="11"/>
        <v>0</v>
      </c>
      <c r="E221">
        <v>1.0673E-3</v>
      </c>
      <c r="F221">
        <f t="shared" ref="F221:F251" si="13">2*PI()/A221</f>
        <v>2.3890438430340635</v>
      </c>
      <c r="O221" s="52">
        <f t="shared" si="12"/>
        <v>312.03431169632734</v>
      </c>
      <c r="P221">
        <v>2.01362E-2</v>
      </c>
      <c r="Q221">
        <v>2.63</v>
      </c>
      <c r="R221">
        <v>1.00465E-2</v>
      </c>
    </row>
    <row r="222" spans="1:18" x14ac:dyDescent="0.25">
      <c r="A222">
        <v>2.6415000000000002</v>
      </c>
      <c r="B222">
        <v>0</v>
      </c>
      <c r="C222">
        <v>0</v>
      </c>
      <c r="D222">
        <f t="shared" si="11"/>
        <v>0</v>
      </c>
      <c r="E222">
        <v>1.0443E-3</v>
      </c>
      <c r="F222">
        <f t="shared" si="13"/>
        <v>2.3786429328713177</v>
      </c>
      <c r="O222" s="52">
        <f t="shared" si="12"/>
        <v>318.91265853443502</v>
      </c>
      <c r="P222">
        <v>1.9701900000000001E-2</v>
      </c>
      <c r="Q222">
        <v>2.6415000000000002</v>
      </c>
      <c r="R222">
        <v>9.8297999999999996E-3</v>
      </c>
    </row>
    <row r="223" spans="1:18" x14ac:dyDescent="0.25">
      <c r="A223">
        <v>2.653</v>
      </c>
      <c r="B223">
        <v>0</v>
      </c>
      <c r="C223">
        <v>0</v>
      </c>
      <c r="D223">
        <f t="shared" si="11"/>
        <v>0</v>
      </c>
      <c r="E223">
        <v>1.0219000000000001E-3</v>
      </c>
      <c r="F223">
        <f t="shared" si="13"/>
        <v>2.3683321926798291</v>
      </c>
      <c r="O223" s="52">
        <f t="shared" si="12"/>
        <v>325.91332959066671</v>
      </c>
      <c r="P223">
        <v>1.9278699999999999E-2</v>
      </c>
      <c r="Q223">
        <v>2.653</v>
      </c>
      <c r="R223">
        <v>9.6187000000000009E-3</v>
      </c>
    </row>
    <row r="224" spans="1:18" x14ac:dyDescent="0.25">
      <c r="A224">
        <v>2.6644999999999999</v>
      </c>
      <c r="B224">
        <v>0</v>
      </c>
      <c r="C224">
        <v>0</v>
      </c>
      <c r="D224">
        <f t="shared" si="11"/>
        <v>0</v>
      </c>
      <c r="E224">
        <v>1.0001000000000001E-3</v>
      </c>
      <c r="F224">
        <f t="shared" si="13"/>
        <v>2.3581104549369813</v>
      </c>
      <c r="O224" s="52">
        <f t="shared" si="12"/>
        <v>333.03396534490156</v>
      </c>
      <c r="P224">
        <v>1.8866500000000001E-2</v>
      </c>
      <c r="Q224">
        <v>2.6644999999999999</v>
      </c>
      <c r="R224">
        <v>9.4131000000000006E-3</v>
      </c>
    </row>
    <row r="225" spans="1:18" x14ac:dyDescent="0.25">
      <c r="A225">
        <v>2.6760000000000002</v>
      </c>
      <c r="B225">
        <v>0</v>
      </c>
      <c r="C225">
        <v>0</v>
      </c>
      <c r="D225">
        <f t="shared" si="11"/>
        <v>0</v>
      </c>
      <c r="E225">
        <v>9.7879999999999994E-4</v>
      </c>
      <c r="F225">
        <f t="shared" si="13"/>
        <v>2.347976572189681</v>
      </c>
      <c r="O225" s="52">
        <f t="shared" si="12"/>
        <v>340.27908816665149</v>
      </c>
      <c r="P225">
        <v>1.84648E-2</v>
      </c>
      <c r="Q225">
        <v>2.6760000000000002</v>
      </c>
      <c r="R225">
        <v>9.2125999999999996E-3</v>
      </c>
    </row>
    <row r="226" spans="1:18" x14ac:dyDescent="0.25">
      <c r="A226">
        <v>2.6875</v>
      </c>
      <c r="B226">
        <v>0</v>
      </c>
      <c r="C226">
        <v>0</v>
      </c>
      <c r="D226">
        <f t="shared" si="11"/>
        <v>0</v>
      </c>
      <c r="E226">
        <v>9.5799999999999998E-4</v>
      </c>
      <c r="F226">
        <f t="shared" si="13"/>
        <v>2.3379294166249625</v>
      </c>
      <c r="O226" s="52">
        <f t="shared" si="12"/>
        <v>347.65014176600766</v>
      </c>
      <c r="P226">
        <v>1.80733E-2</v>
      </c>
      <c r="Q226">
        <v>2.6875</v>
      </c>
      <c r="R226">
        <v>9.0173000000000007E-3</v>
      </c>
    </row>
    <row r="227" spans="1:18" x14ac:dyDescent="0.25">
      <c r="A227">
        <v>2.6989999999999998</v>
      </c>
      <c r="B227">
        <v>0</v>
      </c>
      <c r="C227">
        <v>0</v>
      </c>
      <c r="D227">
        <f t="shared" si="11"/>
        <v>0</v>
      </c>
      <c r="E227">
        <v>9.3780000000000003E-4</v>
      </c>
      <c r="F227">
        <f t="shared" si="13"/>
        <v>2.3279678796515695</v>
      </c>
      <c r="O227" s="52">
        <f t="shared" si="12"/>
        <v>355.14875942840911</v>
      </c>
      <c r="P227">
        <v>1.7691700000000001E-2</v>
      </c>
      <c r="Q227">
        <v>2.6989999999999998</v>
      </c>
      <c r="R227">
        <v>8.8269000000000004E-3</v>
      </c>
    </row>
    <row r="228" spans="1:18" x14ac:dyDescent="0.25">
      <c r="A228">
        <v>2.7105000000000001</v>
      </c>
      <c r="B228">
        <v>0</v>
      </c>
      <c r="C228">
        <v>0</v>
      </c>
      <c r="D228">
        <f t="shared" si="11"/>
        <v>0</v>
      </c>
      <c r="E228">
        <v>9.1810000000000004E-4</v>
      </c>
      <c r="F228">
        <f t="shared" si="13"/>
        <v>2.318090871492192</v>
      </c>
      <c r="O228" s="52">
        <f t="shared" si="12"/>
        <v>362.77679793412045</v>
      </c>
      <c r="P228">
        <v>1.73197E-2</v>
      </c>
      <c r="Q228">
        <v>2.7105000000000001</v>
      </c>
      <c r="R228">
        <v>8.6412999999999993E-3</v>
      </c>
    </row>
    <row r="229" spans="1:18" x14ac:dyDescent="0.25">
      <c r="A229">
        <v>2.722</v>
      </c>
      <c r="B229">
        <v>0</v>
      </c>
      <c r="C229">
        <v>0</v>
      </c>
      <c r="D229">
        <f t="shared" si="11"/>
        <v>0</v>
      </c>
      <c r="E229">
        <v>8.9879999999999995E-4</v>
      </c>
      <c r="F229">
        <f t="shared" si="13"/>
        <v>2.3082973207860347</v>
      </c>
      <c r="O229" s="52">
        <f t="shared" si="12"/>
        <v>370.53418964207242</v>
      </c>
      <c r="P229">
        <v>1.6957099999999999E-2</v>
      </c>
      <c r="Q229">
        <v>2.722</v>
      </c>
      <c r="R229">
        <v>8.4603999999999999E-3</v>
      </c>
    </row>
    <row r="230" spans="1:18" x14ac:dyDescent="0.25">
      <c r="A230">
        <v>2.7334999999999998</v>
      </c>
      <c r="B230">
        <v>0</v>
      </c>
      <c r="C230">
        <v>0</v>
      </c>
      <c r="D230">
        <f t="shared" si="11"/>
        <v>0</v>
      </c>
      <c r="E230">
        <v>8.8009999999999998E-4</v>
      </c>
      <c r="F230">
        <f t="shared" si="13"/>
        <v>2.298586174201422</v>
      </c>
      <c r="O230" s="52">
        <f t="shared" si="12"/>
        <v>378.42535050920503</v>
      </c>
      <c r="P230">
        <v>1.66035E-2</v>
      </c>
      <c r="Q230">
        <v>2.7334999999999998</v>
      </c>
      <c r="R230">
        <v>8.2839999999999997E-3</v>
      </c>
    </row>
    <row r="231" spans="1:18" x14ac:dyDescent="0.25">
      <c r="A231">
        <v>2.7450000000000001</v>
      </c>
      <c r="B231">
        <v>0</v>
      </c>
      <c r="C231">
        <v>0</v>
      </c>
      <c r="D231">
        <f t="shared" si="11"/>
        <v>0</v>
      </c>
      <c r="E231">
        <v>8.6180000000000002E-4</v>
      </c>
      <c r="F231">
        <f t="shared" si="13"/>
        <v>2.2889563960581372</v>
      </c>
      <c r="O231" s="52">
        <f t="shared" si="12"/>
        <v>386.44828075747205</v>
      </c>
      <c r="P231">
        <v>1.62588E-2</v>
      </c>
      <c r="Q231">
        <v>2.7450000000000001</v>
      </c>
      <c r="R231">
        <v>8.1119999999999994E-3</v>
      </c>
    </row>
    <row r="232" spans="1:18" x14ac:dyDescent="0.25">
      <c r="A232">
        <v>2.7565</v>
      </c>
      <c r="B232">
        <v>0</v>
      </c>
      <c r="C232">
        <v>0</v>
      </c>
      <c r="D232">
        <f t="shared" si="11"/>
        <v>0</v>
      </c>
      <c r="E232">
        <v>8.4400000000000002E-4</v>
      </c>
      <c r="F232">
        <f t="shared" si="13"/>
        <v>2.2794069679592188</v>
      </c>
      <c r="O232" s="52">
        <f t="shared" si="12"/>
        <v>394.60799788850983</v>
      </c>
      <c r="P232">
        <v>1.5922599999999999E-2</v>
      </c>
      <c r="Q232">
        <v>2.7565</v>
      </c>
      <c r="R232">
        <v>7.9442000000000002E-3</v>
      </c>
    </row>
    <row r="233" spans="1:18" x14ac:dyDescent="0.25">
      <c r="A233">
        <v>2.7679999999999998</v>
      </c>
      <c r="B233">
        <v>0</v>
      </c>
      <c r="C233">
        <v>0</v>
      </c>
      <c r="D233">
        <f t="shared" si="11"/>
        <v>0</v>
      </c>
      <c r="E233">
        <v>8.2660000000000003E-4</v>
      </c>
      <c r="F233">
        <f t="shared" si="13"/>
        <v>2.2699368884319315</v>
      </c>
      <c r="O233" s="52">
        <f t="shared" si="12"/>
        <v>402.90517337169592</v>
      </c>
      <c r="P233">
        <v>1.55947E-2</v>
      </c>
      <c r="Q233">
        <v>2.7679999999999998</v>
      </c>
      <c r="R233">
        <v>7.7806000000000004E-3</v>
      </c>
    </row>
    <row r="234" spans="1:18" x14ac:dyDescent="0.25">
      <c r="A234">
        <v>2.7795000000000001</v>
      </c>
      <c r="B234">
        <v>0</v>
      </c>
      <c r="C234">
        <v>0</v>
      </c>
      <c r="D234">
        <f t="shared" si="11"/>
        <v>0</v>
      </c>
      <c r="E234">
        <v>8.097E-4</v>
      </c>
      <c r="F234">
        <f t="shared" si="13"/>
        <v>2.2605451725776526</v>
      </c>
      <c r="O234" s="52">
        <f t="shared" si="12"/>
        <v>411.34051988422749</v>
      </c>
      <c r="P234">
        <v>1.5274899999999999E-2</v>
      </c>
      <c r="Q234">
        <v>2.7795000000000001</v>
      </c>
      <c r="R234">
        <v>7.6210999999999996E-3</v>
      </c>
    </row>
    <row r="235" spans="1:18" x14ac:dyDescent="0.25">
      <c r="A235">
        <v>2.7909999999999999</v>
      </c>
      <c r="B235">
        <v>0</v>
      </c>
      <c r="C235">
        <v>0</v>
      </c>
      <c r="D235">
        <f t="shared" si="11"/>
        <v>0</v>
      </c>
      <c r="E235">
        <v>7.9310000000000003E-4</v>
      </c>
      <c r="F235">
        <f t="shared" si="13"/>
        <v>2.2512308517304143</v>
      </c>
      <c r="O235" s="52">
        <f t="shared" si="12"/>
        <v>419.91761671731996</v>
      </c>
      <c r="P235">
        <v>1.4962899999999999E-2</v>
      </c>
      <c r="Q235">
        <v>2.7909999999999999</v>
      </c>
      <c r="R235">
        <v>7.4653999999999996E-3</v>
      </c>
    </row>
    <row r="236" spans="1:18" x14ac:dyDescent="0.25">
      <c r="A236">
        <v>2.8025000000000002</v>
      </c>
      <c r="B236">
        <v>0</v>
      </c>
      <c r="C236">
        <v>0</v>
      </c>
      <c r="D236">
        <f t="shared" si="11"/>
        <v>0</v>
      </c>
      <c r="E236">
        <v>7.7700000000000002E-4</v>
      </c>
      <c r="F236">
        <f t="shared" si="13"/>
        <v>2.2419929731238488</v>
      </c>
      <c r="O236" s="52">
        <f t="shared" si="12"/>
        <v>428.63767146567426</v>
      </c>
      <c r="P236">
        <v>1.46585E-2</v>
      </c>
      <c r="Q236">
        <v>2.8025000000000002</v>
      </c>
      <c r="R236">
        <v>7.3134999999999997E-3</v>
      </c>
    </row>
    <row r="237" spans="1:18" x14ac:dyDescent="0.25">
      <c r="A237">
        <v>2.8140000000000001</v>
      </c>
      <c r="B237">
        <v>0</v>
      </c>
      <c r="C237">
        <v>0</v>
      </c>
      <c r="D237">
        <f t="shared" si="11"/>
        <v>0</v>
      </c>
      <c r="E237">
        <v>7.6130000000000002E-4</v>
      </c>
      <c r="F237">
        <f t="shared" si="13"/>
        <v>2.2328305995663063</v>
      </c>
      <c r="O237" s="52">
        <f t="shared" si="12"/>
        <v>437.49897693708124</v>
      </c>
      <c r="P237">
        <v>1.43616E-2</v>
      </c>
      <c r="Q237">
        <v>2.8140000000000001</v>
      </c>
      <c r="R237">
        <v>7.1653999999999997E-3</v>
      </c>
    </row>
    <row r="238" spans="1:18" x14ac:dyDescent="0.25">
      <c r="A238">
        <v>2.8254999999999999</v>
      </c>
      <c r="B238">
        <v>0</v>
      </c>
      <c r="C238">
        <v>0</v>
      </c>
      <c r="D238">
        <f t="shared" si="11"/>
        <v>0</v>
      </c>
      <c r="E238">
        <v>7.4589999999999997E-4</v>
      </c>
      <c r="F238">
        <f t="shared" si="13"/>
        <v>2.2237428091239027</v>
      </c>
      <c r="O238" s="52">
        <f t="shared" si="12"/>
        <v>446.50899722704884</v>
      </c>
      <c r="P238">
        <v>1.4071800000000001E-2</v>
      </c>
      <c r="Q238">
        <v>2.8254999999999999</v>
      </c>
      <c r="R238">
        <v>7.0207999999999998E-3</v>
      </c>
    </row>
    <row r="239" spans="1:18" x14ac:dyDescent="0.25">
      <c r="A239">
        <v>2.8370000000000002</v>
      </c>
      <c r="B239">
        <v>0</v>
      </c>
      <c r="C239">
        <v>0</v>
      </c>
      <c r="D239">
        <f t="shared" si="11"/>
        <v>0</v>
      </c>
      <c r="E239">
        <v>7.3090000000000004E-4</v>
      </c>
      <c r="F239">
        <f t="shared" si="13"/>
        <v>2.2147286948112743</v>
      </c>
      <c r="O239" s="52">
        <f t="shared" si="12"/>
        <v>455.66649555294703</v>
      </c>
      <c r="P239">
        <v>1.3788999999999999E-2</v>
      </c>
      <c r="Q239">
        <v>2.8370000000000002</v>
      </c>
      <c r="R239">
        <v>6.8796999999999999E-3</v>
      </c>
    </row>
    <row r="240" spans="1:18" x14ac:dyDescent="0.25">
      <c r="A240">
        <v>2.8485</v>
      </c>
      <c r="B240">
        <v>0</v>
      </c>
      <c r="C240">
        <v>0</v>
      </c>
      <c r="D240">
        <f t="shared" si="11"/>
        <v>0</v>
      </c>
      <c r="E240">
        <v>7.1630000000000001E-4</v>
      </c>
      <c r="F240">
        <f t="shared" si="13"/>
        <v>2.205787364289832</v>
      </c>
      <c r="O240" s="52">
        <f t="shared" si="12"/>
        <v>464.9733817197947</v>
      </c>
      <c r="P240">
        <v>1.3513000000000001E-2</v>
      </c>
      <c r="Q240">
        <v>2.8485</v>
      </c>
      <c r="R240">
        <v>6.7419999999999997E-3</v>
      </c>
    </row>
    <row r="241" spans="1:18" x14ac:dyDescent="0.25">
      <c r="A241">
        <v>2.86</v>
      </c>
      <c r="B241">
        <v>0</v>
      </c>
      <c r="C241">
        <v>0</v>
      </c>
      <c r="D241">
        <f t="shared" si="11"/>
        <v>0</v>
      </c>
      <c r="E241">
        <v>7.0200000000000004E-4</v>
      </c>
      <c r="F241">
        <f t="shared" si="13"/>
        <v>2.1969179395732819</v>
      </c>
      <c r="O241" s="52">
        <f t="shared" si="12"/>
        <v>474.43182421543889</v>
      </c>
      <c r="P241">
        <v>1.3243599999999999E-2</v>
      </c>
      <c r="Q241">
        <v>2.86</v>
      </c>
      <c r="R241">
        <v>6.6075999999999999E-3</v>
      </c>
    </row>
    <row r="242" spans="1:18" x14ac:dyDescent="0.25">
      <c r="A242">
        <v>2.8715000000000002</v>
      </c>
      <c r="B242">
        <v>0</v>
      </c>
      <c r="C242">
        <v>0</v>
      </c>
      <c r="D242">
        <f t="shared" si="11"/>
        <v>0</v>
      </c>
      <c r="E242">
        <v>6.8809999999999997E-4</v>
      </c>
      <c r="F242">
        <f t="shared" si="13"/>
        <v>2.1881195567402352</v>
      </c>
      <c r="O242" s="52">
        <f t="shared" si="12"/>
        <v>484.04428972309341</v>
      </c>
      <c r="P242">
        <v>1.29806E-2</v>
      </c>
      <c r="Q242">
        <v>2.8715000000000002</v>
      </c>
      <c r="R242">
        <v>6.4764000000000002E-3</v>
      </c>
    </row>
    <row r="243" spans="1:18" x14ac:dyDescent="0.25">
      <c r="A243">
        <v>2.883</v>
      </c>
      <c r="B243">
        <v>0</v>
      </c>
      <c r="C243">
        <v>0</v>
      </c>
      <c r="D243">
        <f t="shared" si="11"/>
        <v>0</v>
      </c>
      <c r="E243">
        <v>6.7449999999999997E-4</v>
      </c>
      <c r="F243">
        <f t="shared" si="13"/>
        <v>2.1793913656536894</v>
      </c>
      <c r="O243" s="52">
        <f t="shared" si="12"/>
        <v>493.8097051359714</v>
      </c>
      <c r="P243">
        <v>1.27239E-2</v>
      </c>
      <c r="Q243">
        <v>2.883</v>
      </c>
      <c r="R243">
        <v>6.3483000000000003E-3</v>
      </c>
    </row>
    <row r="244" spans="1:18" x14ac:dyDescent="0.25">
      <c r="A244">
        <v>2.8944999999999999</v>
      </c>
      <c r="B244">
        <v>0</v>
      </c>
      <c r="C244">
        <v>0</v>
      </c>
      <c r="D244">
        <f t="shared" si="11"/>
        <v>0</v>
      </c>
      <c r="E244">
        <v>6.6120000000000003E-4</v>
      </c>
      <c r="F244">
        <f t="shared" si="13"/>
        <v>2.1707325296871951</v>
      </c>
      <c r="O244" s="52">
        <f t="shared" si="12"/>
        <v>503.7348320542913</v>
      </c>
      <c r="P244">
        <v>1.24732E-2</v>
      </c>
      <c r="Q244">
        <v>2.8944999999999999</v>
      </c>
      <c r="R244">
        <v>6.2231999999999999E-3</v>
      </c>
    </row>
    <row r="245" spans="1:18" x14ac:dyDescent="0.25">
      <c r="A245">
        <v>2.9060000000000001</v>
      </c>
      <c r="B245">
        <v>0</v>
      </c>
      <c r="C245">
        <v>0</v>
      </c>
      <c r="D245">
        <f t="shared" si="11"/>
        <v>0</v>
      </c>
      <c r="E245">
        <v>6.4820000000000003E-4</v>
      </c>
      <c r="F245">
        <f t="shared" si="13"/>
        <v>2.1621422254575311</v>
      </c>
      <c r="O245" s="52">
        <f t="shared" si="12"/>
        <v>513.81908566775587</v>
      </c>
      <c r="P245">
        <v>1.22284E-2</v>
      </c>
      <c r="Q245">
        <v>2.9060000000000001</v>
      </c>
      <c r="R245">
        <v>6.1010999999999999E-3</v>
      </c>
    </row>
    <row r="246" spans="1:18" x14ac:dyDescent="0.25">
      <c r="A246">
        <v>2.9175</v>
      </c>
      <c r="B246">
        <v>0</v>
      </c>
      <c r="C246">
        <v>0</v>
      </c>
      <c r="D246">
        <f t="shared" si="11"/>
        <v>0</v>
      </c>
      <c r="E246">
        <v>6.355E-4</v>
      </c>
      <c r="F246">
        <f t="shared" si="13"/>
        <v>2.1536196425636973</v>
      </c>
      <c r="O246" s="52">
        <f t="shared" si="12"/>
        <v>524.06169676377351</v>
      </c>
      <c r="P246">
        <v>1.1989400000000001E-2</v>
      </c>
      <c r="Q246">
        <v>2.9175</v>
      </c>
      <c r="R246">
        <v>5.9817999999999998E-3</v>
      </c>
    </row>
    <row r="247" spans="1:18" x14ac:dyDescent="0.25">
      <c r="A247">
        <v>2.9289999999999998</v>
      </c>
      <c r="B247">
        <v>0</v>
      </c>
      <c r="C247">
        <v>0</v>
      </c>
      <c r="D247">
        <f t="shared" si="11"/>
        <v>0</v>
      </c>
      <c r="E247">
        <v>6.2319999999999997E-4</v>
      </c>
      <c r="F247">
        <f t="shared" si="13"/>
        <v>2.1451639833320542</v>
      </c>
      <c r="O247" s="52">
        <f t="shared" si="12"/>
        <v>534.47080250594058</v>
      </c>
      <c r="P247">
        <v>1.17559E-2</v>
      </c>
      <c r="Q247">
        <v>2.9289999999999998</v>
      </c>
      <c r="R247">
        <v>5.8653000000000004E-3</v>
      </c>
    </row>
    <row r="248" spans="1:18" x14ac:dyDescent="0.25">
      <c r="A248">
        <v>2.9405000000000001</v>
      </c>
      <c r="B248">
        <v>0</v>
      </c>
      <c r="C248">
        <v>0</v>
      </c>
      <c r="D248">
        <f t="shared" si="11"/>
        <v>0</v>
      </c>
      <c r="E248">
        <v>6.1109999999999995E-4</v>
      </c>
      <c r="F248">
        <f t="shared" si="13"/>
        <v>2.1367744625674496</v>
      </c>
      <c r="O248" s="52">
        <f t="shared" si="12"/>
        <v>545.04162138633978</v>
      </c>
      <c r="P248">
        <v>1.1527900000000001E-2</v>
      </c>
      <c r="Q248">
        <v>2.9405000000000001</v>
      </c>
      <c r="R248">
        <v>5.7515999999999999E-3</v>
      </c>
    </row>
    <row r="249" spans="1:18" x14ac:dyDescent="0.25">
      <c r="A249">
        <v>2.952</v>
      </c>
      <c r="B249">
        <v>0</v>
      </c>
      <c r="C249">
        <v>0</v>
      </c>
      <c r="D249">
        <f t="shared" si="11"/>
        <v>0</v>
      </c>
      <c r="E249">
        <v>5.9929999999999998E-4</v>
      </c>
      <c r="F249">
        <f t="shared" si="13"/>
        <v>2.1284503073101582</v>
      </c>
      <c r="O249" s="52">
        <f t="shared" si="12"/>
        <v>555.77834157552161</v>
      </c>
      <c r="P249">
        <v>1.13052E-2</v>
      </c>
      <c r="Q249">
        <v>2.952</v>
      </c>
      <c r="R249">
        <v>5.6404000000000003E-3</v>
      </c>
    </row>
    <row r="250" spans="1:18" x14ac:dyDescent="0.25">
      <c r="A250">
        <v>2.9634999999999998</v>
      </c>
      <c r="B250">
        <v>0</v>
      </c>
      <c r="C250">
        <v>0</v>
      </c>
      <c r="D250">
        <f t="shared" si="11"/>
        <v>0</v>
      </c>
      <c r="E250">
        <v>5.8770000000000003E-4</v>
      </c>
      <c r="F250">
        <f t="shared" si="13"/>
        <v>2.1201907565984772</v>
      </c>
      <c r="O250" s="52">
        <f t="shared" si="12"/>
        <v>566.68578476672917</v>
      </c>
      <c r="P250">
        <v>1.10876E-2</v>
      </c>
      <c r="Q250">
        <v>2.9634999999999998</v>
      </c>
      <c r="R250">
        <v>5.5319000000000002E-3</v>
      </c>
    </row>
    <row r="251" spans="1:18" x14ac:dyDescent="0.25">
      <c r="A251">
        <v>2.9750000000000001</v>
      </c>
      <c r="B251">
        <v>0</v>
      </c>
      <c r="C251">
        <v>0</v>
      </c>
      <c r="D251">
        <f t="shared" si="11"/>
        <v>0</v>
      </c>
      <c r="E251">
        <v>5.7649999999999997E-4</v>
      </c>
      <c r="F251">
        <f t="shared" si="13"/>
        <v>2.1119950612368354</v>
      </c>
      <c r="O251" s="52">
        <f t="shared" si="12"/>
        <v>577.76416617743325</v>
      </c>
      <c r="P251">
        <v>1.0874999999999999E-2</v>
      </c>
      <c r="Q251">
        <v>2.9750000000000001</v>
      </c>
      <c r="R251">
        <v>5.4257999999999997E-3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4587-7AB5-4699-A273-CDD1E25B8F62}">
  <dimension ref="A1:BM325"/>
  <sheetViews>
    <sheetView tabSelected="1" topLeftCell="F1" zoomScaleNormal="100" workbookViewId="0">
      <selection activeCell="AJ26" sqref="AJ26"/>
    </sheetView>
  </sheetViews>
  <sheetFormatPr defaultRowHeight="15" x14ac:dyDescent="0.25"/>
  <cols>
    <col min="1" max="1" width="33.28515625" customWidth="1"/>
    <col min="2" max="2" width="12" bestFit="1" customWidth="1"/>
    <col min="3" max="3" width="9.140625" bestFit="1" customWidth="1"/>
    <col min="4" max="4" width="10.85546875" customWidth="1"/>
    <col min="5" max="5" width="7.5703125" bestFit="1" customWidth="1"/>
    <col min="6" max="6" width="9.85546875" bestFit="1" customWidth="1"/>
    <col min="7" max="7" width="7.140625" bestFit="1" customWidth="1"/>
    <col min="8" max="8" width="5.7109375" bestFit="1" customWidth="1"/>
    <col min="9" max="9" width="10" bestFit="1" customWidth="1"/>
    <col min="10" max="10" width="10" style="309" customWidth="1"/>
    <col min="11" max="11" width="6" bestFit="1" customWidth="1"/>
    <col min="12" max="12" width="6.42578125" bestFit="1" customWidth="1"/>
    <col min="13" max="13" width="6" bestFit="1" customWidth="1"/>
    <col min="14" max="14" width="5.85546875" bestFit="1" customWidth="1"/>
    <col min="15" max="15" width="6" bestFit="1" customWidth="1"/>
    <col min="16" max="17" width="4" bestFit="1" customWidth="1"/>
    <col min="18" max="18" width="6.42578125" style="56" bestFit="1" customWidth="1"/>
    <col min="19" max="19" width="6.5703125" style="51" bestFit="1" customWidth="1"/>
    <col min="20" max="20" width="5.5703125" style="57" bestFit="1" customWidth="1"/>
    <col min="21" max="21" width="6" bestFit="1" customWidth="1"/>
    <col min="22" max="22" width="5" bestFit="1" customWidth="1"/>
    <col min="23" max="23" width="5.85546875" bestFit="1" customWidth="1"/>
    <col min="24" max="24" width="5" bestFit="1" customWidth="1"/>
    <col min="25" max="26" width="6.42578125" bestFit="1" customWidth="1"/>
    <col min="27" max="28" width="7.140625" bestFit="1" customWidth="1"/>
    <col min="29" max="29" width="7.42578125" bestFit="1" customWidth="1"/>
    <col min="30" max="30" width="7.5703125" bestFit="1" customWidth="1"/>
    <col min="31" max="31" width="5.42578125" bestFit="1" customWidth="1"/>
    <col min="32" max="32" width="4" bestFit="1" customWidth="1"/>
    <col min="33" max="33" width="10" bestFit="1" customWidth="1"/>
    <col min="34" max="34" width="4" customWidth="1"/>
    <col min="35" max="35" width="3" bestFit="1" customWidth="1"/>
    <col min="36" max="36" width="3.140625" customWidth="1"/>
    <col min="37" max="37" width="4.5703125" bestFit="1" customWidth="1"/>
    <col min="38" max="38" width="4.7109375" customWidth="1"/>
    <col min="39" max="39" width="5" bestFit="1" customWidth="1"/>
    <col min="40" max="40" width="5.5703125" bestFit="1" customWidth="1"/>
    <col min="41" max="41" width="4" customWidth="1"/>
    <col min="42" max="42" width="4.7109375" customWidth="1"/>
    <col min="43" max="43" width="4.5703125" customWidth="1"/>
    <col min="44" max="44" width="5.28515625" customWidth="1"/>
    <col min="45" max="45" width="4.7109375" customWidth="1"/>
    <col min="46" max="46" width="3.5703125" customWidth="1"/>
    <col min="47" max="47" width="4.5703125" customWidth="1"/>
    <col min="48" max="48" width="4.42578125" customWidth="1"/>
    <col min="49" max="49" width="7" customWidth="1"/>
    <col min="50" max="50" width="6.28515625" customWidth="1"/>
    <col min="51" max="51" width="4.140625" style="83" customWidth="1"/>
    <col min="52" max="52" width="4" bestFit="1" customWidth="1"/>
    <col min="53" max="53" width="10" bestFit="1" customWidth="1"/>
  </cols>
  <sheetData>
    <row r="1" spans="1:65" x14ac:dyDescent="0.25">
      <c r="K1">
        <f>6*6*4</f>
        <v>144</v>
      </c>
      <c r="AC1">
        <f>3.5*3600</f>
        <v>12600</v>
      </c>
      <c r="AH1" s="182" t="s">
        <v>2719</v>
      </c>
    </row>
    <row r="2" spans="1:65" x14ac:dyDescent="0.25">
      <c r="J2" t="s">
        <v>2711</v>
      </c>
      <c r="K2" t="s">
        <v>2710</v>
      </c>
      <c r="L2" s="55" t="s">
        <v>2658</v>
      </c>
      <c r="M2" s="225" t="s">
        <v>2659</v>
      </c>
      <c r="N2" s="1" t="s">
        <v>2661</v>
      </c>
      <c r="O2" t="s">
        <v>2686</v>
      </c>
      <c r="P2" t="s">
        <v>2687</v>
      </c>
      <c r="Q2" t="s">
        <v>2688</v>
      </c>
      <c r="R2" s="55" t="s">
        <v>2658</v>
      </c>
      <c r="S2" s="318" t="s">
        <v>11</v>
      </c>
      <c r="T2" s="1" t="s">
        <v>15</v>
      </c>
      <c r="U2" s="55" t="s">
        <v>2659</v>
      </c>
      <c r="V2" s="1" t="s">
        <v>2660</v>
      </c>
      <c r="W2" s="55" t="s">
        <v>2661</v>
      </c>
      <c r="X2" s="1" t="s">
        <v>2662</v>
      </c>
      <c r="Y2" s="55" t="s">
        <v>2663</v>
      </c>
      <c r="Z2" s="1" t="s">
        <v>2664</v>
      </c>
      <c r="AA2" s="55" t="s">
        <v>2665</v>
      </c>
      <c r="AB2" s="1" t="s">
        <v>2666</v>
      </c>
      <c r="AC2" s="55" t="s">
        <v>2712</v>
      </c>
      <c r="AD2" s="1" t="s">
        <v>2713</v>
      </c>
      <c r="AE2" s="55" t="s">
        <v>2667</v>
      </c>
      <c r="AF2" s="1" t="s">
        <v>2668</v>
      </c>
      <c r="AG2" s="315" t="s">
        <v>2669</v>
      </c>
      <c r="AH2" s="459" t="s">
        <v>2716</v>
      </c>
      <c r="AI2" s="459" t="s">
        <v>2717</v>
      </c>
      <c r="AJ2" s="459" t="s">
        <v>2718</v>
      </c>
      <c r="AL2" s="55" t="s">
        <v>2658</v>
      </c>
      <c r="AM2" s="318" t="s">
        <v>11</v>
      </c>
      <c r="AN2" s="1" t="s">
        <v>15</v>
      </c>
      <c r="AO2" s="55" t="s">
        <v>2659</v>
      </c>
      <c r="AP2" s="1" t="s">
        <v>2660</v>
      </c>
      <c r="AQ2" s="55" t="s">
        <v>2661</v>
      </c>
      <c r="AR2" s="1" t="s">
        <v>2662</v>
      </c>
      <c r="AS2" s="55" t="s">
        <v>2663</v>
      </c>
      <c r="AT2" s="1" t="s">
        <v>2664</v>
      </c>
      <c r="AU2" s="55" t="s">
        <v>2665</v>
      </c>
      <c r="AV2" s="1" t="s">
        <v>2666</v>
      </c>
      <c r="AW2" s="55" t="s">
        <v>2712</v>
      </c>
      <c r="AX2" s="1" t="s">
        <v>2713</v>
      </c>
      <c r="AY2" s="55" t="s">
        <v>2667</v>
      </c>
      <c r="AZ2" s="1" t="s">
        <v>2668</v>
      </c>
      <c r="BA2" s="315" t="s">
        <v>2669</v>
      </c>
      <c r="BB2" s="448" t="str" cm="1">
        <f t="array" ref="BB2:BM2">IF(COLUMN(A1:L1),"LineType")</f>
        <v>LineType</v>
      </c>
      <c r="BC2" t="str">
        <v>LineType</v>
      </c>
      <c r="BD2" t="str">
        <v>LineType</v>
      </c>
      <c r="BE2" t="str">
        <v>LineType</v>
      </c>
      <c r="BF2" t="str">
        <v>LineType</v>
      </c>
      <c r="BG2" t="str">
        <v>LineType</v>
      </c>
      <c r="BH2" t="str">
        <v>LineType</v>
      </c>
      <c r="BI2" t="str">
        <v>LineType</v>
      </c>
      <c r="BJ2" t="str">
        <v>LineType</v>
      </c>
      <c r="BK2" t="str">
        <v>LineType</v>
      </c>
      <c r="BL2" t="str">
        <v>LineType</v>
      </c>
      <c r="BM2" t="str">
        <v>LineType</v>
      </c>
    </row>
    <row r="3" spans="1:65" x14ac:dyDescent="0.25">
      <c r="B3" s="306"/>
      <c r="C3" s="306"/>
      <c r="D3" s="306"/>
      <c r="E3" s="306"/>
      <c r="F3" s="306"/>
      <c r="G3" s="306"/>
      <c r="H3" s="306"/>
      <c r="J3" s="306" t="str">
        <f>LOG10(O3)&amp;LOG10(P3)&amp;LOG10(Q3)</f>
        <v>221</v>
      </c>
      <c r="K3" s="306">
        <f>IF(MOD(INT((ROW()-3)/24)+1,6)=0,6,MOD(INT((ROW()-3)/24)+1,6))</f>
        <v>1</v>
      </c>
      <c r="L3" s="55">
        <v>0</v>
      </c>
      <c r="M3" s="225">
        <f>L3+3</f>
        <v>3</v>
      </c>
      <c r="N3" s="1">
        <f>L3+3</f>
        <v>3</v>
      </c>
      <c r="O3" s="55">
        <v>100</v>
      </c>
      <c r="P3" s="318">
        <v>100</v>
      </c>
      <c r="Q3" s="318">
        <v>10</v>
      </c>
      <c r="R3" s="399">
        <f>L3</f>
        <v>0</v>
      </c>
      <c r="S3" s="400" cm="1">
        <f t="array" ref="S3">INDEX(CPTab,K3,2*MATCH(O3,Rp,0))</f>
        <v>13.012166300930801</v>
      </c>
      <c r="T3" s="405" cm="1">
        <f t="array" ref="T3">INDEX(CPTab,K3,2*MATCH(O3,Rp,0)-1)</f>
        <v>14.053830130181</v>
      </c>
      <c r="U3" s="399">
        <f>M3</f>
        <v>3</v>
      </c>
      <c r="V3" s="401">
        <f t="shared" ref="V3:V33" si="0">INDEX(Ws,MATCH(P3,Rp,0))</f>
        <v>31.3</v>
      </c>
      <c r="W3" s="399">
        <f>N3</f>
        <v>3</v>
      </c>
      <c r="X3" s="401">
        <f t="shared" ref="X3:X33" si="1">INDEX(Cu,MATCH(Q3,Rp,0))</f>
        <v>0.87</v>
      </c>
      <c r="Y3" s="399">
        <v>0</v>
      </c>
      <c r="Z3" s="401">
        <v>0</v>
      </c>
      <c r="AA3" s="399">
        <v>0</v>
      </c>
      <c r="AB3" s="401">
        <v>0</v>
      </c>
      <c r="AC3" s="399">
        <f>SimT</f>
        <v>12600</v>
      </c>
      <c r="AD3" s="401">
        <v>16384</v>
      </c>
      <c r="AE3" s="399">
        <v>1</v>
      </c>
      <c r="AF3" s="401">
        <v>32</v>
      </c>
      <c r="AG3" s="402" t="str" cm="1">
        <f t="array" ref="AG3">TEXT(J3,"000")&amp;TEXT(K3,"0")&amp;TEXT(L3,"000")&amp;_xlfn.IFS(ABS(M3-L3)&lt;5,"01",M3&lt;L3,"02",M3&gt;L3,"03")</f>
        <v>221100001</v>
      </c>
      <c r="AH3" s="478">
        <v>3</v>
      </c>
      <c r="AI3" s="478"/>
      <c r="AJ3" s="478"/>
      <c r="AK3" t="s">
        <v>131</v>
      </c>
      <c r="AL3" s="440" cm="1">
        <f t="array" ref="AL3">INDEX(LCTbl,MATCH(VALUE($BA3),VALUE(LCID),0),COLUMN()-COLUMN($AK$3))</f>
        <v>0</v>
      </c>
      <c r="AM3" s="441" cm="1">
        <f t="array" ref="AM3">INDEX(LCTbl,MATCH(VALUE($BA3),VALUE(LCID),0),COLUMN()-COLUMN($AK$3))</f>
        <v>13.9936854727484</v>
      </c>
      <c r="AN3" s="443" cm="1">
        <f t="array" ref="AN3">INDEX(LCTbl,MATCH(VALUE($BA3),VALUE(LCID),0),COLUMN()-COLUMN($AK$3))</f>
        <v>15.6003433429425</v>
      </c>
      <c r="AO3" s="440" cm="1">
        <f t="array" ref="AO3">INDEX(LCTbl,MATCH(VALUE($BA3),VALUE(LCID),0),COLUMN()-COLUMN($AK$3))</f>
        <v>-30</v>
      </c>
      <c r="AP3" s="441" cm="1">
        <f t="array" ref="AP3">INDEX(LCTbl,MATCH(VALUE($BA3),VALUE(LCID),0),COLUMN()-COLUMN($AK$3))</f>
        <v>31.3</v>
      </c>
      <c r="AQ3" s="440" cm="1">
        <f t="array" ref="AQ3">INDEX(LCTbl,MATCH(VALUE($BA3),VALUE(LCID),0),COLUMN()-COLUMN($AK$3))</f>
        <v>-45</v>
      </c>
      <c r="AR3" s="443" cm="1">
        <f t="array" ref="AR3">INDEX(LCTbl,MATCH(VALUE($BA3),VALUE(LCID),0),COLUMN()-COLUMN($AK$3))</f>
        <v>0.87</v>
      </c>
      <c r="AS3" s="440" cm="1">
        <f t="array" ref="AS3">INDEX(LCTbl,MATCH(VALUE($BA3),VALUE(LCID),0),COLUMN()-COLUMN($AK$3))</f>
        <v>0</v>
      </c>
      <c r="AT3" s="440" cm="1">
        <f t="array" ref="AT3">INDEX(LCTbl,MATCH(VALUE($BA3),VALUE(LCID),0),COLUMN()-COLUMN($AK$3))</f>
        <v>0</v>
      </c>
      <c r="AU3" s="440" cm="1">
        <f t="array" ref="AU3">INDEX(LCTbl,MATCH(VALUE($BA3),VALUE(LCID),0),COLUMN()-COLUMN($AK$3))</f>
        <v>0</v>
      </c>
      <c r="AV3" s="440" cm="1">
        <f t="array" ref="AV3">INDEX(LCTbl,MATCH(VALUE($BA3),VALUE(LCID),0),COLUMN()-COLUMN($AK$3))</f>
        <v>0</v>
      </c>
      <c r="AW3" s="440" cm="1">
        <f t="array" ref="AW3">INDEX(LCTbl,MATCH(VALUE($BA3),VALUE(LCID),0),COLUMN()-COLUMN($AK$3))</f>
        <v>12600</v>
      </c>
      <c r="AX3" s="440" cm="1">
        <f t="array" ref="AX3">INDEX(LCTbl,MATCH(VALUE($BA3),VALUE(LCID),0),COLUMN()-COLUMN($AK$3))</f>
        <v>16384</v>
      </c>
      <c r="AY3" s="440" cm="1">
        <f t="array" ref="AY3">INDEX(LCTbl,MATCH(VALUE($BA3),VALUE(LCID),0),COLUMN()-COLUMN($AK$3))</f>
        <v>1</v>
      </c>
      <c r="AZ3" s="440" cm="1">
        <f t="array" ref="AZ3">INDEX(LCTbl,MATCH(VALUE($BA3),VALUE(LCID),0),COLUMN()-COLUMN($AK$3))</f>
        <v>32</v>
      </c>
      <c r="BA3" s="449">
        <v>221200002</v>
      </c>
      <c r="BB3" s="440" t="str" cm="1">
        <f t="array" ref="BB3:BM3">IF((COLUMN(A1:L1)=AH3)+(COLUMN(A1:L1)=AI3)+(COLUMN(A1:L1)=AJ3),"Broken","MoorLN1")</f>
        <v>MoorLN1</v>
      </c>
      <c r="BC3" s="440" t="str">
        <v>MoorLN1</v>
      </c>
      <c r="BD3" s="440" t="str">
        <v>Broken</v>
      </c>
      <c r="BE3" s="440" t="str">
        <v>MoorLN1</v>
      </c>
      <c r="BF3" s="440" t="str">
        <v>MoorLN1</v>
      </c>
      <c r="BG3" s="440" t="str">
        <v>MoorLN1</v>
      </c>
      <c r="BH3" s="440" t="str">
        <v>MoorLN1</v>
      </c>
      <c r="BI3" s="440" t="str">
        <v>MoorLN1</v>
      </c>
      <c r="BJ3" s="440" t="str">
        <v>MoorLN1</v>
      </c>
      <c r="BK3" s="440" t="str">
        <v>MoorLN1</v>
      </c>
      <c r="BL3" s="440" t="str">
        <v>MoorLN1</v>
      </c>
      <c r="BM3" s="440" t="str">
        <v>MoorLN1</v>
      </c>
    </row>
    <row r="4" spans="1:65" ht="18.75" thickBot="1" x14ac:dyDescent="0.3">
      <c r="A4" s="310" t="s">
        <v>39</v>
      </c>
      <c r="B4" s="310" t="s">
        <v>40</v>
      </c>
      <c r="C4" s="310">
        <v>1</v>
      </c>
      <c r="D4" s="310">
        <v>10</v>
      </c>
      <c r="E4" s="310">
        <v>100</v>
      </c>
      <c r="F4" s="311">
        <v>10000</v>
      </c>
      <c r="G4" s="306"/>
      <c r="J4" s="309" t="str">
        <f t="shared" ref="J4:J67" si="2">LOG10(O4)&amp;LOG10(P4)&amp;LOG10(Q4)</f>
        <v>221</v>
      </c>
      <c r="K4" s="306">
        <f t="shared" ref="K4:K67" si="3">IF(MOD(INT((ROW()-3)/24)+1,6)=0,6,MOD(INT((ROW()-3)/24)+1,6))</f>
        <v>1</v>
      </c>
      <c r="L4" s="56">
        <f>L3</f>
        <v>0</v>
      </c>
      <c r="M4" s="82">
        <f>L4-30</f>
        <v>-30</v>
      </c>
      <c r="N4" s="57">
        <f>L4-45</f>
        <v>-45</v>
      </c>
      <c r="O4" s="56">
        <v>100</v>
      </c>
      <c r="P4" s="51">
        <v>100</v>
      </c>
      <c r="Q4" s="51">
        <v>10</v>
      </c>
      <c r="R4" s="316">
        <f t="shared" ref="R4:R33" si="4">L4</f>
        <v>0</v>
      </c>
      <c r="S4" s="397" cm="1">
        <f t="array" ref="S4">INDEX(CPTab,K4,2*MATCH(O4,Rp,0))</f>
        <v>13.012166300930801</v>
      </c>
      <c r="T4" s="406" cm="1">
        <f t="array" ref="T4">INDEX(CPTab,K4,2*MATCH(O4,Rp,0)-1)</f>
        <v>14.053830130181</v>
      </c>
      <c r="U4" s="316">
        <f t="shared" ref="U4:U33" si="5">M4</f>
        <v>-30</v>
      </c>
      <c r="V4" s="317">
        <f t="shared" si="0"/>
        <v>31.3</v>
      </c>
      <c r="W4" s="316">
        <f t="shared" ref="W4:W33" si="6">N4</f>
        <v>-45</v>
      </c>
      <c r="X4" s="317">
        <f t="shared" si="1"/>
        <v>0.87</v>
      </c>
      <c r="Y4" s="316">
        <v>0</v>
      </c>
      <c r="Z4" s="317">
        <v>0</v>
      </c>
      <c r="AA4" s="316">
        <v>0</v>
      </c>
      <c r="AB4" s="317">
        <v>0</v>
      </c>
      <c r="AC4" s="316">
        <f>SimT</f>
        <v>12600</v>
      </c>
      <c r="AD4" s="317">
        <v>16384</v>
      </c>
      <c r="AE4" s="316">
        <v>1</v>
      </c>
      <c r="AF4" s="317">
        <v>32</v>
      </c>
      <c r="AG4" s="403" t="str" cm="1">
        <f t="array" ref="AG4">TEXT(J4,"000")&amp;TEXT(K4,"0")&amp;TEXT(L4,"000")&amp;_xlfn.IFS(ABS(M4-L4)&lt;5,"01",M4&lt;L4,"02",M4&gt;L4,"03")</f>
        <v>221100002</v>
      </c>
      <c r="AH4" s="478">
        <v>2</v>
      </c>
      <c r="AI4" s="478"/>
      <c r="AJ4" s="478"/>
      <c r="AK4" s="309" t="s">
        <v>131</v>
      </c>
      <c r="AL4" s="440" cm="1">
        <f t="array" ref="AL4">INDEX(LCTbl,MATCH(VALUE($BA4),VALUE(LCID),0),COLUMN()-COLUMN($AK$3))</f>
        <v>0</v>
      </c>
      <c r="AM4" s="441" cm="1">
        <f t="array" ref="AM4">INDEX(LCTbl,MATCH(VALUE($BA4),VALUE(LCID),0),COLUMN()-COLUMN($AK$3))</f>
        <v>13.9936854727484</v>
      </c>
      <c r="AN4" s="443" cm="1">
        <f t="array" ref="AN4">INDEX(LCTbl,MATCH(VALUE($BA4),VALUE(LCID),0),COLUMN()-COLUMN($AK$3))</f>
        <v>15.6003433429425</v>
      </c>
      <c r="AO4" s="440" cm="1">
        <f t="array" ref="AO4">INDEX(LCTbl,MATCH(VALUE($BA4),VALUE(LCID),0),COLUMN()-COLUMN($AK$3))</f>
        <v>30</v>
      </c>
      <c r="AP4" s="441" cm="1">
        <f t="array" ref="AP4">INDEX(LCTbl,MATCH(VALUE($BA4),VALUE(LCID),0),COLUMN()-COLUMN($AK$3))</f>
        <v>31.3</v>
      </c>
      <c r="AQ4" s="440" cm="1">
        <f t="array" ref="AQ4">INDEX(LCTbl,MATCH(VALUE($BA4),VALUE(LCID),0),COLUMN()-COLUMN($AK$3))</f>
        <v>45</v>
      </c>
      <c r="AR4" s="443" cm="1">
        <f t="array" ref="AR4">INDEX(LCTbl,MATCH(VALUE($BA4),VALUE(LCID),0),COLUMN()-COLUMN($AK$3))</f>
        <v>0.87</v>
      </c>
      <c r="AS4" s="440" cm="1">
        <f t="array" ref="AS4">INDEX(LCTbl,MATCH(VALUE($BA4),VALUE(LCID),0),COLUMN()-COLUMN($AK$3))</f>
        <v>0</v>
      </c>
      <c r="AT4" s="440" cm="1">
        <f t="array" ref="AT4">INDEX(LCTbl,MATCH(VALUE($BA4),VALUE(LCID),0),COLUMN()-COLUMN($AK$3))</f>
        <v>0</v>
      </c>
      <c r="AU4" s="440" cm="1">
        <f t="array" ref="AU4">INDEX(LCTbl,MATCH(VALUE($BA4),VALUE(LCID),0),COLUMN()-COLUMN($AK$3))</f>
        <v>0</v>
      </c>
      <c r="AV4" s="440" cm="1">
        <f t="array" ref="AV4">INDEX(LCTbl,MATCH(VALUE($BA4),VALUE(LCID),0),COLUMN()-COLUMN($AK$3))</f>
        <v>0</v>
      </c>
      <c r="AW4" s="440" cm="1">
        <f t="array" ref="AW4">INDEX(LCTbl,MATCH(VALUE($BA4),VALUE(LCID),0),COLUMN()-COLUMN($AK$3))</f>
        <v>12600</v>
      </c>
      <c r="AX4" s="440" cm="1">
        <f t="array" ref="AX4">INDEX(LCTbl,MATCH(VALUE($BA4),VALUE(LCID),0),COLUMN()-COLUMN($AK$3))</f>
        <v>16384</v>
      </c>
      <c r="AY4" s="440" cm="1">
        <f t="array" ref="AY4">INDEX(LCTbl,MATCH(VALUE($BA4),VALUE(LCID),0),COLUMN()-COLUMN($AK$3))</f>
        <v>1</v>
      </c>
      <c r="AZ4" s="440" cm="1">
        <f t="array" ref="AZ4">INDEX(LCTbl,MATCH(VALUE($BA4),VALUE(LCID),0),COLUMN()-COLUMN($AK$3))</f>
        <v>32</v>
      </c>
      <c r="BA4" s="449">
        <v>221200003</v>
      </c>
      <c r="BB4" s="440" t="str" cm="1">
        <f t="array" ref="BB4:BM4">IF((COLUMN(A2:L2)=AH4)+(COLUMN(A2:L2)=AI4)+(COLUMN(A2:L2)=AJ4),"Broken","MoorLN1")</f>
        <v>MoorLN1</v>
      </c>
      <c r="BC4" s="440" t="str">
        <v>Broken</v>
      </c>
      <c r="BD4" s="440" t="str">
        <v>MoorLN1</v>
      </c>
      <c r="BE4" s="440" t="str">
        <v>MoorLN1</v>
      </c>
      <c r="BF4" s="440" t="str">
        <v>MoorLN1</v>
      </c>
      <c r="BG4" s="440" t="str">
        <v>MoorLN1</v>
      </c>
      <c r="BH4" s="440" t="str">
        <v>MoorLN1</v>
      </c>
      <c r="BI4" s="440" t="str">
        <v>MoorLN1</v>
      </c>
      <c r="BJ4" s="440" t="str">
        <v>MoorLN1</v>
      </c>
      <c r="BK4" s="440" t="str">
        <v>MoorLN1</v>
      </c>
      <c r="BL4" s="440" t="str">
        <v>MoorLN1</v>
      </c>
      <c r="BM4" s="440" t="str">
        <v>MoorLN1</v>
      </c>
    </row>
    <row r="5" spans="1:65" ht="18.75" thickBot="1" x14ac:dyDescent="0.3">
      <c r="A5" s="312" t="s">
        <v>2670</v>
      </c>
      <c r="B5" s="312" t="s">
        <v>23</v>
      </c>
      <c r="C5" s="312">
        <v>25.8</v>
      </c>
      <c r="D5" s="312">
        <v>28.7</v>
      </c>
      <c r="E5" s="312">
        <v>31.3</v>
      </c>
      <c r="F5" s="313">
        <v>36.1</v>
      </c>
      <c r="G5" s="306"/>
      <c r="J5" s="309" t="str">
        <f t="shared" si="2"/>
        <v>221</v>
      </c>
      <c r="K5" s="306">
        <f t="shared" si="3"/>
        <v>1</v>
      </c>
      <c r="L5" s="56">
        <f>L3</f>
        <v>0</v>
      </c>
      <c r="M5" s="82">
        <f>L5+30</f>
        <v>30</v>
      </c>
      <c r="N5" s="57">
        <f>L5+45</f>
        <v>45</v>
      </c>
      <c r="O5" s="56">
        <v>100</v>
      </c>
      <c r="P5" s="51">
        <v>100</v>
      </c>
      <c r="Q5" s="51">
        <v>10</v>
      </c>
      <c r="R5" s="316">
        <f t="shared" si="4"/>
        <v>0</v>
      </c>
      <c r="S5" s="397" cm="1">
        <f t="array" ref="S5">INDEX(CPTab,K5,2*MATCH(O5,Rp,0))</f>
        <v>13.012166300930801</v>
      </c>
      <c r="T5" s="406" cm="1">
        <f t="array" ref="T5">INDEX(CPTab,K5,2*MATCH(O5,Rp,0)-1)</f>
        <v>14.053830130181</v>
      </c>
      <c r="U5" s="316">
        <f t="shared" si="5"/>
        <v>30</v>
      </c>
      <c r="V5" s="317">
        <f t="shared" si="0"/>
        <v>31.3</v>
      </c>
      <c r="W5" s="316">
        <f t="shared" si="6"/>
        <v>45</v>
      </c>
      <c r="X5" s="317">
        <f t="shared" si="1"/>
        <v>0.87</v>
      </c>
      <c r="Y5" s="316">
        <v>0</v>
      </c>
      <c r="Z5" s="317">
        <v>0</v>
      </c>
      <c r="AA5" s="316">
        <v>0</v>
      </c>
      <c r="AB5" s="317">
        <v>0</v>
      </c>
      <c r="AC5" s="316">
        <f>SimT</f>
        <v>12600</v>
      </c>
      <c r="AD5" s="317">
        <v>16384</v>
      </c>
      <c r="AE5" s="316">
        <v>1</v>
      </c>
      <c r="AF5" s="317">
        <v>32</v>
      </c>
      <c r="AG5" s="403" t="str" cm="1">
        <f t="array" ref="AG5">TEXT(J5,"000")&amp;TEXT(K5,"0")&amp;TEXT(L5,"000")&amp;_xlfn.IFS(ABS(M5-L5)&lt;5,"01",M5&lt;L5,"02",M5&gt;L5,"03")</f>
        <v>221100003</v>
      </c>
      <c r="AH5" s="478">
        <v>3</v>
      </c>
      <c r="AI5" s="478"/>
      <c r="AJ5" s="478"/>
      <c r="AK5" s="309" t="s">
        <v>131</v>
      </c>
      <c r="AL5" s="440" cm="1">
        <f t="array" ref="AL5">INDEX(LCTbl,MATCH(VALUE($BA5),VALUE(LCID),0),COLUMN()-COLUMN($AK$3))</f>
        <v>0</v>
      </c>
      <c r="AM5" s="441" cm="1">
        <f t="array" ref="AM5">INDEX(LCTbl,MATCH(VALUE($BA5),VALUE(LCID),0),COLUMN()-COLUMN($AK$3))</f>
        <v>14.7</v>
      </c>
      <c r="AN5" s="443" cm="1">
        <f t="array" ref="AN5">INDEX(LCTbl,MATCH(VALUE($BA5),VALUE(LCID),0),COLUMN()-COLUMN($AK$3))</f>
        <v>17.599666366955699</v>
      </c>
      <c r="AO5" s="440" cm="1">
        <f t="array" ref="AO5">INDEX(LCTbl,MATCH(VALUE($BA5),VALUE(LCID),0),COLUMN()-COLUMN($AK$3))</f>
        <v>-30</v>
      </c>
      <c r="AP5" s="441" cm="1">
        <f t="array" ref="AP5">INDEX(LCTbl,MATCH(VALUE($BA5),VALUE(LCID),0),COLUMN()-COLUMN($AK$3))</f>
        <v>31.3</v>
      </c>
      <c r="AQ5" s="440" cm="1">
        <f t="array" ref="AQ5">INDEX(LCTbl,MATCH(VALUE($BA5),VALUE(LCID),0),COLUMN()-COLUMN($AK$3))</f>
        <v>-45</v>
      </c>
      <c r="AR5" s="443" cm="1">
        <f t="array" ref="AR5">INDEX(LCTbl,MATCH(VALUE($BA5),VALUE(LCID),0),COLUMN()-COLUMN($AK$3))</f>
        <v>0.87</v>
      </c>
      <c r="AS5" s="440" cm="1">
        <f t="array" ref="AS5">INDEX(LCTbl,MATCH(VALUE($BA5),VALUE(LCID),0),COLUMN()-COLUMN($AK$3))</f>
        <v>0</v>
      </c>
      <c r="AT5" s="440" cm="1">
        <f t="array" ref="AT5">INDEX(LCTbl,MATCH(VALUE($BA5),VALUE(LCID),0),COLUMN()-COLUMN($AK$3))</f>
        <v>0</v>
      </c>
      <c r="AU5" s="440" cm="1">
        <f t="array" ref="AU5">INDEX(LCTbl,MATCH(VALUE($BA5),VALUE(LCID),0),COLUMN()-COLUMN($AK$3))</f>
        <v>0</v>
      </c>
      <c r="AV5" s="440" cm="1">
        <f t="array" ref="AV5">INDEX(LCTbl,MATCH(VALUE($BA5),VALUE(LCID),0),COLUMN()-COLUMN($AK$3))</f>
        <v>0</v>
      </c>
      <c r="AW5" s="440" cm="1">
        <f t="array" ref="AW5">INDEX(LCTbl,MATCH(VALUE($BA5),VALUE(LCID),0),COLUMN()-COLUMN($AK$3))</f>
        <v>12600</v>
      </c>
      <c r="AX5" s="440" cm="1">
        <f t="array" ref="AX5">INDEX(LCTbl,MATCH(VALUE($BA5),VALUE(LCID),0),COLUMN()-COLUMN($AK$3))</f>
        <v>16384</v>
      </c>
      <c r="AY5" s="440" cm="1">
        <f t="array" ref="AY5">INDEX(LCTbl,MATCH(VALUE($BA5),VALUE(LCID),0),COLUMN()-COLUMN($AK$3))</f>
        <v>1</v>
      </c>
      <c r="AZ5" s="440" cm="1">
        <f t="array" ref="AZ5">INDEX(LCTbl,MATCH(VALUE($BA5),VALUE(LCID),0),COLUMN()-COLUMN($AK$3))</f>
        <v>32</v>
      </c>
      <c r="BA5" s="449">
        <v>221300002</v>
      </c>
      <c r="BB5" s="440" t="str" cm="1">
        <f t="array" ref="BB5:BM5">IF((COLUMN(A3:L3)=AH5)+(COLUMN(A3:L3)=AI5)+(COLUMN(A3:L3)=AJ5),"Broken","MoorLN1")</f>
        <v>MoorLN1</v>
      </c>
      <c r="BC5" s="440" t="str">
        <v>MoorLN1</v>
      </c>
      <c r="BD5" s="440" t="str">
        <v>Broken</v>
      </c>
      <c r="BE5" s="440" t="str">
        <v>MoorLN1</v>
      </c>
      <c r="BF5" s="440" t="str">
        <v>MoorLN1</v>
      </c>
      <c r="BG5" s="440" t="str">
        <v>MoorLN1</v>
      </c>
      <c r="BH5" s="440" t="str">
        <v>MoorLN1</v>
      </c>
      <c r="BI5" s="440" t="str">
        <v>MoorLN1</v>
      </c>
      <c r="BJ5" s="440" t="str">
        <v>MoorLN1</v>
      </c>
      <c r="BK5" s="440" t="str">
        <v>MoorLN1</v>
      </c>
      <c r="BL5" s="440" t="str">
        <v>MoorLN1</v>
      </c>
      <c r="BM5" s="440" t="str">
        <v>MoorLN1</v>
      </c>
    </row>
    <row r="6" spans="1:65" ht="16.5" thickBot="1" x14ac:dyDescent="0.3">
      <c r="A6" s="426" t="s">
        <v>2671</v>
      </c>
      <c r="B6" s="426" t="s">
        <v>23</v>
      </c>
      <c r="C6" s="426">
        <v>29.3</v>
      </c>
      <c r="D6" s="426">
        <v>32.799999999999997</v>
      </c>
      <c r="E6" s="426">
        <v>36</v>
      </c>
      <c r="F6" s="427" t="s">
        <v>36</v>
      </c>
      <c r="G6" s="306"/>
      <c r="J6" s="309" t="str">
        <f t="shared" si="2"/>
        <v>221</v>
      </c>
      <c r="K6" s="306">
        <f t="shared" si="3"/>
        <v>1</v>
      </c>
      <c r="L6" s="56">
        <v>60</v>
      </c>
      <c r="M6" s="82">
        <f>L6+3</f>
        <v>63</v>
      </c>
      <c r="N6" s="57">
        <f>L6+3</f>
        <v>63</v>
      </c>
      <c r="O6" s="56">
        <v>100</v>
      </c>
      <c r="P6" s="51">
        <v>100</v>
      </c>
      <c r="Q6" s="51">
        <v>10</v>
      </c>
      <c r="R6" s="316">
        <f t="shared" si="4"/>
        <v>60</v>
      </c>
      <c r="S6" s="397" cm="1">
        <f t="array" ref="S6">INDEX(CPTab,K6,2*MATCH(O6,Rp,0))</f>
        <v>13.012166300930801</v>
      </c>
      <c r="T6" s="406" cm="1">
        <f t="array" ref="T6">INDEX(CPTab,K6,2*MATCH(O6,Rp,0)-1)</f>
        <v>14.053830130181</v>
      </c>
      <c r="U6" s="316">
        <f t="shared" si="5"/>
        <v>63</v>
      </c>
      <c r="V6" s="317">
        <f t="shared" si="0"/>
        <v>31.3</v>
      </c>
      <c r="W6" s="316">
        <f t="shared" si="6"/>
        <v>63</v>
      </c>
      <c r="X6" s="317">
        <f t="shared" si="1"/>
        <v>0.87</v>
      </c>
      <c r="Y6" s="316">
        <v>0</v>
      </c>
      <c r="Z6" s="317">
        <v>0</v>
      </c>
      <c r="AA6" s="316">
        <v>0</v>
      </c>
      <c r="AB6" s="317">
        <v>0</v>
      </c>
      <c r="AC6" s="316">
        <f>SimT</f>
        <v>12600</v>
      </c>
      <c r="AD6" s="317">
        <v>16384</v>
      </c>
      <c r="AE6" s="316">
        <v>1</v>
      </c>
      <c r="AF6" s="317">
        <v>32</v>
      </c>
      <c r="AG6" s="403" t="str" cm="1">
        <f t="array" ref="AG6">TEXT(J6,"000")&amp;TEXT(K6,"0")&amp;TEXT(L6,"000")&amp;_xlfn.IFS(ABS(M6-L6)&lt;5,"01",M6&lt;L6,"02",M6&gt;L6,"03")</f>
        <v>221106001</v>
      </c>
      <c r="AH6" s="478">
        <v>2</v>
      </c>
      <c r="AI6" s="478"/>
      <c r="AJ6" s="478"/>
      <c r="AK6" s="309" t="s">
        <v>131</v>
      </c>
      <c r="AL6" s="440" cm="1">
        <f t="array" ref="AL6">INDEX(LCTbl,MATCH(VALUE($BA6),VALUE(LCID),0),COLUMN()-COLUMN($AK$3))</f>
        <v>0</v>
      </c>
      <c r="AM6" s="441" cm="1">
        <f t="array" ref="AM6">INDEX(LCTbl,MATCH(VALUE($BA6),VALUE(LCID),0),COLUMN()-COLUMN($AK$3))</f>
        <v>14.7</v>
      </c>
      <c r="AN6" s="443" cm="1">
        <f t="array" ref="AN6">INDEX(LCTbl,MATCH(VALUE($BA6),VALUE(LCID),0),COLUMN()-COLUMN($AK$3))</f>
        <v>17.599666366955699</v>
      </c>
      <c r="AO6" s="440" cm="1">
        <f t="array" ref="AO6">INDEX(LCTbl,MATCH(VALUE($BA6),VALUE(LCID),0),COLUMN()-COLUMN($AK$3))</f>
        <v>30</v>
      </c>
      <c r="AP6" s="441" cm="1">
        <f t="array" ref="AP6">INDEX(LCTbl,MATCH(VALUE($BA6),VALUE(LCID),0),COLUMN()-COLUMN($AK$3))</f>
        <v>31.3</v>
      </c>
      <c r="AQ6" s="440" cm="1">
        <f t="array" ref="AQ6">INDEX(LCTbl,MATCH(VALUE($BA6),VALUE(LCID),0),COLUMN()-COLUMN($AK$3))</f>
        <v>45</v>
      </c>
      <c r="AR6" s="443" cm="1">
        <f t="array" ref="AR6">INDEX(LCTbl,MATCH(VALUE($BA6),VALUE(LCID),0),COLUMN()-COLUMN($AK$3))</f>
        <v>0.87</v>
      </c>
      <c r="AS6" s="440" cm="1">
        <f t="array" ref="AS6">INDEX(LCTbl,MATCH(VALUE($BA6),VALUE(LCID),0),COLUMN()-COLUMN($AK$3))</f>
        <v>0</v>
      </c>
      <c r="AT6" s="440" cm="1">
        <f t="array" ref="AT6">INDEX(LCTbl,MATCH(VALUE($BA6),VALUE(LCID),0),COLUMN()-COLUMN($AK$3))</f>
        <v>0</v>
      </c>
      <c r="AU6" s="440" cm="1">
        <f t="array" ref="AU6">INDEX(LCTbl,MATCH(VALUE($BA6),VALUE(LCID),0),COLUMN()-COLUMN($AK$3))</f>
        <v>0</v>
      </c>
      <c r="AV6" s="440" cm="1">
        <f t="array" ref="AV6">INDEX(LCTbl,MATCH(VALUE($BA6),VALUE(LCID),0),COLUMN()-COLUMN($AK$3))</f>
        <v>0</v>
      </c>
      <c r="AW6" s="440" cm="1">
        <f t="array" ref="AW6">INDEX(LCTbl,MATCH(VALUE($BA6),VALUE(LCID),0),COLUMN()-COLUMN($AK$3))</f>
        <v>12600</v>
      </c>
      <c r="AX6" s="440" cm="1">
        <f t="array" ref="AX6">INDEX(LCTbl,MATCH(VALUE($BA6),VALUE(LCID),0),COLUMN()-COLUMN($AK$3))</f>
        <v>16384</v>
      </c>
      <c r="AY6" s="440" cm="1">
        <f t="array" ref="AY6">INDEX(LCTbl,MATCH(VALUE($BA6),VALUE(LCID),0),COLUMN()-COLUMN($AK$3))</f>
        <v>1</v>
      </c>
      <c r="AZ6" s="440" cm="1">
        <f t="array" ref="AZ6">INDEX(LCTbl,MATCH(VALUE($BA6),VALUE(LCID),0),COLUMN()-COLUMN($AK$3))</f>
        <v>32</v>
      </c>
      <c r="BA6" s="449">
        <v>221300003</v>
      </c>
      <c r="BB6" s="440" t="str" cm="1">
        <f t="array" ref="BB6:BM6">IF((COLUMN(A4:L4)=AH6)+(COLUMN(A4:L4)=AI6)+(COLUMN(A4:L4)=AJ6),"Broken","MoorLN1")</f>
        <v>MoorLN1</v>
      </c>
      <c r="BC6" s="440" t="str">
        <v>Broken</v>
      </c>
      <c r="BD6" s="440" t="str">
        <v>MoorLN1</v>
      </c>
      <c r="BE6" s="440" t="str">
        <v>MoorLN1</v>
      </c>
      <c r="BF6" s="440" t="str">
        <v>MoorLN1</v>
      </c>
      <c r="BG6" s="440" t="str">
        <v>MoorLN1</v>
      </c>
      <c r="BH6" s="440" t="str">
        <v>MoorLN1</v>
      </c>
      <c r="BI6" s="440" t="str">
        <v>MoorLN1</v>
      </c>
      <c r="BJ6" s="440" t="str">
        <v>MoorLN1</v>
      </c>
      <c r="BK6" s="440" t="str">
        <v>MoorLN1</v>
      </c>
      <c r="BL6" s="440" t="str">
        <v>MoorLN1</v>
      </c>
      <c r="BM6" s="440" t="str">
        <v>MoorLN1</v>
      </c>
    </row>
    <row r="7" spans="1:65" ht="16.5" thickBot="1" x14ac:dyDescent="0.3">
      <c r="A7" s="426" t="s">
        <v>2672</v>
      </c>
      <c r="B7" s="426" t="s">
        <v>23</v>
      </c>
      <c r="C7" s="426">
        <v>35.299999999999997</v>
      </c>
      <c r="D7" s="426">
        <v>39.9</v>
      </c>
      <c r="E7" s="426">
        <v>44.1</v>
      </c>
      <c r="F7" s="427" t="s">
        <v>36</v>
      </c>
      <c r="G7" s="306"/>
      <c r="J7" s="309" t="str">
        <f t="shared" si="2"/>
        <v>221</v>
      </c>
      <c r="K7" s="306">
        <f t="shared" si="3"/>
        <v>1</v>
      </c>
      <c r="L7" s="56">
        <f>L6</f>
        <v>60</v>
      </c>
      <c r="M7" s="82">
        <f>L7-30</f>
        <v>30</v>
      </c>
      <c r="N7" s="57">
        <f>L7-45</f>
        <v>15</v>
      </c>
      <c r="O7" s="56">
        <v>100</v>
      </c>
      <c r="P7" s="51">
        <v>100</v>
      </c>
      <c r="Q7" s="51">
        <v>10</v>
      </c>
      <c r="R7" s="316">
        <f t="shared" si="4"/>
        <v>60</v>
      </c>
      <c r="S7" s="397" cm="1">
        <f t="array" ref="S7">INDEX(CPTab,K7,2*MATCH(O7,Rp,0))</f>
        <v>13.012166300930801</v>
      </c>
      <c r="T7" s="406" cm="1">
        <f t="array" ref="T7">INDEX(CPTab,K7,2*MATCH(O7,Rp,0)-1)</f>
        <v>14.053830130181</v>
      </c>
      <c r="U7" s="316">
        <f t="shared" si="5"/>
        <v>30</v>
      </c>
      <c r="V7" s="317">
        <f t="shared" si="0"/>
        <v>31.3</v>
      </c>
      <c r="W7" s="316">
        <f t="shared" si="6"/>
        <v>15</v>
      </c>
      <c r="X7" s="317">
        <f t="shared" si="1"/>
        <v>0.87</v>
      </c>
      <c r="Y7" s="316">
        <v>0</v>
      </c>
      <c r="Z7" s="317">
        <v>0</v>
      </c>
      <c r="AA7" s="316">
        <v>0</v>
      </c>
      <c r="AB7" s="317">
        <v>0</v>
      </c>
      <c r="AC7" s="316">
        <f>SimT</f>
        <v>12600</v>
      </c>
      <c r="AD7" s="317">
        <v>16384</v>
      </c>
      <c r="AE7" s="316">
        <v>1</v>
      </c>
      <c r="AF7" s="317">
        <v>32</v>
      </c>
      <c r="AG7" s="403" t="str" cm="1">
        <f t="array" ref="AG7">TEXT(J7,"000")&amp;TEXT(K7,"0")&amp;TEXT(L7,"000")&amp;_xlfn.IFS(ABS(M7-L7)&lt;5,"01",M7&lt;L7,"02",M7&gt;L7,"03")</f>
        <v>221106002</v>
      </c>
      <c r="AH7" s="478">
        <v>3</v>
      </c>
      <c r="AI7" s="478"/>
      <c r="AJ7" s="478"/>
      <c r="AK7" s="309" t="s">
        <v>131</v>
      </c>
      <c r="AL7" s="440" cm="1">
        <f t="array" ref="AL7">INDEX(LCTbl,MATCH(VALUE($BA7),VALUE(LCID),0),COLUMN()-COLUMN($AK$3))</f>
        <v>0</v>
      </c>
      <c r="AM7" s="441" cm="1">
        <f t="array" ref="AM7">INDEX(LCTbl,MATCH(VALUE($BA7),VALUE(LCID),0),COLUMN()-COLUMN($AK$3))</f>
        <v>14.7</v>
      </c>
      <c r="AN7" s="443" cm="1">
        <f t="array" ref="AN7">INDEX(LCTbl,MATCH(VALUE($BA7),VALUE(LCID),0),COLUMN()-COLUMN($AK$3))</f>
        <v>18</v>
      </c>
      <c r="AO7" s="440" cm="1">
        <f t="array" ref="AO7">INDEX(LCTbl,MATCH(VALUE($BA7),VALUE(LCID),0),COLUMN()-COLUMN($AK$3))</f>
        <v>3</v>
      </c>
      <c r="AP7" s="441" cm="1">
        <f t="array" ref="AP7">INDEX(LCTbl,MATCH(VALUE($BA7),VALUE(LCID),0),COLUMN()-COLUMN($AK$3))</f>
        <v>31.3</v>
      </c>
      <c r="AQ7" s="440" cm="1">
        <f t="array" ref="AQ7">INDEX(LCTbl,MATCH(VALUE($BA7),VALUE(LCID),0),COLUMN()-COLUMN($AK$3))</f>
        <v>3</v>
      </c>
      <c r="AR7" s="443" cm="1">
        <f t="array" ref="AR7">INDEX(LCTbl,MATCH(VALUE($BA7),VALUE(LCID),0),COLUMN()-COLUMN($AK$3))</f>
        <v>0.87</v>
      </c>
      <c r="AS7" s="440" cm="1">
        <f t="array" ref="AS7">INDEX(LCTbl,MATCH(VALUE($BA7),VALUE(LCID),0),COLUMN()-COLUMN($AK$3))</f>
        <v>0</v>
      </c>
      <c r="AT7" s="440" cm="1">
        <f t="array" ref="AT7">INDEX(LCTbl,MATCH(VALUE($BA7),VALUE(LCID),0),COLUMN()-COLUMN($AK$3))</f>
        <v>0</v>
      </c>
      <c r="AU7" s="440" cm="1">
        <f t="array" ref="AU7">INDEX(LCTbl,MATCH(VALUE($BA7),VALUE(LCID),0),COLUMN()-COLUMN($AK$3))</f>
        <v>0</v>
      </c>
      <c r="AV7" s="440" cm="1">
        <f t="array" ref="AV7">INDEX(LCTbl,MATCH(VALUE($BA7),VALUE(LCID),0),COLUMN()-COLUMN($AK$3))</f>
        <v>0</v>
      </c>
      <c r="AW7" s="440" cm="1">
        <f t="array" ref="AW7">INDEX(LCTbl,MATCH(VALUE($BA7),VALUE(LCID),0),COLUMN()-COLUMN($AK$3))</f>
        <v>12600</v>
      </c>
      <c r="AX7" s="440" cm="1">
        <f t="array" ref="AX7">INDEX(LCTbl,MATCH(VALUE($BA7),VALUE(LCID),0),COLUMN()-COLUMN($AK$3))</f>
        <v>16384</v>
      </c>
      <c r="AY7" s="440" cm="1">
        <f t="array" ref="AY7">INDEX(LCTbl,MATCH(VALUE($BA7),VALUE(LCID),0),COLUMN()-COLUMN($AK$3))</f>
        <v>1</v>
      </c>
      <c r="AZ7" s="440" cm="1">
        <f t="array" ref="AZ7">INDEX(LCTbl,MATCH(VALUE($BA7),VALUE(LCID),0),COLUMN()-COLUMN($AK$3))</f>
        <v>32</v>
      </c>
      <c r="BA7" s="449">
        <v>221400001</v>
      </c>
      <c r="BB7" s="440" t="str" cm="1">
        <f t="array" ref="BB7:BM7">IF((COLUMN(A5:L5)=AH7)+(COLUMN(A5:L5)=AI7)+(COLUMN(A5:L5)=AJ7),"Broken","MoorLN1")</f>
        <v>MoorLN1</v>
      </c>
      <c r="BC7" s="440" t="str">
        <v>MoorLN1</v>
      </c>
      <c r="BD7" s="440" t="str">
        <v>Broken</v>
      </c>
      <c r="BE7" s="440" t="str">
        <v>MoorLN1</v>
      </c>
      <c r="BF7" s="440" t="str">
        <v>MoorLN1</v>
      </c>
      <c r="BG7" s="440" t="str">
        <v>MoorLN1</v>
      </c>
      <c r="BH7" s="440" t="str">
        <v>MoorLN1</v>
      </c>
      <c r="BI7" s="440" t="str">
        <v>MoorLN1</v>
      </c>
      <c r="BJ7" s="440" t="str">
        <v>MoorLN1</v>
      </c>
      <c r="BK7" s="440" t="str">
        <v>MoorLN1</v>
      </c>
      <c r="BL7" s="440" t="str">
        <v>MoorLN1</v>
      </c>
      <c r="BM7" s="440" t="str">
        <v>MoorLN1</v>
      </c>
    </row>
    <row r="8" spans="1:65" ht="18.75" thickBot="1" x14ac:dyDescent="0.3">
      <c r="A8" s="312" t="s">
        <v>2673</v>
      </c>
      <c r="B8" s="312" t="s">
        <v>12</v>
      </c>
      <c r="C8" s="312">
        <v>10.199999999999999</v>
      </c>
      <c r="D8" s="312">
        <v>12.4</v>
      </c>
      <c r="E8" s="314">
        <v>14.7</v>
      </c>
      <c r="F8" s="313">
        <v>19.3</v>
      </c>
      <c r="G8" s="306"/>
      <c r="J8" s="309" t="str">
        <f t="shared" si="2"/>
        <v>221</v>
      </c>
      <c r="K8" s="306">
        <f t="shared" si="3"/>
        <v>1</v>
      </c>
      <c r="L8" s="2">
        <f>L6</f>
        <v>60</v>
      </c>
      <c r="M8" s="53">
        <f>L8+30</f>
        <v>90</v>
      </c>
      <c r="N8" s="58">
        <f>L8+45</f>
        <v>105</v>
      </c>
      <c r="O8" s="56">
        <v>100</v>
      </c>
      <c r="P8" s="51">
        <v>100</v>
      </c>
      <c r="Q8" s="51">
        <v>10</v>
      </c>
      <c r="R8" s="316">
        <f t="shared" si="4"/>
        <v>60</v>
      </c>
      <c r="S8" s="397" cm="1">
        <f t="array" ref="S8">INDEX(CPTab,K8,2*MATCH(O8,Rp,0))</f>
        <v>13.012166300930801</v>
      </c>
      <c r="T8" s="406" cm="1">
        <f t="array" ref="T8">INDEX(CPTab,K8,2*MATCH(O8,Rp,0)-1)</f>
        <v>14.053830130181</v>
      </c>
      <c r="U8" s="316">
        <f t="shared" si="5"/>
        <v>90</v>
      </c>
      <c r="V8" s="317">
        <f t="shared" si="0"/>
        <v>31.3</v>
      </c>
      <c r="W8" s="316">
        <f t="shared" si="6"/>
        <v>105</v>
      </c>
      <c r="X8" s="317">
        <f t="shared" si="1"/>
        <v>0.87</v>
      </c>
      <c r="Y8" s="316">
        <v>0</v>
      </c>
      <c r="Z8" s="317">
        <v>0</v>
      </c>
      <c r="AA8" s="316">
        <v>0</v>
      </c>
      <c r="AB8" s="317">
        <v>0</v>
      </c>
      <c r="AC8" s="316">
        <f>SimT</f>
        <v>12600</v>
      </c>
      <c r="AD8" s="317">
        <v>16384</v>
      </c>
      <c r="AE8" s="316">
        <v>1</v>
      </c>
      <c r="AF8" s="317">
        <v>32</v>
      </c>
      <c r="AG8" s="403" t="str" cm="1">
        <f t="array" ref="AG8">TEXT(J8,"000")&amp;TEXT(K8,"0")&amp;TEXT(L8,"000")&amp;_xlfn.IFS(ABS(M8-L8)&lt;5,"01",M8&lt;L8,"02",M8&gt;L8,"03")</f>
        <v>221106003</v>
      </c>
      <c r="AH8" s="478">
        <v>3</v>
      </c>
      <c r="AI8" s="478"/>
      <c r="AJ8" s="478"/>
      <c r="AK8" s="309" t="s">
        <v>131</v>
      </c>
      <c r="AL8" s="440" cm="1">
        <f t="array" ref="AL8">INDEX(LCTbl,MATCH(VALUE($BA8),VALUE(LCID),0),COLUMN()-COLUMN($AK$3))</f>
        <v>0</v>
      </c>
      <c r="AM8" s="441" cm="1">
        <f t="array" ref="AM8">INDEX(LCTbl,MATCH(VALUE($BA8),VALUE(LCID),0),COLUMN()-COLUMN($AK$3))</f>
        <v>14.7</v>
      </c>
      <c r="AN8" s="443" cm="1">
        <f t="array" ref="AN8">INDEX(LCTbl,MATCH(VALUE($BA8),VALUE(LCID),0),COLUMN()-COLUMN($AK$3))</f>
        <v>18</v>
      </c>
      <c r="AO8" s="440" cm="1">
        <f t="array" ref="AO8">INDEX(LCTbl,MATCH(VALUE($BA8),VALUE(LCID),0),COLUMN()-COLUMN($AK$3))</f>
        <v>-30</v>
      </c>
      <c r="AP8" s="441" cm="1">
        <f t="array" ref="AP8">INDEX(LCTbl,MATCH(VALUE($BA8),VALUE(LCID),0),COLUMN()-COLUMN($AK$3))</f>
        <v>31.3</v>
      </c>
      <c r="AQ8" s="440" cm="1">
        <f t="array" ref="AQ8">INDEX(LCTbl,MATCH(VALUE($BA8),VALUE(LCID),0),COLUMN()-COLUMN($AK$3))</f>
        <v>-45</v>
      </c>
      <c r="AR8" s="443" cm="1">
        <f t="array" ref="AR8">INDEX(LCTbl,MATCH(VALUE($BA8),VALUE(LCID),0),COLUMN()-COLUMN($AK$3))</f>
        <v>0.87</v>
      </c>
      <c r="AS8" s="440" cm="1">
        <f t="array" ref="AS8">INDEX(LCTbl,MATCH(VALUE($BA8),VALUE(LCID),0),COLUMN()-COLUMN($AK$3))</f>
        <v>0</v>
      </c>
      <c r="AT8" s="440" cm="1">
        <f t="array" ref="AT8">INDEX(LCTbl,MATCH(VALUE($BA8),VALUE(LCID),0),COLUMN()-COLUMN($AK$3))</f>
        <v>0</v>
      </c>
      <c r="AU8" s="440" cm="1">
        <f t="array" ref="AU8">INDEX(LCTbl,MATCH(VALUE($BA8),VALUE(LCID),0),COLUMN()-COLUMN($AK$3))</f>
        <v>0</v>
      </c>
      <c r="AV8" s="440" cm="1">
        <f t="array" ref="AV8">INDEX(LCTbl,MATCH(VALUE($BA8),VALUE(LCID),0),COLUMN()-COLUMN($AK$3))</f>
        <v>0</v>
      </c>
      <c r="AW8" s="440" cm="1">
        <f t="array" ref="AW8">INDEX(LCTbl,MATCH(VALUE($BA8),VALUE(LCID),0),COLUMN()-COLUMN($AK$3))</f>
        <v>12600</v>
      </c>
      <c r="AX8" s="440" cm="1">
        <f t="array" ref="AX8">INDEX(LCTbl,MATCH(VALUE($BA8),VALUE(LCID),0),COLUMN()-COLUMN($AK$3))</f>
        <v>16384</v>
      </c>
      <c r="AY8" s="440" cm="1">
        <f t="array" ref="AY8">INDEX(LCTbl,MATCH(VALUE($BA8),VALUE(LCID),0),COLUMN()-COLUMN($AK$3))</f>
        <v>1</v>
      </c>
      <c r="AZ8" s="440" cm="1">
        <f t="array" ref="AZ8">INDEX(LCTbl,MATCH(VALUE($BA8),VALUE(LCID),0),COLUMN()-COLUMN($AK$3))</f>
        <v>32</v>
      </c>
      <c r="BA8" s="449">
        <v>221400002</v>
      </c>
      <c r="BB8" s="440" t="str" cm="1">
        <f t="array" ref="BB8:BM8">IF((COLUMN(A6:L6)=AH8)+(COLUMN(A6:L6)=AI8)+(COLUMN(A6:L6)=AJ8),"Broken","MoorLN1")</f>
        <v>MoorLN1</v>
      </c>
      <c r="BC8" s="440" t="str">
        <v>MoorLN1</v>
      </c>
      <c r="BD8" s="440" t="str">
        <v>Broken</v>
      </c>
      <c r="BE8" s="440" t="str">
        <v>MoorLN1</v>
      </c>
      <c r="BF8" s="440" t="str">
        <v>MoorLN1</v>
      </c>
      <c r="BG8" s="440" t="str">
        <v>MoorLN1</v>
      </c>
      <c r="BH8" s="440" t="str">
        <v>MoorLN1</v>
      </c>
      <c r="BI8" s="440" t="str">
        <v>MoorLN1</v>
      </c>
      <c r="BJ8" s="440" t="str">
        <v>MoorLN1</v>
      </c>
      <c r="BK8" s="440" t="str">
        <v>MoorLN1</v>
      </c>
      <c r="BL8" s="440" t="str">
        <v>MoorLN1</v>
      </c>
      <c r="BM8" s="440" t="str">
        <v>MoorLN1</v>
      </c>
    </row>
    <row r="9" spans="1:65" ht="18.75" thickBot="1" x14ac:dyDescent="0.3">
      <c r="A9" s="312" t="s">
        <v>2674</v>
      </c>
      <c r="B9" s="312" t="s">
        <v>14</v>
      </c>
      <c r="C9" s="312">
        <v>15.1</v>
      </c>
      <c r="D9" s="312">
        <v>16.5</v>
      </c>
      <c r="E9" s="314">
        <v>18</v>
      </c>
      <c r="F9" s="313">
        <v>20.8</v>
      </c>
      <c r="G9" s="306"/>
      <c r="J9" s="309" t="str">
        <f t="shared" si="2"/>
        <v>212</v>
      </c>
      <c r="K9" s="306">
        <f t="shared" si="3"/>
        <v>1</v>
      </c>
      <c r="L9" s="55">
        <v>0</v>
      </c>
      <c r="M9" s="225">
        <f>L9+3</f>
        <v>3</v>
      </c>
      <c r="N9" s="1">
        <f>L9+3</f>
        <v>3</v>
      </c>
      <c r="O9" s="275">
        <v>100</v>
      </c>
      <c r="P9" s="227">
        <v>10</v>
      </c>
      <c r="Q9" s="227">
        <v>100</v>
      </c>
      <c r="R9" s="316">
        <f t="shared" si="4"/>
        <v>0</v>
      </c>
      <c r="S9" s="397" cm="1">
        <f t="array" ref="S9">INDEX(CPTab,K9,2*MATCH(O9,Rp,0))</f>
        <v>13.012166300930801</v>
      </c>
      <c r="T9" s="406" cm="1">
        <f t="array" ref="T9">INDEX(CPTab,K9,2*MATCH(O9,Rp,0)-1)</f>
        <v>14.053830130181</v>
      </c>
      <c r="U9" s="316">
        <f t="shared" si="5"/>
        <v>3</v>
      </c>
      <c r="V9" s="317">
        <f t="shared" si="0"/>
        <v>28.7</v>
      </c>
      <c r="W9" s="316">
        <f t="shared" si="6"/>
        <v>3</v>
      </c>
      <c r="X9" s="317">
        <f t="shared" si="1"/>
        <v>1.04</v>
      </c>
      <c r="Y9" s="316">
        <v>0</v>
      </c>
      <c r="Z9" s="317">
        <v>0</v>
      </c>
      <c r="AA9" s="316">
        <v>0</v>
      </c>
      <c r="AB9" s="317">
        <v>0</v>
      </c>
      <c r="AC9" s="316">
        <f>SimT</f>
        <v>12600</v>
      </c>
      <c r="AD9" s="317">
        <v>16384</v>
      </c>
      <c r="AE9" s="316">
        <v>1</v>
      </c>
      <c r="AF9" s="317">
        <v>32</v>
      </c>
      <c r="AG9" s="403" t="str" cm="1">
        <f t="array" ref="AG9">TEXT(J9,"000")&amp;TEXT(K9,"0")&amp;TEXT(L9,"000")&amp;_xlfn.IFS(ABS(M9-L9)&lt;5,"01",M9&lt;L9,"02",M9&gt;L9,"03")</f>
        <v>212100001</v>
      </c>
      <c r="AH9" s="478">
        <v>1</v>
      </c>
      <c r="AI9" s="478"/>
      <c r="AJ9" s="478"/>
      <c r="AK9" s="309" t="s">
        <v>131</v>
      </c>
      <c r="AL9" s="440" cm="1">
        <f t="array" ref="AL9">INDEX(LCTbl,MATCH(VALUE($BA9),VALUE(LCID),0),COLUMN()-COLUMN($AK$3))</f>
        <v>60</v>
      </c>
      <c r="AM9" s="441" cm="1">
        <f t="array" ref="AM9">INDEX(LCTbl,MATCH(VALUE($BA9),VALUE(LCID),0),COLUMN()-COLUMN($AK$3))</f>
        <v>13.9936854727484</v>
      </c>
      <c r="AN9" s="443" cm="1">
        <f t="array" ref="AN9">INDEX(LCTbl,MATCH(VALUE($BA9),VALUE(LCID),0),COLUMN()-COLUMN($AK$3))</f>
        <v>15.6003433429425</v>
      </c>
      <c r="AO9" s="440" cm="1">
        <f t="array" ref="AO9">INDEX(LCTbl,MATCH(VALUE($BA9),VALUE(LCID),0),COLUMN()-COLUMN($AK$3))</f>
        <v>30</v>
      </c>
      <c r="AP9" s="441" cm="1">
        <f t="array" ref="AP9">INDEX(LCTbl,MATCH(VALUE($BA9),VALUE(LCID),0),COLUMN()-COLUMN($AK$3))</f>
        <v>31.3</v>
      </c>
      <c r="AQ9" s="440" cm="1">
        <f t="array" ref="AQ9">INDEX(LCTbl,MATCH(VALUE($BA9),VALUE(LCID),0),COLUMN()-COLUMN($AK$3))</f>
        <v>15</v>
      </c>
      <c r="AR9" s="443" cm="1">
        <f t="array" ref="AR9">INDEX(LCTbl,MATCH(VALUE($BA9),VALUE(LCID),0),COLUMN()-COLUMN($AK$3))</f>
        <v>0.87</v>
      </c>
      <c r="AS9" s="440" cm="1">
        <f t="array" ref="AS9">INDEX(LCTbl,MATCH(VALUE($BA9),VALUE(LCID),0),COLUMN()-COLUMN($AK$3))</f>
        <v>0</v>
      </c>
      <c r="AT9" s="440" cm="1">
        <f t="array" ref="AT9">INDEX(LCTbl,MATCH(VALUE($BA9),VALUE(LCID),0),COLUMN()-COLUMN($AK$3))</f>
        <v>0</v>
      </c>
      <c r="AU9" s="440" cm="1">
        <f t="array" ref="AU9">INDEX(LCTbl,MATCH(VALUE($BA9),VALUE(LCID),0),COLUMN()-COLUMN($AK$3))</f>
        <v>0</v>
      </c>
      <c r="AV9" s="440" cm="1">
        <f t="array" ref="AV9">INDEX(LCTbl,MATCH(VALUE($BA9),VALUE(LCID),0),COLUMN()-COLUMN($AK$3))</f>
        <v>0</v>
      </c>
      <c r="AW9" s="440" cm="1">
        <f t="array" ref="AW9">INDEX(LCTbl,MATCH(VALUE($BA9),VALUE(LCID),0),COLUMN()-COLUMN($AK$3))</f>
        <v>12600</v>
      </c>
      <c r="AX9" s="440" cm="1">
        <f t="array" ref="AX9">INDEX(LCTbl,MATCH(VALUE($BA9),VALUE(LCID),0),COLUMN()-COLUMN($AK$3))</f>
        <v>16384</v>
      </c>
      <c r="AY9" s="440" cm="1">
        <f t="array" ref="AY9">INDEX(LCTbl,MATCH(VALUE($BA9),VALUE(LCID),0),COLUMN()-COLUMN($AK$3))</f>
        <v>1</v>
      </c>
      <c r="AZ9" s="440" cm="1">
        <f t="array" ref="AZ9">INDEX(LCTbl,MATCH(VALUE($BA9),VALUE(LCID),0),COLUMN()-COLUMN($AK$3))</f>
        <v>32</v>
      </c>
      <c r="BA9" s="449">
        <v>221206002</v>
      </c>
      <c r="BB9" s="440" t="str" cm="1">
        <f t="array" ref="BB9:BM9">IF((COLUMN(A7:L7)=AH9)+(COLUMN(A7:L7)=AI9)+(COLUMN(A7:L7)=AJ9),"Broken","MoorLN1")</f>
        <v>Broken</v>
      </c>
      <c r="BC9" s="440" t="str">
        <v>MoorLN1</v>
      </c>
      <c r="BD9" s="440" t="str">
        <v>MoorLN1</v>
      </c>
      <c r="BE9" s="440" t="str">
        <v>MoorLN1</v>
      </c>
      <c r="BF9" s="440" t="str">
        <v>MoorLN1</v>
      </c>
      <c r="BG9" s="440" t="str">
        <v>MoorLN1</v>
      </c>
      <c r="BH9" s="440" t="str">
        <v>MoorLN1</v>
      </c>
      <c r="BI9" s="440" t="str">
        <v>MoorLN1</v>
      </c>
      <c r="BJ9" s="440" t="str">
        <v>MoorLN1</v>
      </c>
      <c r="BK9" s="440" t="str">
        <v>MoorLN1</v>
      </c>
      <c r="BL9" s="440" t="str">
        <v>MoorLN1</v>
      </c>
      <c r="BM9" s="440" t="str">
        <v>MoorLN1</v>
      </c>
    </row>
    <row r="10" spans="1:65" ht="16.5" thickBot="1" x14ac:dyDescent="0.3">
      <c r="A10" s="426" t="s">
        <v>2675</v>
      </c>
      <c r="B10" s="426" t="s">
        <v>12</v>
      </c>
      <c r="C10" s="426">
        <v>19.899999999999999</v>
      </c>
      <c r="D10" s="426">
        <v>23.6</v>
      </c>
      <c r="E10" s="426">
        <v>27.5</v>
      </c>
      <c r="F10" s="427">
        <v>35.799999999999997</v>
      </c>
      <c r="G10" s="306"/>
      <c r="J10" s="309" t="str">
        <f t="shared" si="2"/>
        <v>212</v>
      </c>
      <c r="K10" s="306">
        <f t="shared" si="3"/>
        <v>1</v>
      </c>
      <c r="L10" s="56">
        <f>L9</f>
        <v>0</v>
      </c>
      <c r="M10" s="82">
        <f>L10-30</f>
        <v>-30</v>
      </c>
      <c r="N10" s="57">
        <f>L10-45</f>
        <v>-45</v>
      </c>
      <c r="O10" s="190">
        <v>100</v>
      </c>
      <c r="P10" s="228">
        <v>10</v>
      </c>
      <c r="Q10" s="228">
        <v>100</v>
      </c>
      <c r="R10" s="316">
        <f t="shared" si="4"/>
        <v>0</v>
      </c>
      <c r="S10" s="397" cm="1">
        <f t="array" ref="S10">INDEX(CPTab,K10,2*MATCH(O10,Rp,0))</f>
        <v>13.012166300930801</v>
      </c>
      <c r="T10" s="406" cm="1">
        <f t="array" ref="T10">INDEX(CPTab,K10,2*MATCH(O10,Rp,0)-1)</f>
        <v>14.053830130181</v>
      </c>
      <c r="U10" s="316">
        <f t="shared" si="5"/>
        <v>-30</v>
      </c>
      <c r="V10" s="317">
        <f t="shared" si="0"/>
        <v>28.7</v>
      </c>
      <c r="W10" s="316">
        <f t="shared" si="6"/>
        <v>-45</v>
      </c>
      <c r="X10" s="317">
        <f t="shared" si="1"/>
        <v>1.04</v>
      </c>
      <c r="Y10" s="316">
        <v>0</v>
      </c>
      <c r="Z10" s="317">
        <v>0</v>
      </c>
      <c r="AA10" s="316">
        <v>0</v>
      </c>
      <c r="AB10" s="317">
        <v>0</v>
      </c>
      <c r="AC10" s="316">
        <f>SimT</f>
        <v>12600</v>
      </c>
      <c r="AD10" s="317">
        <v>16384</v>
      </c>
      <c r="AE10" s="316">
        <v>1</v>
      </c>
      <c r="AF10" s="317">
        <v>32</v>
      </c>
      <c r="AG10" s="403" t="str" cm="1">
        <f t="array" ref="AG10">TEXT(J10,"000")&amp;TEXT(K10,"0")&amp;TEXT(L10,"000")&amp;_xlfn.IFS(ABS(M10-L10)&lt;5,"01",M10&lt;L10,"02",M10&gt;L10,"03")</f>
        <v>212100002</v>
      </c>
      <c r="AH10" s="478">
        <v>12</v>
      </c>
      <c r="AI10" s="478"/>
      <c r="AJ10" s="478"/>
      <c r="AK10" s="309" t="s">
        <v>131</v>
      </c>
      <c r="AL10" s="440" cm="1">
        <f t="array" ref="AL10">INDEX(LCTbl,MATCH(VALUE($BA10),VALUE(LCID),0),COLUMN()-COLUMN($AK$3))</f>
        <v>60</v>
      </c>
      <c r="AM10" s="441" cm="1">
        <f t="array" ref="AM10">INDEX(LCTbl,MATCH(VALUE($BA10),VALUE(LCID),0),COLUMN()-COLUMN($AK$3))</f>
        <v>13.9936854727484</v>
      </c>
      <c r="AN10" s="443" cm="1">
        <f t="array" ref="AN10">INDEX(LCTbl,MATCH(VALUE($BA10),VALUE(LCID),0),COLUMN()-COLUMN($AK$3))</f>
        <v>15.6003433429425</v>
      </c>
      <c r="AO10" s="440" cm="1">
        <f t="array" ref="AO10">INDEX(LCTbl,MATCH(VALUE($BA10),VALUE(LCID),0),COLUMN()-COLUMN($AK$3))</f>
        <v>90</v>
      </c>
      <c r="AP10" s="441" cm="1">
        <f t="array" ref="AP10">INDEX(LCTbl,MATCH(VALUE($BA10),VALUE(LCID),0),COLUMN()-COLUMN($AK$3))</f>
        <v>31.3</v>
      </c>
      <c r="AQ10" s="440" cm="1">
        <f t="array" ref="AQ10">INDEX(LCTbl,MATCH(VALUE($BA10),VALUE(LCID),0),COLUMN()-COLUMN($AK$3))</f>
        <v>105</v>
      </c>
      <c r="AR10" s="443" cm="1">
        <f t="array" ref="AR10">INDEX(LCTbl,MATCH(VALUE($BA10),VALUE(LCID),0),COLUMN()-COLUMN($AK$3))</f>
        <v>0.87</v>
      </c>
      <c r="AS10" s="440" cm="1">
        <f t="array" ref="AS10">INDEX(LCTbl,MATCH(VALUE($BA10),VALUE(LCID),0),COLUMN()-COLUMN($AK$3))</f>
        <v>0</v>
      </c>
      <c r="AT10" s="440" cm="1">
        <f t="array" ref="AT10">INDEX(LCTbl,MATCH(VALUE($BA10),VALUE(LCID),0),COLUMN()-COLUMN($AK$3))</f>
        <v>0</v>
      </c>
      <c r="AU10" s="440" cm="1">
        <f t="array" ref="AU10">INDEX(LCTbl,MATCH(VALUE($BA10),VALUE(LCID),0),COLUMN()-COLUMN($AK$3))</f>
        <v>0</v>
      </c>
      <c r="AV10" s="440" cm="1">
        <f t="array" ref="AV10">INDEX(LCTbl,MATCH(VALUE($BA10),VALUE(LCID),0),COLUMN()-COLUMN($AK$3))</f>
        <v>0</v>
      </c>
      <c r="AW10" s="440" cm="1">
        <f t="array" ref="AW10">INDEX(LCTbl,MATCH(VALUE($BA10),VALUE(LCID),0),COLUMN()-COLUMN($AK$3))</f>
        <v>12600</v>
      </c>
      <c r="AX10" s="440" cm="1">
        <f t="array" ref="AX10">INDEX(LCTbl,MATCH(VALUE($BA10),VALUE(LCID),0),COLUMN()-COLUMN($AK$3))</f>
        <v>16384</v>
      </c>
      <c r="AY10" s="440" cm="1">
        <f t="array" ref="AY10">INDEX(LCTbl,MATCH(VALUE($BA10),VALUE(LCID),0),COLUMN()-COLUMN($AK$3))</f>
        <v>1</v>
      </c>
      <c r="AZ10" s="440" cm="1">
        <f t="array" ref="AZ10">INDEX(LCTbl,MATCH(VALUE($BA10),VALUE(LCID),0),COLUMN()-COLUMN($AK$3))</f>
        <v>32</v>
      </c>
      <c r="BA10" s="449">
        <v>221206003</v>
      </c>
      <c r="BB10" s="440" t="str" cm="1">
        <f t="array" ref="BB10:BM10">IF((COLUMN(A8:L8)=AH10)+(COLUMN(A8:L8)=AI10)+(COLUMN(A8:L8)=AJ10),"Broken","MoorLN1")</f>
        <v>MoorLN1</v>
      </c>
      <c r="BC10" s="440" t="str">
        <v>MoorLN1</v>
      </c>
      <c r="BD10" s="440" t="str">
        <v>MoorLN1</v>
      </c>
      <c r="BE10" s="440" t="str">
        <v>MoorLN1</v>
      </c>
      <c r="BF10" s="440" t="str">
        <v>MoorLN1</v>
      </c>
      <c r="BG10" s="440" t="str">
        <v>MoorLN1</v>
      </c>
      <c r="BH10" s="440" t="str">
        <v>MoorLN1</v>
      </c>
      <c r="BI10" s="440" t="str">
        <v>MoorLN1</v>
      </c>
      <c r="BJ10" s="440" t="str">
        <v>MoorLN1</v>
      </c>
      <c r="BK10" s="440" t="str">
        <v>MoorLN1</v>
      </c>
      <c r="BL10" s="440" t="str">
        <v>MoorLN1</v>
      </c>
      <c r="BM10" s="440" t="str">
        <v>Broken</v>
      </c>
    </row>
    <row r="11" spans="1:65" ht="16.5" thickBot="1" x14ac:dyDescent="0.3">
      <c r="A11" s="426" t="s">
        <v>2676</v>
      </c>
      <c r="B11" s="426" t="s">
        <v>12</v>
      </c>
      <c r="C11" s="426">
        <v>11.9</v>
      </c>
      <c r="D11" s="426">
        <v>14.2</v>
      </c>
      <c r="E11" s="426">
        <v>16.600000000000001</v>
      </c>
      <c r="F11" s="427">
        <v>22</v>
      </c>
      <c r="G11" s="306"/>
      <c r="J11" s="309" t="str">
        <f t="shared" si="2"/>
        <v>212</v>
      </c>
      <c r="K11" s="306">
        <f t="shared" si="3"/>
        <v>1</v>
      </c>
      <c r="L11" s="56">
        <f>L9</f>
        <v>0</v>
      </c>
      <c r="M11" s="82">
        <f>L11+30</f>
        <v>30</v>
      </c>
      <c r="N11" s="57">
        <f>L11+45</f>
        <v>45</v>
      </c>
      <c r="O11" s="190">
        <v>100</v>
      </c>
      <c r="P11" s="228">
        <v>10</v>
      </c>
      <c r="Q11" s="228">
        <v>100</v>
      </c>
      <c r="R11" s="316">
        <f t="shared" si="4"/>
        <v>0</v>
      </c>
      <c r="S11" s="397" cm="1">
        <f t="array" ref="S11">INDEX(CPTab,K11,2*MATCH(O11,Rp,0))</f>
        <v>13.012166300930801</v>
      </c>
      <c r="T11" s="406" cm="1">
        <f t="array" ref="T11">INDEX(CPTab,K11,2*MATCH(O11,Rp,0)-1)</f>
        <v>14.053830130181</v>
      </c>
      <c r="U11" s="316">
        <f t="shared" si="5"/>
        <v>30</v>
      </c>
      <c r="V11" s="317">
        <f t="shared" si="0"/>
        <v>28.7</v>
      </c>
      <c r="W11" s="316">
        <f t="shared" si="6"/>
        <v>45</v>
      </c>
      <c r="X11" s="317">
        <f t="shared" si="1"/>
        <v>1.04</v>
      </c>
      <c r="Y11" s="316">
        <v>0</v>
      </c>
      <c r="Z11" s="317">
        <v>0</v>
      </c>
      <c r="AA11" s="316">
        <v>0</v>
      </c>
      <c r="AB11" s="317">
        <v>0</v>
      </c>
      <c r="AC11" s="316">
        <f>SimT</f>
        <v>12600</v>
      </c>
      <c r="AD11" s="317">
        <v>16384</v>
      </c>
      <c r="AE11" s="316">
        <v>1</v>
      </c>
      <c r="AF11" s="317">
        <v>32</v>
      </c>
      <c r="AG11" s="403" t="str" cm="1">
        <f t="array" ref="AG11">TEXT(J11,"000")&amp;TEXT(K11,"0")&amp;TEXT(L11,"000")&amp;_xlfn.IFS(ABS(M11-L11)&lt;5,"01",M11&lt;L11,"02",M11&gt;L11,"03")</f>
        <v>212100003</v>
      </c>
      <c r="AH11" s="478">
        <v>1</v>
      </c>
      <c r="AI11" s="478"/>
      <c r="AJ11" s="478"/>
      <c r="AK11" s="309" t="s">
        <v>131</v>
      </c>
      <c r="AL11" s="440" cm="1">
        <f t="array" ref="AL11">INDEX(LCTbl,MATCH(VALUE($BA11),VALUE(LCID),0),COLUMN()-COLUMN($AK$3))</f>
        <v>60</v>
      </c>
      <c r="AM11" s="441" cm="1">
        <f t="array" ref="AM11">INDEX(LCTbl,MATCH(VALUE($BA11),VALUE(LCID),0),COLUMN()-COLUMN($AK$3))</f>
        <v>14.7</v>
      </c>
      <c r="AN11" s="443" cm="1">
        <f t="array" ref="AN11">INDEX(LCTbl,MATCH(VALUE($BA11),VALUE(LCID),0),COLUMN()-COLUMN($AK$3))</f>
        <v>18</v>
      </c>
      <c r="AO11" s="440" cm="1">
        <f t="array" ref="AO11">INDEX(LCTbl,MATCH(VALUE($BA11),VALUE(LCID),0),COLUMN()-COLUMN($AK$3))</f>
        <v>30</v>
      </c>
      <c r="AP11" s="441" cm="1">
        <f t="array" ref="AP11">INDEX(LCTbl,MATCH(VALUE($BA11),VALUE(LCID),0),COLUMN()-COLUMN($AK$3))</f>
        <v>31.3</v>
      </c>
      <c r="AQ11" s="440" cm="1">
        <f t="array" ref="AQ11">INDEX(LCTbl,MATCH(VALUE($BA11),VALUE(LCID),0),COLUMN()-COLUMN($AK$3))</f>
        <v>15</v>
      </c>
      <c r="AR11" s="443" cm="1">
        <f t="array" ref="AR11">INDEX(LCTbl,MATCH(VALUE($BA11),VALUE(LCID),0),COLUMN()-COLUMN($AK$3))</f>
        <v>0.87</v>
      </c>
      <c r="AS11" s="440" cm="1">
        <f t="array" ref="AS11">INDEX(LCTbl,MATCH(VALUE($BA11),VALUE(LCID),0),COLUMN()-COLUMN($AK$3))</f>
        <v>0</v>
      </c>
      <c r="AT11" s="440" cm="1">
        <f t="array" ref="AT11">INDEX(LCTbl,MATCH(VALUE($BA11),VALUE(LCID),0),COLUMN()-COLUMN($AK$3))</f>
        <v>0</v>
      </c>
      <c r="AU11" s="440" cm="1">
        <f t="array" ref="AU11">INDEX(LCTbl,MATCH(VALUE($BA11),VALUE(LCID),0),COLUMN()-COLUMN($AK$3))</f>
        <v>0</v>
      </c>
      <c r="AV11" s="440" cm="1">
        <f t="array" ref="AV11">INDEX(LCTbl,MATCH(VALUE($BA11),VALUE(LCID),0),COLUMN()-COLUMN($AK$3))</f>
        <v>0</v>
      </c>
      <c r="AW11" s="440" cm="1">
        <f t="array" ref="AW11">INDEX(LCTbl,MATCH(VALUE($BA11),VALUE(LCID),0),COLUMN()-COLUMN($AK$3))</f>
        <v>12600</v>
      </c>
      <c r="AX11" s="440" cm="1">
        <f t="array" ref="AX11">INDEX(LCTbl,MATCH(VALUE($BA11),VALUE(LCID),0),COLUMN()-COLUMN($AK$3))</f>
        <v>16384</v>
      </c>
      <c r="AY11" s="440" cm="1">
        <f t="array" ref="AY11">INDEX(LCTbl,MATCH(VALUE($BA11),VALUE(LCID),0),COLUMN()-COLUMN($AK$3))</f>
        <v>1</v>
      </c>
      <c r="AZ11" s="440" cm="1">
        <f t="array" ref="AZ11">INDEX(LCTbl,MATCH(VALUE($BA11),VALUE(LCID),0),COLUMN()-COLUMN($AK$3))</f>
        <v>32</v>
      </c>
      <c r="BA11" s="449">
        <v>221406002</v>
      </c>
      <c r="BB11" s="440" t="str" cm="1">
        <f t="array" ref="BB11:BM11">IF((COLUMN(A9:L9)=AH11)+(COLUMN(A9:L9)=AI11)+(COLUMN(A9:L9)=AJ11),"Broken","MoorLN1")</f>
        <v>Broken</v>
      </c>
      <c r="BC11" s="440" t="str">
        <v>MoorLN1</v>
      </c>
      <c r="BD11" s="440" t="str">
        <v>MoorLN1</v>
      </c>
      <c r="BE11" s="440" t="str">
        <v>MoorLN1</v>
      </c>
      <c r="BF11" s="440" t="str">
        <v>MoorLN1</v>
      </c>
      <c r="BG11" s="440" t="str">
        <v>MoorLN1</v>
      </c>
      <c r="BH11" s="440" t="str">
        <v>MoorLN1</v>
      </c>
      <c r="BI11" s="440" t="str">
        <v>MoorLN1</v>
      </c>
      <c r="BJ11" s="440" t="str">
        <v>MoorLN1</v>
      </c>
      <c r="BK11" s="440" t="str">
        <v>MoorLN1</v>
      </c>
      <c r="BL11" s="440" t="str">
        <v>MoorLN1</v>
      </c>
      <c r="BM11" s="440" t="str">
        <v>MoorLN1</v>
      </c>
    </row>
    <row r="12" spans="1:65" ht="15.75" thickBot="1" x14ac:dyDescent="0.3">
      <c r="A12" s="321" t="s">
        <v>2689</v>
      </c>
      <c r="B12" s="321" t="s">
        <v>2690</v>
      </c>
      <c r="C12" s="321">
        <v>71</v>
      </c>
      <c r="D12" s="321">
        <v>87</v>
      </c>
      <c r="E12" s="321">
        <v>104</v>
      </c>
      <c r="F12" s="322">
        <v>136</v>
      </c>
      <c r="J12" s="309" t="str">
        <f t="shared" si="2"/>
        <v>212</v>
      </c>
      <c r="K12" s="306">
        <f t="shared" si="3"/>
        <v>1</v>
      </c>
      <c r="L12" s="56">
        <v>60</v>
      </c>
      <c r="M12" s="82">
        <f>L12+3</f>
        <v>63</v>
      </c>
      <c r="N12" s="57">
        <f>L12+3</f>
        <v>63</v>
      </c>
      <c r="O12" s="190">
        <v>100</v>
      </c>
      <c r="P12" s="228">
        <v>10</v>
      </c>
      <c r="Q12" s="228">
        <v>100</v>
      </c>
      <c r="R12" s="316">
        <f t="shared" si="4"/>
        <v>60</v>
      </c>
      <c r="S12" s="397" cm="1">
        <f t="array" ref="S12">INDEX(CPTab,K12,2*MATCH(O12,Rp,0))</f>
        <v>13.012166300930801</v>
      </c>
      <c r="T12" s="406" cm="1">
        <f t="array" ref="T12">INDEX(CPTab,K12,2*MATCH(O12,Rp,0)-1)</f>
        <v>14.053830130181</v>
      </c>
      <c r="U12" s="316">
        <f t="shared" si="5"/>
        <v>63</v>
      </c>
      <c r="V12" s="317">
        <f t="shared" si="0"/>
        <v>28.7</v>
      </c>
      <c r="W12" s="316">
        <f t="shared" si="6"/>
        <v>63</v>
      </c>
      <c r="X12" s="317">
        <f t="shared" si="1"/>
        <v>1.04</v>
      </c>
      <c r="Y12" s="316">
        <v>0</v>
      </c>
      <c r="Z12" s="317">
        <v>0</v>
      </c>
      <c r="AA12" s="316">
        <v>0</v>
      </c>
      <c r="AB12" s="317">
        <v>0</v>
      </c>
      <c r="AC12" s="316">
        <f>SimT</f>
        <v>12600</v>
      </c>
      <c r="AD12" s="317">
        <v>16384</v>
      </c>
      <c r="AE12" s="316">
        <v>1</v>
      </c>
      <c r="AF12" s="317">
        <v>32</v>
      </c>
      <c r="AG12" s="403" t="str" cm="1">
        <f t="array" ref="AG12">TEXT(J12,"000")&amp;TEXT(K12,"0")&amp;TEXT(L12,"000")&amp;_xlfn.IFS(ABS(M12-L12)&lt;5,"01",M12&lt;L12,"02",M12&gt;L12,"03")</f>
        <v>212106001</v>
      </c>
      <c r="AH12" s="478">
        <v>1</v>
      </c>
      <c r="AI12" s="478"/>
      <c r="AJ12" s="478"/>
      <c r="AK12" s="309" t="s">
        <v>131</v>
      </c>
      <c r="AL12" s="440" cm="1">
        <f t="array" ref="AL12">INDEX(LCTbl,MATCH(VALUE($BA12),VALUE(LCID),0),COLUMN()-COLUMN($AK$3))</f>
        <v>60</v>
      </c>
      <c r="AM12" s="441" cm="1">
        <f t="array" ref="AM12">INDEX(LCTbl,MATCH(VALUE($BA12),VALUE(LCID),0),COLUMN()-COLUMN($AK$3))</f>
        <v>13.9755091917889</v>
      </c>
      <c r="AN12" s="443" cm="1">
        <f t="array" ref="AN12">INDEX(LCTbl,MATCH(VALUE($BA12),VALUE(LCID),0),COLUMN()-COLUMN($AK$3))</f>
        <v>19.4731250341747</v>
      </c>
      <c r="AO12" s="440" cm="1">
        <f t="array" ref="AO12">INDEX(LCTbl,MATCH(VALUE($BA12),VALUE(LCID),0),COLUMN()-COLUMN($AK$3))</f>
        <v>30</v>
      </c>
      <c r="AP12" s="441" cm="1">
        <f t="array" ref="AP12">INDEX(LCTbl,MATCH(VALUE($BA12),VALUE(LCID),0),COLUMN()-COLUMN($AK$3))</f>
        <v>31.3</v>
      </c>
      <c r="AQ12" s="440" cm="1">
        <f t="array" ref="AQ12">INDEX(LCTbl,MATCH(VALUE($BA12),VALUE(LCID),0),COLUMN()-COLUMN($AK$3))</f>
        <v>15</v>
      </c>
      <c r="AR12" s="443" cm="1">
        <f t="array" ref="AR12">INDEX(LCTbl,MATCH(VALUE($BA12),VALUE(LCID),0),COLUMN()-COLUMN($AK$3))</f>
        <v>0.87</v>
      </c>
      <c r="AS12" s="440" cm="1">
        <f t="array" ref="AS12">INDEX(LCTbl,MATCH(VALUE($BA12),VALUE(LCID),0),COLUMN()-COLUMN($AK$3))</f>
        <v>0</v>
      </c>
      <c r="AT12" s="440" cm="1">
        <f t="array" ref="AT12">INDEX(LCTbl,MATCH(VALUE($BA12),VALUE(LCID),0),COLUMN()-COLUMN($AK$3))</f>
        <v>0</v>
      </c>
      <c r="AU12" s="440" cm="1">
        <f t="array" ref="AU12">INDEX(LCTbl,MATCH(VALUE($BA12),VALUE(LCID),0),COLUMN()-COLUMN($AK$3))</f>
        <v>0</v>
      </c>
      <c r="AV12" s="440" cm="1">
        <f t="array" ref="AV12">INDEX(LCTbl,MATCH(VALUE($BA12),VALUE(LCID),0),COLUMN()-COLUMN($AK$3))</f>
        <v>0</v>
      </c>
      <c r="AW12" s="440" cm="1">
        <f t="array" ref="AW12">INDEX(LCTbl,MATCH(VALUE($BA12),VALUE(LCID),0),COLUMN()-COLUMN($AK$3))</f>
        <v>12600</v>
      </c>
      <c r="AX12" s="440" cm="1">
        <f t="array" ref="AX12">INDEX(LCTbl,MATCH(VALUE($BA12),VALUE(LCID),0),COLUMN()-COLUMN($AK$3))</f>
        <v>16384</v>
      </c>
      <c r="AY12" s="440" cm="1">
        <f t="array" ref="AY12">INDEX(LCTbl,MATCH(VALUE($BA12),VALUE(LCID),0),COLUMN()-COLUMN($AK$3))</f>
        <v>1</v>
      </c>
      <c r="AZ12" s="440" cm="1">
        <f t="array" ref="AZ12">INDEX(LCTbl,MATCH(VALUE($BA12),VALUE(LCID),0),COLUMN()-COLUMN($AK$3))</f>
        <v>32</v>
      </c>
      <c r="BA12" s="449">
        <v>221506002</v>
      </c>
      <c r="BB12" s="440" t="str" cm="1">
        <f t="array" ref="BB12:BM12">IF((COLUMN(A10:L10)=AH12)+(COLUMN(A10:L10)=AI12)+(COLUMN(A10:L10)=AJ12),"Broken","MoorLN1")</f>
        <v>Broken</v>
      </c>
      <c r="BC12" s="440" t="str">
        <v>MoorLN1</v>
      </c>
      <c r="BD12" s="440" t="str">
        <v>MoorLN1</v>
      </c>
      <c r="BE12" s="440" t="str">
        <v>MoorLN1</v>
      </c>
      <c r="BF12" s="440" t="str">
        <v>MoorLN1</v>
      </c>
      <c r="BG12" s="440" t="str">
        <v>MoorLN1</v>
      </c>
      <c r="BH12" s="440" t="str">
        <v>MoorLN1</v>
      </c>
      <c r="BI12" s="440" t="str">
        <v>MoorLN1</v>
      </c>
      <c r="BJ12" s="440" t="str">
        <v>MoorLN1</v>
      </c>
      <c r="BK12" s="440" t="str">
        <v>MoorLN1</v>
      </c>
      <c r="BL12" s="440" t="str">
        <v>MoorLN1</v>
      </c>
      <c r="BM12" s="440" t="str">
        <v>MoorLN1</v>
      </c>
    </row>
    <row r="13" spans="1:65" ht="16.5" thickBot="1" x14ac:dyDescent="0.3">
      <c r="A13" s="426" t="s">
        <v>2677</v>
      </c>
      <c r="B13" s="426" t="s">
        <v>2690</v>
      </c>
      <c r="C13" s="426">
        <v>62</v>
      </c>
      <c r="D13" s="426">
        <v>76</v>
      </c>
      <c r="E13" s="426">
        <v>90</v>
      </c>
      <c r="F13" s="427">
        <v>118</v>
      </c>
      <c r="J13" s="309" t="str">
        <f t="shared" si="2"/>
        <v>212</v>
      </c>
      <c r="K13" s="306">
        <f t="shared" si="3"/>
        <v>1</v>
      </c>
      <c r="L13" s="56">
        <f>L12</f>
        <v>60</v>
      </c>
      <c r="M13" s="82">
        <f>L13-30</f>
        <v>30</v>
      </c>
      <c r="N13" s="57">
        <f>L13-45</f>
        <v>15</v>
      </c>
      <c r="O13" s="190">
        <v>100</v>
      </c>
      <c r="P13" s="228">
        <v>10</v>
      </c>
      <c r="Q13" s="228">
        <v>100</v>
      </c>
      <c r="R13" s="316">
        <f t="shared" si="4"/>
        <v>60</v>
      </c>
      <c r="S13" s="397" cm="1">
        <f t="array" ref="S13">INDEX(CPTab,K13,2*MATCH(O13,Rp,0))</f>
        <v>13.012166300930801</v>
      </c>
      <c r="T13" s="406" cm="1">
        <f t="array" ref="T13">INDEX(CPTab,K13,2*MATCH(O13,Rp,0)-1)</f>
        <v>14.053830130181</v>
      </c>
      <c r="U13" s="316">
        <f t="shared" si="5"/>
        <v>30</v>
      </c>
      <c r="V13" s="317">
        <f t="shared" si="0"/>
        <v>28.7</v>
      </c>
      <c r="W13" s="316">
        <f t="shared" si="6"/>
        <v>15</v>
      </c>
      <c r="X13" s="317">
        <f t="shared" si="1"/>
        <v>1.04</v>
      </c>
      <c r="Y13" s="316">
        <v>0</v>
      </c>
      <c r="Z13" s="317">
        <v>0</v>
      </c>
      <c r="AA13" s="316">
        <v>0</v>
      </c>
      <c r="AB13" s="317">
        <v>0</v>
      </c>
      <c r="AC13" s="316">
        <f>SimT</f>
        <v>12600</v>
      </c>
      <c r="AD13" s="317">
        <v>16384</v>
      </c>
      <c r="AE13" s="316">
        <v>1</v>
      </c>
      <c r="AF13" s="317">
        <v>32</v>
      </c>
      <c r="AG13" s="403" t="str" cm="1">
        <f t="array" ref="AG13">TEXT(J13,"000")&amp;TEXT(K13,"0")&amp;TEXT(L13,"000")&amp;_xlfn.IFS(ABS(M13-L13)&lt;5,"01",M13&lt;L13,"02",M13&gt;L13,"03")</f>
        <v>212106002</v>
      </c>
      <c r="AH13" s="478">
        <v>12</v>
      </c>
      <c r="AI13" s="478"/>
      <c r="AJ13" s="478"/>
      <c r="AK13" s="309" t="s">
        <v>131</v>
      </c>
      <c r="AL13" s="440" cm="1">
        <f t="array" ref="AL13">INDEX(LCTbl,MATCH(VALUE($BA13),VALUE(LCID),0),COLUMN()-COLUMN($AK$3))</f>
        <v>60</v>
      </c>
      <c r="AM13" s="441" cm="1">
        <f t="array" ref="AM13">INDEX(LCTbl,MATCH(VALUE($BA13),VALUE(LCID),0),COLUMN()-COLUMN($AK$3))</f>
        <v>13.0303425818903</v>
      </c>
      <c r="AN13" s="443" cm="1">
        <f t="array" ref="AN13">INDEX(LCTbl,MATCH(VALUE($BA13),VALUE(LCID),0),COLUMN()-COLUMN($AK$3))</f>
        <v>20.130873211851998</v>
      </c>
      <c r="AO13" s="440" cm="1">
        <f t="array" ref="AO13">INDEX(LCTbl,MATCH(VALUE($BA13),VALUE(LCID),0),COLUMN()-COLUMN($AK$3))</f>
        <v>63</v>
      </c>
      <c r="AP13" s="441" cm="1">
        <f t="array" ref="AP13">INDEX(LCTbl,MATCH(VALUE($BA13),VALUE(LCID),0),COLUMN()-COLUMN($AK$3))</f>
        <v>31.3</v>
      </c>
      <c r="AQ13" s="440" cm="1">
        <f t="array" ref="AQ13">INDEX(LCTbl,MATCH(VALUE($BA13),VALUE(LCID),0),COLUMN()-COLUMN($AK$3))</f>
        <v>63</v>
      </c>
      <c r="AR13" s="443" cm="1">
        <f t="array" ref="AR13">INDEX(LCTbl,MATCH(VALUE($BA13),VALUE(LCID),0),COLUMN()-COLUMN($AK$3))</f>
        <v>0.87</v>
      </c>
      <c r="AS13" s="440" cm="1">
        <f t="array" ref="AS13">INDEX(LCTbl,MATCH(VALUE($BA13),VALUE(LCID),0),COLUMN()-COLUMN($AK$3))</f>
        <v>0</v>
      </c>
      <c r="AT13" s="440" cm="1">
        <f t="array" ref="AT13">INDEX(LCTbl,MATCH(VALUE($BA13),VALUE(LCID),0),COLUMN()-COLUMN($AK$3))</f>
        <v>0</v>
      </c>
      <c r="AU13" s="440" cm="1">
        <f t="array" ref="AU13">INDEX(LCTbl,MATCH(VALUE($BA13),VALUE(LCID),0),COLUMN()-COLUMN($AK$3))</f>
        <v>0</v>
      </c>
      <c r="AV13" s="440" cm="1">
        <f t="array" ref="AV13">INDEX(LCTbl,MATCH(VALUE($BA13),VALUE(LCID),0),COLUMN()-COLUMN($AK$3))</f>
        <v>0</v>
      </c>
      <c r="AW13" s="440" cm="1">
        <f t="array" ref="AW13">INDEX(LCTbl,MATCH(VALUE($BA13),VALUE(LCID),0),COLUMN()-COLUMN($AK$3))</f>
        <v>12600</v>
      </c>
      <c r="AX13" s="440" cm="1">
        <f t="array" ref="AX13">INDEX(LCTbl,MATCH(VALUE($BA13),VALUE(LCID),0),COLUMN()-COLUMN($AK$3))</f>
        <v>16384</v>
      </c>
      <c r="AY13" s="440" cm="1">
        <f t="array" ref="AY13">INDEX(LCTbl,MATCH(VALUE($BA13),VALUE(LCID),0),COLUMN()-COLUMN($AK$3))</f>
        <v>1</v>
      </c>
      <c r="AZ13" s="440" cm="1">
        <f t="array" ref="AZ13">INDEX(LCTbl,MATCH(VALUE($BA13),VALUE(LCID),0),COLUMN()-COLUMN($AK$3))</f>
        <v>32</v>
      </c>
      <c r="BA13" s="449">
        <v>221606001</v>
      </c>
      <c r="BB13" s="440" t="str" cm="1">
        <f t="array" ref="BB13:BM13">IF((COLUMN(A11:L11)=AH13)+(COLUMN(A11:L11)=AI13)+(COLUMN(A11:L11)=AJ13),"Broken","MoorLN1")</f>
        <v>MoorLN1</v>
      </c>
      <c r="BC13" s="440" t="str">
        <v>MoorLN1</v>
      </c>
      <c r="BD13" s="440" t="str">
        <v>MoorLN1</v>
      </c>
      <c r="BE13" s="440" t="str">
        <v>MoorLN1</v>
      </c>
      <c r="BF13" s="440" t="str">
        <v>MoorLN1</v>
      </c>
      <c r="BG13" s="440" t="str">
        <v>MoorLN1</v>
      </c>
      <c r="BH13" s="440" t="str">
        <v>MoorLN1</v>
      </c>
      <c r="BI13" s="440" t="str">
        <v>MoorLN1</v>
      </c>
      <c r="BJ13" s="440" t="str">
        <v>MoorLN1</v>
      </c>
      <c r="BK13" s="440" t="str">
        <v>MoorLN1</v>
      </c>
      <c r="BL13" s="440" t="str">
        <v>MoorLN1</v>
      </c>
      <c r="BM13" s="440" t="str">
        <v>Broken</v>
      </c>
    </row>
    <row r="14" spans="1:65" ht="16.5" thickBot="1" x14ac:dyDescent="0.3">
      <c r="A14" s="426" t="s">
        <v>2678</v>
      </c>
      <c r="B14" s="426" t="s">
        <v>2690</v>
      </c>
      <c r="C14" s="426">
        <v>58</v>
      </c>
      <c r="D14" s="426">
        <v>70</v>
      </c>
      <c r="E14" s="426">
        <v>83</v>
      </c>
      <c r="F14" s="427">
        <v>108</v>
      </c>
      <c r="J14" s="309" t="str">
        <f t="shared" si="2"/>
        <v>212</v>
      </c>
      <c r="K14" s="306">
        <f t="shared" si="3"/>
        <v>1</v>
      </c>
      <c r="L14" s="2">
        <f>L12</f>
        <v>60</v>
      </c>
      <c r="M14" s="53">
        <f>L14+30</f>
        <v>90</v>
      </c>
      <c r="N14" s="58">
        <f>L14+45</f>
        <v>105</v>
      </c>
      <c r="O14" s="190">
        <v>100</v>
      </c>
      <c r="P14" s="228">
        <v>10</v>
      </c>
      <c r="Q14" s="228">
        <v>100</v>
      </c>
      <c r="R14" s="316">
        <f t="shared" si="4"/>
        <v>60</v>
      </c>
      <c r="S14" s="397" cm="1">
        <f t="array" ref="S14">INDEX(CPTab,K14,2*MATCH(O14,Rp,0))</f>
        <v>13.012166300930801</v>
      </c>
      <c r="T14" s="406" cm="1">
        <f t="array" ref="T14">INDEX(CPTab,K14,2*MATCH(O14,Rp,0)-1)</f>
        <v>14.053830130181</v>
      </c>
      <c r="U14" s="316">
        <f t="shared" si="5"/>
        <v>90</v>
      </c>
      <c r="V14" s="317">
        <f t="shared" si="0"/>
        <v>28.7</v>
      </c>
      <c r="W14" s="316">
        <f t="shared" si="6"/>
        <v>105</v>
      </c>
      <c r="X14" s="317">
        <f t="shared" si="1"/>
        <v>1.04</v>
      </c>
      <c r="Y14" s="316">
        <v>0</v>
      </c>
      <c r="Z14" s="317">
        <v>0</v>
      </c>
      <c r="AA14" s="316">
        <v>0</v>
      </c>
      <c r="AB14" s="317">
        <v>0</v>
      </c>
      <c r="AC14" s="316">
        <f>SimT</f>
        <v>12600</v>
      </c>
      <c r="AD14" s="317">
        <v>16384</v>
      </c>
      <c r="AE14" s="316">
        <v>1</v>
      </c>
      <c r="AF14" s="317">
        <v>32</v>
      </c>
      <c r="AG14" s="403" t="str" cm="1">
        <f t="array" ref="AG14">TEXT(J14,"000")&amp;TEXT(K14,"0")&amp;TEXT(L14,"000")&amp;_xlfn.IFS(ABS(M14-L14)&lt;5,"01",M14&lt;L14,"02",M14&gt;L14,"03")</f>
        <v>212106003</v>
      </c>
      <c r="AH14" s="479">
        <v>1</v>
      </c>
      <c r="AI14" s="478"/>
      <c r="AJ14" s="478"/>
      <c r="AK14" s="319" t="s">
        <v>131</v>
      </c>
      <c r="AL14" s="444" cm="1">
        <f t="array" ref="AL14">INDEX(LCTbl,MATCH(VALUE($BA14),VALUE(LCID),0),COLUMN()-COLUMN($AK$3))</f>
        <v>60</v>
      </c>
      <c r="AM14" s="445" cm="1">
        <f t="array" ref="AM14">INDEX(LCTbl,MATCH(VALUE($BA14),VALUE(LCID),0),COLUMN()-COLUMN($AK$3))</f>
        <v>13.0303425818903</v>
      </c>
      <c r="AN14" s="446" cm="1">
        <f t="array" ref="AN14">INDEX(LCTbl,MATCH(VALUE($BA14),VALUE(LCID),0),COLUMN()-COLUMN($AK$3))</f>
        <v>20.130873211851998</v>
      </c>
      <c r="AO14" s="444" cm="1">
        <f t="array" ref="AO14">INDEX(LCTbl,MATCH(VALUE($BA14),VALUE(LCID),0),COLUMN()-COLUMN($AK$3))</f>
        <v>30</v>
      </c>
      <c r="AP14" s="445" cm="1">
        <f t="array" ref="AP14">INDEX(LCTbl,MATCH(VALUE($BA14),VALUE(LCID),0),COLUMN()-COLUMN($AK$3))</f>
        <v>31.3</v>
      </c>
      <c r="AQ14" s="444" cm="1">
        <f t="array" ref="AQ14">INDEX(LCTbl,MATCH(VALUE($BA14),VALUE(LCID),0),COLUMN()-COLUMN($AK$3))</f>
        <v>15</v>
      </c>
      <c r="AR14" s="446" cm="1">
        <f t="array" ref="AR14">INDEX(LCTbl,MATCH(VALUE($BA14),VALUE(LCID),0),COLUMN()-COLUMN($AK$3))</f>
        <v>0.87</v>
      </c>
      <c r="AS14" s="444" cm="1">
        <f t="array" ref="AS14">INDEX(LCTbl,MATCH(VALUE($BA14),VALUE(LCID),0),COLUMN()-COLUMN($AK$3))</f>
        <v>0</v>
      </c>
      <c r="AT14" s="444" cm="1">
        <f t="array" ref="AT14">INDEX(LCTbl,MATCH(VALUE($BA14),VALUE(LCID),0),COLUMN()-COLUMN($AK$3))</f>
        <v>0</v>
      </c>
      <c r="AU14" s="444" cm="1">
        <f t="array" ref="AU14">INDEX(LCTbl,MATCH(VALUE($BA14),VALUE(LCID),0),COLUMN()-COLUMN($AK$3))</f>
        <v>0</v>
      </c>
      <c r="AV14" s="444" cm="1">
        <f t="array" ref="AV14">INDEX(LCTbl,MATCH(VALUE($BA14),VALUE(LCID),0),COLUMN()-COLUMN($AK$3))</f>
        <v>0</v>
      </c>
      <c r="AW14" s="444" cm="1">
        <f t="array" ref="AW14">INDEX(LCTbl,MATCH(VALUE($BA14),VALUE(LCID),0),COLUMN()-COLUMN($AK$3))</f>
        <v>12600</v>
      </c>
      <c r="AX14" s="444" cm="1">
        <f t="array" ref="AX14">INDEX(LCTbl,MATCH(VALUE($BA14),VALUE(LCID),0),COLUMN()-COLUMN($AK$3))</f>
        <v>16384</v>
      </c>
      <c r="AY14" s="444" cm="1">
        <f t="array" ref="AY14">INDEX(LCTbl,MATCH(VALUE($BA14),VALUE(LCID),0),COLUMN()-COLUMN($AK$3))</f>
        <v>1</v>
      </c>
      <c r="AZ14" s="444" cm="1">
        <f t="array" ref="AZ14">INDEX(LCTbl,MATCH(VALUE($BA14),VALUE(LCID),0),COLUMN()-COLUMN($AK$3))</f>
        <v>32</v>
      </c>
      <c r="BA14" s="450">
        <v>221606002</v>
      </c>
      <c r="BB14" s="444" t="str" cm="1">
        <f t="array" ref="BB14:BM14">IF((COLUMN(A12:L12)=AH14)+(COLUMN(A12:L12)=AI14)+(COLUMN(A12:L12)=AJ14),"Broken","MoorLN1")</f>
        <v>Broken</v>
      </c>
      <c r="BC14" s="444" t="str">
        <v>MoorLN1</v>
      </c>
      <c r="BD14" s="444" t="str">
        <v>MoorLN1</v>
      </c>
      <c r="BE14" s="444" t="str">
        <v>MoorLN1</v>
      </c>
      <c r="BF14" s="444" t="str">
        <v>MoorLN1</v>
      </c>
      <c r="BG14" s="444" t="str">
        <v>MoorLN1</v>
      </c>
      <c r="BH14" s="444" t="str">
        <v>MoorLN1</v>
      </c>
      <c r="BI14" s="444" t="str">
        <v>MoorLN1</v>
      </c>
      <c r="BJ14" s="444" t="str">
        <v>MoorLN1</v>
      </c>
      <c r="BK14" s="444" t="str">
        <v>MoorLN1</v>
      </c>
      <c r="BL14" s="444" t="str">
        <v>MoorLN1</v>
      </c>
      <c r="BM14" s="444" t="str">
        <v>MoorLN1</v>
      </c>
    </row>
    <row r="15" spans="1:65" ht="16.5" thickBot="1" x14ac:dyDescent="0.3">
      <c r="A15" s="426" t="s">
        <v>2679</v>
      </c>
      <c r="B15" s="426" t="s">
        <v>2690</v>
      </c>
      <c r="C15" s="426">
        <v>55</v>
      </c>
      <c r="D15" s="426">
        <v>66</v>
      </c>
      <c r="E15" s="426">
        <v>74</v>
      </c>
      <c r="F15" s="427">
        <v>90</v>
      </c>
      <c r="J15" s="309" t="str">
        <f t="shared" si="2"/>
        <v>412</v>
      </c>
      <c r="K15" s="306">
        <f t="shared" si="3"/>
        <v>1</v>
      </c>
      <c r="L15" s="55">
        <v>0</v>
      </c>
      <c r="M15" s="225">
        <f>L15+3</f>
        <v>3</v>
      </c>
      <c r="N15" s="1">
        <f>L15+3</f>
        <v>3</v>
      </c>
      <c r="O15" s="190">
        <v>10000</v>
      </c>
      <c r="P15" s="228">
        <v>10</v>
      </c>
      <c r="Q15" s="228">
        <v>100</v>
      </c>
      <c r="R15" s="316">
        <f t="shared" si="4"/>
        <v>0</v>
      </c>
      <c r="S15" s="397" cm="1">
        <f t="array" ref="S15">INDEX(CPTab,K15,2*MATCH(O15,Rp,0))</f>
        <v>16.9745955501207</v>
      </c>
      <c r="T15" s="406" cm="1">
        <f t="array" ref="T15">INDEX(CPTab,K15,2*MATCH(O15,Rp,0)-1)</f>
        <v>16.222928882190502</v>
      </c>
      <c r="U15" s="316">
        <f t="shared" si="5"/>
        <v>3</v>
      </c>
      <c r="V15" s="317">
        <f t="shared" si="0"/>
        <v>28.7</v>
      </c>
      <c r="W15" s="316">
        <f t="shared" si="6"/>
        <v>3</v>
      </c>
      <c r="X15" s="317">
        <f t="shared" si="1"/>
        <v>1.04</v>
      </c>
      <c r="Y15" s="316">
        <v>0</v>
      </c>
      <c r="Z15" s="317">
        <v>0</v>
      </c>
      <c r="AA15" s="316">
        <v>0</v>
      </c>
      <c r="AB15" s="317">
        <v>0</v>
      </c>
      <c r="AC15" s="316">
        <f>SimT</f>
        <v>12600</v>
      </c>
      <c r="AD15" s="317">
        <v>16384</v>
      </c>
      <c r="AE15" s="316">
        <v>1</v>
      </c>
      <c r="AF15" s="317">
        <v>32</v>
      </c>
      <c r="AG15" s="403" t="str" cm="1">
        <f t="array" ref="AG15">TEXT(J15,"000")&amp;TEXT(K15,"0")&amp;TEXT(L15,"000")&amp;_xlfn.IFS(ABS(M15-L15)&lt;5,"01",M15&lt;L15,"02",M15&gt;L15,"03")</f>
        <v>412100001</v>
      </c>
      <c r="AH15" s="478">
        <v>3</v>
      </c>
      <c r="AI15" s="478"/>
      <c r="AJ15" s="478"/>
      <c r="AK15" s="309" t="s">
        <v>2715</v>
      </c>
      <c r="AL15" s="440" cm="1">
        <f t="array" ref="AL15">INDEX(LCTbl,MATCH(VALUE($BA15),VALUE(LCID),0),COLUMN()-COLUMN($AK$3))</f>
        <v>0</v>
      </c>
      <c r="AM15" s="441" cm="1">
        <f t="array" ref="AM15">INDEX(LCTbl,MATCH(VALUE($BA15),VALUE(LCID),0),COLUMN()-COLUMN($AK$3))</f>
        <v>13.9936854727484</v>
      </c>
      <c r="AN15" s="443" cm="1">
        <f t="array" ref="AN15">INDEX(LCTbl,MATCH(VALUE($BA15),VALUE(LCID),0),COLUMN()-COLUMN($AK$3))</f>
        <v>15.6003433429425</v>
      </c>
      <c r="AO15" s="440" cm="1">
        <f t="array" ref="AO15">INDEX(LCTbl,MATCH(VALUE($BA15),VALUE(LCID),0),COLUMN()-COLUMN($AK$3))</f>
        <v>-30</v>
      </c>
      <c r="AP15" s="441" cm="1">
        <f t="array" ref="AP15">INDEX(LCTbl,MATCH(VALUE($BA15),VALUE(LCID),0),COLUMN()-COLUMN($AK$3))</f>
        <v>31.3</v>
      </c>
      <c r="AQ15" s="440" cm="1">
        <f t="array" ref="AQ15">INDEX(LCTbl,MATCH(VALUE($BA15),VALUE(LCID),0),COLUMN()-COLUMN($AK$3))</f>
        <v>-45</v>
      </c>
      <c r="AR15" s="443" cm="1">
        <f t="array" ref="AR15">INDEX(LCTbl,MATCH(VALUE($BA15),VALUE(LCID),0),COLUMN()-COLUMN($AK$3))</f>
        <v>0.87</v>
      </c>
      <c r="AS15" s="440" cm="1">
        <f t="array" ref="AS15">INDEX(LCTbl,MATCH(VALUE($BA15),VALUE(LCID),0),COLUMN()-COLUMN($AK$3))</f>
        <v>0</v>
      </c>
      <c r="AT15" s="440" cm="1">
        <f t="array" ref="AT15">INDEX(LCTbl,MATCH(VALUE($BA15),VALUE(LCID),0),COLUMN()-COLUMN($AK$3))</f>
        <v>0</v>
      </c>
      <c r="AU15" s="440" cm="1">
        <f t="array" ref="AU15">INDEX(LCTbl,MATCH(VALUE($BA15),VALUE(LCID),0),COLUMN()-COLUMN($AK$3))</f>
        <v>0</v>
      </c>
      <c r="AV15" s="440" cm="1">
        <f t="array" ref="AV15">INDEX(LCTbl,MATCH(VALUE($BA15),VALUE(LCID),0),COLUMN()-COLUMN($AK$3))</f>
        <v>0</v>
      </c>
      <c r="AW15" s="440" cm="1">
        <f t="array" ref="AW15">INDEX(LCTbl,MATCH(VALUE($BA15),VALUE(LCID),0),COLUMN()-COLUMN($AK$3))</f>
        <v>12600</v>
      </c>
      <c r="AX15" s="440" cm="1">
        <f t="array" ref="AX15">INDEX(LCTbl,MATCH(VALUE($BA15),VALUE(LCID),0),COLUMN()-COLUMN($AK$3))</f>
        <v>16384</v>
      </c>
      <c r="AY15" s="440" cm="1">
        <f t="array" ref="AY15">INDEX(LCTbl,MATCH(VALUE($BA15),VALUE(LCID),0),COLUMN()-COLUMN($AK$3))</f>
        <v>1</v>
      </c>
      <c r="AZ15" s="440" cm="1">
        <f t="array" ref="AZ15">INDEX(LCTbl,MATCH(VALUE($BA15),VALUE(LCID),0),COLUMN()-COLUMN($AK$3))</f>
        <v>32</v>
      </c>
      <c r="BA15" s="449">
        <v>221200002</v>
      </c>
      <c r="BB15" s="440" t="str" cm="1">
        <f t="array" ref="BB15:BM15">IF((COLUMN(A13:L13)=AH15)+(COLUMN(A13:L13)=AI15)+(COLUMN(A13:L13)=AJ15),"Broken","MoorLN1")</f>
        <v>MoorLN1</v>
      </c>
      <c r="BC15" s="440" t="str">
        <v>MoorLN1</v>
      </c>
      <c r="BD15" s="440" t="str">
        <v>Broken</v>
      </c>
      <c r="BE15" s="440" t="str">
        <v>MoorLN1</v>
      </c>
      <c r="BF15" s="440" t="str">
        <v>MoorLN1</v>
      </c>
      <c r="BG15" s="440" t="str">
        <v>MoorLN1</v>
      </c>
      <c r="BH15" s="440" t="str">
        <v>MoorLN1</v>
      </c>
      <c r="BI15" s="440" t="str">
        <v>MoorLN1</v>
      </c>
      <c r="BJ15" s="440" t="str">
        <v>MoorLN1</v>
      </c>
      <c r="BK15" s="440" t="str">
        <v>MoorLN1</v>
      </c>
      <c r="BL15" s="440" t="str">
        <v>MoorLN1</v>
      </c>
      <c r="BM15" s="440" t="str">
        <v>MoorLN1</v>
      </c>
    </row>
    <row r="16" spans="1:65" ht="16.5" thickBot="1" x14ac:dyDescent="0.3">
      <c r="A16" s="426" t="s">
        <v>2680</v>
      </c>
      <c r="B16" s="426" t="s">
        <v>2690</v>
      </c>
      <c r="C16" s="426">
        <v>52</v>
      </c>
      <c r="D16" s="426">
        <v>63</v>
      </c>
      <c r="E16" s="426">
        <v>70</v>
      </c>
      <c r="F16" s="427">
        <v>86</v>
      </c>
      <c r="J16" s="309" t="str">
        <f t="shared" si="2"/>
        <v>412</v>
      </c>
      <c r="K16" s="306">
        <f t="shared" si="3"/>
        <v>1</v>
      </c>
      <c r="L16" s="56">
        <f>L15</f>
        <v>0</v>
      </c>
      <c r="M16" s="82">
        <f>L16-30</f>
        <v>-30</v>
      </c>
      <c r="N16" s="57">
        <f>L16-45</f>
        <v>-45</v>
      </c>
      <c r="O16" s="190">
        <v>10000</v>
      </c>
      <c r="P16" s="228">
        <v>10</v>
      </c>
      <c r="Q16" s="228">
        <v>100</v>
      </c>
      <c r="R16" s="316">
        <f t="shared" si="4"/>
        <v>0</v>
      </c>
      <c r="S16" s="397" cm="1">
        <f t="array" ref="S16">INDEX(CPTab,K16,2*MATCH(O16,Rp,0))</f>
        <v>16.9745955501207</v>
      </c>
      <c r="T16" s="406" cm="1">
        <f t="array" ref="T16">INDEX(CPTab,K16,2*MATCH(O16,Rp,0)-1)</f>
        <v>16.222928882190502</v>
      </c>
      <c r="U16" s="316">
        <f t="shared" si="5"/>
        <v>-30</v>
      </c>
      <c r="V16" s="317">
        <f t="shared" si="0"/>
        <v>28.7</v>
      </c>
      <c r="W16" s="316">
        <f t="shared" si="6"/>
        <v>-45</v>
      </c>
      <c r="X16" s="317">
        <f t="shared" si="1"/>
        <v>1.04</v>
      </c>
      <c r="Y16" s="316">
        <v>0</v>
      </c>
      <c r="Z16" s="317">
        <v>0</v>
      </c>
      <c r="AA16" s="316">
        <v>0</v>
      </c>
      <c r="AB16" s="317">
        <v>0</v>
      </c>
      <c r="AC16" s="316">
        <f>SimT</f>
        <v>12600</v>
      </c>
      <c r="AD16" s="317">
        <v>16384</v>
      </c>
      <c r="AE16" s="316">
        <v>1</v>
      </c>
      <c r="AF16" s="317">
        <v>32</v>
      </c>
      <c r="AG16" s="403" t="str" cm="1">
        <f t="array" ref="AG16">TEXT(J16,"000")&amp;TEXT(K16,"0")&amp;TEXT(L16,"000")&amp;_xlfn.IFS(ABS(M16-L16)&lt;5,"01",M16&lt;L16,"02",M16&gt;L16,"03")</f>
        <v>412100002</v>
      </c>
      <c r="AH16" s="478">
        <v>3</v>
      </c>
      <c r="AI16" s="478"/>
      <c r="AJ16" s="478"/>
      <c r="AK16" s="309" t="s">
        <v>2715</v>
      </c>
      <c r="AL16" s="440" cm="1">
        <f t="array" ref="AL16">INDEX(LCTbl,MATCH(VALUE($BA16),VALUE(LCID),0),COLUMN()-COLUMN($AK$3))</f>
        <v>0</v>
      </c>
      <c r="AM16" s="441" cm="1">
        <f t="array" ref="AM16">INDEX(LCTbl,MATCH(VALUE($BA16),VALUE(LCID),0),COLUMN()-COLUMN($AK$3))</f>
        <v>14.7</v>
      </c>
      <c r="AN16" s="443" cm="1">
        <f t="array" ref="AN16">INDEX(LCTbl,MATCH(VALUE($BA16),VALUE(LCID),0),COLUMN()-COLUMN($AK$3))</f>
        <v>17.599666366955699</v>
      </c>
      <c r="AO16" s="440" cm="1">
        <f t="array" ref="AO16">INDEX(LCTbl,MATCH(VALUE($BA16),VALUE(LCID),0),COLUMN()-COLUMN($AK$3))</f>
        <v>-30</v>
      </c>
      <c r="AP16" s="441" cm="1">
        <f t="array" ref="AP16">INDEX(LCTbl,MATCH(VALUE($BA16),VALUE(LCID),0),COLUMN()-COLUMN($AK$3))</f>
        <v>31.3</v>
      </c>
      <c r="AQ16" s="440" cm="1">
        <f t="array" ref="AQ16">INDEX(LCTbl,MATCH(VALUE($BA16),VALUE(LCID),0),COLUMN()-COLUMN($AK$3))</f>
        <v>-45</v>
      </c>
      <c r="AR16" s="443" cm="1">
        <f t="array" ref="AR16">INDEX(LCTbl,MATCH(VALUE($BA16),VALUE(LCID),0),COLUMN()-COLUMN($AK$3))</f>
        <v>0.87</v>
      </c>
      <c r="AS16" s="440" cm="1">
        <f t="array" ref="AS16">INDEX(LCTbl,MATCH(VALUE($BA16),VALUE(LCID),0),COLUMN()-COLUMN($AK$3))</f>
        <v>0</v>
      </c>
      <c r="AT16" s="440" cm="1">
        <f t="array" ref="AT16">INDEX(LCTbl,MATCH(VALUE($BA16),VALUE(LCID),0),COLUMN()-COLUMN($AK$3))</f>
        <v>0</v>
      </c>
      <c r="AU16" s="440" cm="1">
        <f t="array" ref="AU16">INDEX(LCTbl,MATCH(VALUE($BA16),VALUE(LCID),0),COLUMN()-COLUMN($AK$3))</f>
        <v>0</v>
      </c>
      <c r="AV16" s="440" cm="1">
        <f t="array" ref="AV16">INDEX(LCTbl,MATCH(VALUE($BA16),VALUE(LCID),0),COLUMN()-COLUMN($AK$3))</f>
        <v>0</v>
      </c>
      <c r="AW16" s="440" cm="1">
        <f t="array" ref="AW16">INDEX(LCTbl,MATCH(VALUE($BA16),VALUE(LCID),0),COLUMN()-COLUMN($AK$3))</f>
        <v>12600</v>
      </c>
      <c r="AX16" s="440" cm="1">
        <f t="array" ref="AX16">INDEX(LCTbl,MATCH(VALUE($BA16),VALUE(LCID),0),COLUMN()-COLUMN($AK$3))</f>
        <v>16384</v>
      </c>
      <c r="AY16" s="440" cm="1">
        <f t="array" ref="AY16">INDEX(LCTbl,MATCH(VALUE($BA16),VALUE(LCID),0),COLUMN()-COLUMN($AK$3))</f>
        <v>1</v>
      </c>
      <c r="AZ16" s="440" cm="1">
        <f t="array" ref="AZ16">INDEX(LCTbl,MATCH(VALUE($BA16),VALUE(LCID),0),COLUMN()-COLUMN($AK$3))</f>
        <v>32</v>
      </c>
      <c r="BA16" s="449">
        <v>221300002</v>
      </c>
      <c r="BB16" s="440" t="str" cm="1">
        <f t="array" ref="BB16:BM16">IF((COLUMN(A14:L14)=AH16)+(COLUMN(A14:L14)=AI16)+(COLUMN(A14:L14)=AJ16),"Broken","MoorLN1")</f>
        <v>MoorLN1</v>
      </c>
      <c r="BC16" s="440" t="str">
        <v>MoorLN1</v>
      </c>
      <c r="BD16" s="440" t="str">
        <v>Broken</v>
      </c>
      <c r="BE16" s="440" t="str">
        <v>MoorLN1</v>
      </c>
      <c r="BF16" s="440" t="str">
        <v>MoorLN1</v>
      </c>
      <c r="BG16" s="440" t="str">
        <v>MoorLN1</v>
      </c>
      <c r="BH16" s="440" t="str">
        <v>MoorLN1</v>
      </c>
      <c r="BI16" s="440" t="str">
        <v>MoorLN1</v>
      </c>
      <c r="BJ16" s="440" t="str">
        <v>MoorLN1</v>
      </c>
      <c r="BK16" s="440" t="str">
        <v>MoorLN1</v>
      </c>
      <c r="BL16" s="440" t="str">
        <v>MoorLN1</v>
      </c>
      <c r="BM16" s="440" t="str">
        <v>MoorLN1</v>
      </c>
    </row>
    <row r="17" spans="1:65" ht="16.5" thickBot="1" x14ac:dyDescent="0.3">
      <c r="A17" s="426" t="s">
        <v>2681</v>
      </c>
      <c r="B17" s="426" t="s">
        <v>2690</v>
      </c>
      <c r="C17" s="426">
        <v>49</v>
      </c>
      <c r="D17" s="426">
        <v>59</v>
      </c>
      <c r="E17" s="426">
        <v>68</v>
      </c>
      <c r="F17" s="427">
        <v>78</v>
      </c>
      <c r="J17" s="309" t="str">
        <f t="shared" si="2"/>
        <v>412</v>
      </c>
      <c r="K17" s="306">
        <f t="shared" si="3"/>
        <v>1</v>
      </c>
      <c r="L17" s="56">
        <f>L15</f>
        <v>0</v>
      </c>
      <c r="M17" s="82">
        <f>L17+30</f>
        <v>30</v>
      </c>
      <c r="N17" s="57">
        <f>L17+45</f>
        <v>45</v>
      </c>
      <c r="O17" s="190">
        <v>10000</v>
      </c>
      <c r="P17" s="228">
        <v>10</v>
      </c>
      <c r="Q17" s="228">
        <v>100</v>
      </c>
      <c r="R17" s="316">
        <f t="shared" si="4"/>
        <v>0</v>
      </c>
      <c r="S17" s="397" cm="1">
        <f t="array" ref="S17">INDEX(CPTab,K17,2*MATCH(O17,Rp,0))</f>
        <v>16.9745955501207</v>
      </c>
      <c r="T17" s="406" cm="1">
        <f t="array" ref="T17">INDEX(CPTab,K17,2*MATCH(O17,Rp,0)-1)</f>
        <v>16.222928882190502</v>
      </c>
      <c r="U17" s="316">
        <f t="shared" si="5"/>
        <v>30</v>
      </c>
      <c r="V17" s="317">
        <f t="shared" si="0"/>
        <v>28.7</v>
      </c>
      <c r="W17" s="316">
        <f t="shared" si="6"/>
        <v>45</v>
      </c>
      <c r="X17" s="317">
        <f t="shared" si="1"/>
        <v>1.04</v>
      </c>
      <c r="Y17" s="316">
        <v>0</v>
      </c>
      <c r="Z17" s="317">
        <v>0</v>
      </c>
      <c r="AA17" s="316">
        <v>0</v>
      </c>
      <c r="AB17" s="317">
        <v>0</v>
      </c>
      <c r="AC17" s="316">
        <f>SimT</f>
        <v>12600</v>
      </c>
      <c r="AD17" s="317">
        <v>16384</v>
      </c>
      <c r="AE17" s="316">
        <v>1</v>
      </c>
      <c r="AF17" s="317">
        <v>32</v>
      </c>
      <c r="AG17" s="403" t="str" cm="1">
        <f t="array" ref="AG17">TEXT(J17,"000")&amp;TEXT(K17,"0")&amp;TEXT(L17,"000")&amp;_xlfn.IFS(ABS(M17-L17)&lt;5,"01",M17&lt;L17,"02",M17&gt;L17,"03")</f>
        <v>412100003</v>
      </c>
      <c r="AH17" s="478">
        <v>3</v>
      </c>
      <c r="AI17" s="478"/>
      <c r="AJ17" s="478"/>
      <c r="AK17" s="309" t="s">
        <v>2715</v>
      </c>
      <c r="AL17" s="440" cm="1">
        <f t="array" ref="AL17">INDEX(LCTbl,MATCH(VALUE($BA17),VALUE(LCID),0),COLUMN()-COLUMN($AK$3))</f>
        <v>0</v>
      </c>
      <c r="AM17" s="441" cm="1">
        <f t="array" ref="AM17">INDEX(LCTbl,MATCH(VALUE($BA17),VALUE(LCID),0),COLUMN()-COLUMN($AK$3))</f>
        <v>14.7</v>
      </c>
      <c r="AN17" s="443" cm="1">
        <f t="array" ref="AN17">INDEX(LCTbl,MATCH(VALUE($BA17),VALUE(LCID),0),COLUMN()-COLUMN($AK$3))</f>
        <v>18</v>
      </c>
      <c r="AO17" s="440" cm="1">
        <f t="array" ref="AO17">INDEX(LCTbl,MATCH(VALUE($BA17),VALUE(LCID),0),COLUMN()-COLUMN($AK$3))</f>
        <v>-30</v>
      </c>
      <c r="AP17" s="441" cm="1">
        <f t="array" ref="AP17">INDEX(LCTbl,MATCH(VALUE($BA17),VALUE(LCID),0),COLUMN()-COLUMN($AK$3))</f>
        <v>31.3</v>
      </c>
      <c r="AQ17" s="440" cm="1">
        <f t="array" ref="AQ17">INDEX(LCTbl,MATCH(VALUE($BA17),VALUE(LCID),0),COLUMN()-COLUMN($AK$3))</f>
        <v>-45</v>
      </c>
      <c r="AR17" s="443" cm="1">
        <f t="array" ref="AR17">INDEX(LCTbl,MATCH(VALUE($BA17),VALUE(LCID),0),COLUMN()-COLUMN($AK$3))</f>
        <v>0.87</v>
      </c>
      <c r="AS17" s="440" cm="1">
        <f t="array" ref="AS17">INDEX(LCTbl,MATCH(VALUE($BA17),VALUE(LCID),0),COLUMN()-COLUMN($AK$3))</f>
        <v>0</v>
      </c>
      <c r="AT17" s="440" cm="1">
        <f t="array" ref="AT17">INDEX(LCTbl,MATCH(VALUE($BA17),VALUE(LCID),0),COLUMN()-COLUMN($AK$3))</f>
        <v>0</v>
      </c>
      <c r="AU17" s="440" cm="1">
        <f t="array" ref="AU17">INDEX(LCTbl,MATCH(VALUE($BA17),VALUE(LCID),0),COLUMN()-COLUMN($AK$3))</f>
        <v>0</v>
      </c>
      <c r="AV17" s="440" cm="1">
        <f t="array" ref="AV17">INDEX(LCTbl,MATCH(VALUE($BA17),VALUE(LCID),0),COLUMN()-COLUMN($AK$3))</f>
        <v>0</v>
      </c>
      <c r="AW17" s="440" cm="1">
        <f t="array" ref="AW17">INDEX(LCTbl,MATCH(VALUE($BA17),VALUE(LCID),0),COLUMN()-COLUMN($AK$3))</f>
        <v>12600</v>
      </c>
      <c r="AX17" s="440" cm="1">
        <f t="array" ref="AX17">INDEX(LCTbl,MATCH(VALUE($BA17),VALUE(LCID),0),COLUMN()-COLUMN($AK$3))</f>
        <v>16384</v>
      </c>
      <c r="AY17" s="440" cm="1">
        <f t="array" ref="AY17">INDEX(LCTbl,MATCH(VALUE($BA17),VALUE(LCID),0),COLUMN()-COLUMN($AK$3))</f>
        <v>1</v>
      </c>
      <c r="AZ17" s="440" cm="1">
        <f t="array" ref="AZ17">INDEX(LCTbl,MATCH(VALUE($BA17),VALUE(LCID),0),COLUMN()-COLUMN($AK$3))</f>
        <v>32</v>
      </c>
      <c r="BA17" s="449">
        <v>221400002</v>
      </c>
      <c r="BB17" s="440" t="str" cm="1">
        <f t="array" ref="BB17:BM17">IF((COLUMN(A15:L15)=AH17)+(COLUMN(A15:L15)=AI17)+(COLUMN(A15:L15)=AJ17),"Broken","MoorLN1")</f>
        <v>MoorLN1</v>
      </c>
      <c r="BC17" s="440" t="str">
        <v>MoorLN1</v>
      </c>
      <c r="BD17" s="440" t="str">
        <v>Broken</v>
      </c>
      <c r="BE17" s="440" t="str">
        <v>MoorLN1</v>
      </c>
      <c r="BF17" s="440" t="str">
        <v>MoorLN1</v>
      </c>
      <c r="BG17" s="440" t="str">
        <v>MoorLN1</v>
      </c>
      <c r="BH17" s="440" t="str">
        <v>MoorLN1</v>
      </c>
      <c r="BI17" s="440" t="str">
        <v>MoorLN1</v>
      </c>
      <c r="BJ17" s="440" t="str">
        <v>MoorLN1</v>
      </c>
      <c r="BK17" s="440" t="str">
        <v>MoorLN1</v>
      </c>
      <c r="BL17" s="440" t="str">
        <v>MoorLN1</v>
      </c>
      <c r="BM17" s="440" t="str">
        <v>MoorLN1</v>
      </c>
    </row>
    <row r="18" spans="1:65" ht="16.5" thickBot="1" x14ac:dyDescent="0.3">
      <c r="A18" s="426" t="s">
        <v>2682</v>
      </c>
      <c r="B18" s="426" t="s">
        <v>2690</v>
      </c>
      <c r="C18" s="426">
        <v>41</v>
      </c>
      <c r="D18" s="426">
        <v>48</v>
      </c>
      <c r="E18" s="426">
        <v>55</v>
      </c>
      <c r="F18" s="427">
        <v>67</v>
      </c>
      <c r="J18" s="309" t="str">
        <f t="shared" si="2"/>
        <v>412</v>
      </c>
      <c r="K18" s="306">
        <f t="shared" si="3"/>
        <v>1</v>
      </c>
      <c r="L18" s="56">
        <v>60</v>
      </c>
      <c r="M18" s="82">
        <f>L18+3</f>
        <v>63</v>
      </c>
      <c r="N18" s="57">
        <f>L18+3</f>
        <v>63</v>
      </c>
      <c r="O18" s="190">
        <v>10000</v>
      </c>
      <c r="P18" s="228">
        <v>10</v>
      </c>
      <c r="Q18" s="228">
        <v>100</v>
      </c>
      <c r="R18" s="316">
        <f t="shared" si="4"/>
        <v>60</v>
      </c>
      <c r="S18" s="397" cm="1">
        <f t="array" ref="S18">INDEX(CPTab,K18,2*MATCH(O18,Rp,0))</f>
        <v>16.9745955501207</v>
      </c>
      <c r="T18" s="406" cm="1">
        <f t="array" ref="T18">INDEX(CPTab,K18,2*MATCH(O18,Rp,0)-1)</f>
        <v>16.222928882190502</v>
      </c>
      <c r="U18" s="316">
        <f t="shared" si="5"/>
        <v>63</v>
      </c>
      <c r="V18" s="317">
        <f t="shared" si="0"/>
        <v>28.7</v>
      </c>
      <c r="W18" s="316">
        <f t="shared" si="6"/>
        <v>63</v>
      </c>
      <c r="X18" s="317">
        <f t="shared" si="1"/>
        <v>1.04</v>
      </c>
      <c r="Y18" s="316">
        <v>0</v>
      </c>
      <c r="Z18" s="317">
        <v>0</v>
      </c>
      <c r="AA18" s="316">
        <v>0</v>
      </c>
      <c r="AB18" s="317">
        <v>0</v>
      </c>
      <c r="AC18" s="316">
        <f>SimT</f>
        <v>12600</v>
      </c>
      <c r="AD18" s="317">
        <v>16384</v>
      </c>
      <c r="AE18" s="316">
        <v>1</v>
      </c>
      <c r="AF18" s="317">
        <v>32</v>
      </c>
      <c r="AG18" s="403" t="str" cm="1">
        <f t="array" ref="AG18">TEXT(J18,"000")&amp;TEXT(K18,"0")&amp;TEXT(L18,"000")&amp;_xlfn.IFS(ABS(M18-L18)&lt;5,"01",M18&lt;L18,"02",M18&gt;L18,"03")</f>
        <v>412106001</v>
      </c>
      <c r="AH18" s="478">
        <v>2</v>
      </c>
      <c r="AI18" s="478"/>
      <c r="AJ18" s="478"/>
      <c r="AK18" s="309" t="s">
        <v>2715</v>
      </c>
      <c r="AL18" s="440" cm="1">
        <f t="array" ref="AL18">INDEX(LCTbl,MATCH(VALUE($BA18),VALUE(LCID),0),COLUMN()-COLUMN($AK$3))</f>
        <v>0</v>
      </c>
      <c r="AM18" s="441" cm="1">
        <f t="array" ref="AM18">INDEX(LCTbl,MATCH(VALUE($BA18),VALUE(LCID),0),COLUMN()-COLUMN($AK$3))</f>
        <v>14.7</v>
      </c>
      <c r="AN18" s="443" cm="1">
        <f t="array" ref="AN18">INDEX(LCTbl,MATCH(VALUE($BA18),VALUE(LCID),0),COLUMN()-COLUMN($AK$3))</f>
        <v>18</v>
      </c>
      <c r="AO18" s="440" cm="1">
        <f t="array" ref="AO18">INDEX(LCTbl,MATCH(VALUE($BA18),VALUE(LCID),0),COLUMN()-COLUMN($AK$3))</f>
        <v>30</v>
      </c>
      <c r="AP18" s="441" cm="1">
        <f t="array" ref="AP18">INDEX(LCTbl,MATCH(VALUE($BA18),VALUE(LCID),0),COLUMN()-COLUMN($AK$3))</f>
        <v>31.3</v>
      </c>
      <c r="AQ18" s="440" cm="1">
        <f t="array" ref="AQ18">INDEX(LCTbl,MATCH(VALUE($BA18),VALUE(LCID),0),COLUMN()-COLUMN($AK$3))</f>
        <v>45</v>
      </c>
      <c r="AR18" s="443" cm="1">
        <f t="array" ref="AR18">INDEX(LCTbl,MATCH(VALUE($BA18),VALUE(LCID),0),COLUMN()-COLUMN($AK$3))</f>
        <v>0.87</v>
      </c>
      <c r="AS18" s="440" cm="1">
        <f t="array" ref="AS18">INDEX(LCTbl,MATCH(VALUE($BA18),VALUE(LCID),0),COLUMN()-COLUMN($AK$3))</f>
        <v>0</v>
      </c>
      <c r="AT18" s="440" cm="1">
        <f t="array" ref="AT18">INDEX(LCTbl,MATCH(VALUE($BA18),VALUE(LCID),0),COLUMN()-COLUMN($AK$3))</f>
        <v>0</v>
      </c>
      <c r="AU18" s="440" cm="1">
        <f t="array" ref="AU18">INDEX(LCTbl,MATCH(VALUE($BA18),VALUE(LCID),0),COLUMN()-COLUMN($AK$3))</f>
        <v>0</v>
      </c>
      <c r="AV18" s="440" cm="1">
        <f t="array" ref="AV18">INDEX(LCTbl,MATCH(VALUE($BA18),VALUE(LCID),0),COLUMN()-COLUMN($AK$3))</f>
        <v>0</v>
      </c>
      <c r="AW18" s="440" cm="1">
        <f t="array" ref="AW18">INDEX(LCTbl,MATCH(VALUE($BA18),VALUE(LCID),0),COLUMN()-COLUMN($AK$3))</f>
        <v>12600</v>
      </c>
      <c r="AX18" s="440" cm="1">
        <f t="array" ref="AX18">INDEX(LCTbl,MATCH(VALUE($BA18),VALUE(LCID),0),COLUMN()-COLUMN($AK$3))</f>
        <v>16384</v>
      </c>
      <c r="AY18" s="440" cm="1">
        <f t="array" ref="AY18">INDEX(LCTbl,MATCH(VALUE($BA18),VALUE(LCID),0),COLUMN()-COLUMN($AK$3))</f>
        <v>1</v>
      </c>
      <c r="AZ18" s="440" cm="1">
        <f t="array" ref="AZ18">INDEX(LCTbl,MATCH(VALUE($BA18),VALUE(LCID),0),COLUMN()-COLUMN($AK$3))</f>
        <v>32</v>
      </c>
      <c r="BA18" s="449">
        <v>221400003</v>
      </c>
      <c r="BB18" s="440" t="str" cm="1">
        <f t="array" ref="BB18:BM18">IF((COLUMN(A16:L16)=AH18)+(COLUMN(A16:L16)=AI18)+(COLUMN(A16:L16)=AJ18),"Broken","MoorLN1")</f>
        <v>MoorLN1</v>
      </c>
      <c r="BC18" s="440" t="str">
        <v>Broken</v>
      </c>
      <c r="BD18" s="440" t="str">
        <v>MoorLN1</v>
      </c>
      <c r="BE18" s="440" t="str">
        <v>MoorLN1</v>
      </c>
      <c r="BF18" s="440" t="str">
        <v>MoorLN1</v>
      </c>
      <c r="BG18" s="440" t="str">
        <v>MoorLN1</v>
      </c>
      <c r="BH18" s="440" t="str">
        <v>MoorLN1</v>
      </c>
      <c r="BI18" s="440" t="str">
        <v>MoorLN1</v>
      </c>
      <c r="BJ18" s="440" t="str">
        <v>MoorLN1</v>
      </c>
      <c r="BK18" s="440" t="str">
        <v>MoorLN1</v>
      </c>
      <c r="BL18" s="440" t="str">
        <v>MoorLN1</v>
      </c>
      <c r="BM18" s="440" t="str">
        <v>MoorLN1</v>
      </c>
    </row>
    <row r="19" spans="1:65" ht="16.5" thickBot="1" x14ac:dyDescent="0.3">
      <c r="A19" s="426" t="s">
        <v>2683</v>
      </c>
      <c r="B19" s="426" t="s">
        <v>2684</v>
      </c>
      <c r="C19" s="426">
        <v>-11.8</v>
      </c>
      <c r="D19" s="426">
        <v>-17.100000000000001</v>
      </c>
      <c r="E19" s="426">
        <v>-22.4</v>
      </c>
      <c r="F19" s="427" t="s">
        <v>36</v>
      </c>
      <c r="G19" s="306"/>
      <c r="J19" s="309" t="str">
        <f t="shared" si="2"/>
        <v>412</v>
      </c>
      <c r="K19" s="306">
        <f t="shared" si="3"/>
        <v>1</v>
      </c>
      <c r="L19" s="56">
        <f>L18</f>
        <v>60</v>
      </c>
      <c r="M19" s="82">
        <f>L19-30</f>
        <v>30</v>
      </c>
      <c r="N19" s="57">
        <f>L19-45</f>
        <v>15</v>
      </c>
      <c r="O19" s="190">
        <v>10000</v>
      </c>
      <c r="P19" s="228">
        <v>10</v>
      </c>
      <c r="Q19" s="228">
        <v>100</v>
      </c>
      <c r="R19" s="316">
        <f t="shared" si="4"/>
        <v>60</v>
      </c>
      <c r="S19" s="397" cm="1">
        <f t="array" ref="S19">INDEX(CPTab,K19,2*MATCH(O19,Rp,0))</f>
        <v>16.9745955501207</v>
      </c>
      <c r="T19" s="406" cm="1">
        <f t="array" ref="T19">INDEX(CPTab,K19,2*MATCH(O19,Rp,0)-1)</f>
        <v>16.222928882190502</v>
      </c>
      <c r="U19" s="316">
        <f t="shared" si="5"/>
        <v>30</v>
      </c>
      <c r="V19" s="317">
        <f t="shared" si="0"/>
        <v>28.7</v>
      </c>
      <c r="W19" s="316">
        <f t="shared" si="6"/>
        <v>15</v>
      </c>
      <c r="X19" s="317">
        <f t="shared" si="1"/>
        <v>1.04</v>
      </c>
      <c r="Y19" s="316">
        <v>0</v>
      </c>
      <c r="Z19" s="317">
        <v>0</v>
      </c>
      <c r="AA19" s="316">
        <v>0</v>
      </c>
      <c r="AB19" s="317">
        <v>0</v>
      </c>
      <c r="AC19" s="316">
        <f>SimT</f>
        <v>12600</v>
      </c>
      <c r="AD19" s="317">
        <v>16384</v>
      </c>
      <c r="AE19" s="316">
        <v>1</v>
      </c>
      <c r="AF19" s="317">
        <v>32</v>
      </c>
      <c r="AG19" s="403" t="str" cm="1">
        <f t="array" ref="AG19">TEXT(J19,"000")&amp;TEXT(K19,"0")&amp;TEXT(L19,"000")&amp;_xlfn.IFS(ABS(M19-L19)&lt;5,"01",M19&lt;L19,"02",M19&gt;L19,"03")</f>
        <v>412106002</v>
      </c>
      <c r="AH19" s="478">
        <v>3</v>
      </c>
      <c r="AI19" s="478"/>
      <c r="AJ19" s="478"/>
      <c r="AK19" s="309" t="s">
        <v>2715</v>
      </c>
      <c r="AL19" s="440" cm="1">
        <f t="array" ref="AL19">INDEX(LCTbl,MATCH(VALUE($BA19),VALUE(LCID),0),COLUMN()-COLUMN($AK$3))</f>
        <v>0</v>
      </c>
      <c r="AM19" s="441" cm="1">
        <f t="array" ref="AM19">INDEX(LCTbl,MATCH(VALUE($BA19),VALUE(LCID),0),COLUMN()-COLUMN($AK$3))</f>
        <v>13.9755091917889</v>
      </c>
      <c r="AN19" s="443" cm="1">
        <f t="array" ref="AN19">INDEX(LCTbl,MATCH(VALUE($BA19),VALUE(LCID),0),COLUMN()-COLUMN($AK$3))</f>
        <v>19.4731250341747</v>
      </c>
      <c r="AO19" s="440" cm="1">
        <f t="array" ref="AO19">INDEX(LCTbl,MATCH(VALUE($BA19),VALUE(LCID),0),COLUMN()-COLUMN($AK$3))</f>
        <v>-30</v>
      </c>
      <c r="AP19" s="441" cm="1">
        <f t="array" ref="AP19">INDEX(LCTbl,MATCH(VALUE($BA19),VALUE(LCID),0),COLUMN()-COLUMN($AK$3))</f>
        <v>31.3</v>
      </c>
      <c r="AQ19" s="440" cm="1">
        <f t="array" ref="AQ19">INDEX(LCTbl,MATCH(VALUE($BA19),VALUE(LCID),0),COLUMN()-COLUMN($AK$3))</f>
        <v>-45</v>
      </c>
      <c r="AR19" s="443" cm="1">
        <f t="array" ref="AR19">INDEX(LCTbl,MATCH(VALUE($BA19),VALUE(LCID),0),COLUMN()-COLUMN($AK$3))</f>
        <v>0.87</v>
      </c>
      <c r="AS19" s="440" cm="1">
        <f t="array" ref="AS19">INDEX(LCTbl,MATCH(VALUE($BA19),VALUE(LCID),0),COLUMN()-COLUMN($AK$3))</f>
        <v>0</v>
      </c>
      <c r="AT19" s="440" cm="1">
        <f t="array" ref="AT19">INDEX(LCTbl,MATCH(VALUE($BA19),VALUE(LCID),0),COLUMN()-COLUMN($AK$3))</f>
        <v>0</v>
      </c>
      <c r="AU19" s="440" cm="1">
        <f t="array" ref="AU19">INDEX(LCTbl,MATCH(VALUE($BA19),VALUE(LCID),0),COLUMN()-COLUMN($AK$3))</f>
        <v>0</v>
      </c>
      <c r="AV19" s="440" cm="1">
        <f t="array" ref="AV19">INDEX(LCTbl,MATCH(VALUE($BA19),VALUE(LCID),0),COLUMN()-COLUMN($AK$3))</f>
        <v>0</v>
      </c>
      <c r="AW19" s="440" cm="1">
        <f t="array" ref="AW19">INDEX(LCTbl,MATCH(VALUE($BA19),VALUE(LCID),0),COLUMN()-COLUMN($AK$3))</f>
        <v>12600</v>
      </c>
      <c r="AX19" s="440" cm="1">
        <f t="array" ref="AX19">INDEX(LCTbl,MATCH(VALUE($BA19),VALUE(LCID),0),COLUMN()-COLUMN($AK$3))</f>
        <v>16384</v>
      </c>
      <c r="AY19" s="440" cm="1">
        <f t="array" ref="AY19">INDEX(LCTbl,MATCH(VALUE($BA19),VALUE(LCID),0),COLUMN()-COLUMN($AK$3))</f>
        <v>1</v>
      </c>
      <c r="AZ19" s="440" cm="1">
        <f t="array" ref="AZ19">INDEX(LCTbl,MATCH(VALUE($BA19),VALUE(LCID),0),COLUMN()-COLUMN($AK$3))</f>
        <v>32</v>
      </c>
      <c r="BA19" s="449">
        <v>221500002</v>
      </c>
      <c r="BB19" s="440" t="str" cm="1">
        <f t="array" ref="BB19:BM19">IF((COLUMN(A17:L17)=AH19)+(COLUMN(A17:L17)=AI19)+(COLUMN(A17:L17)=AJ19),"Broken","MoorLN1")</f>
        <v>MoorLN1</v>
      </c>
      <c r="BC19" s="440" t="str">
        <v>MoorLN1</v>
      </c>
      <c r="BD19" s="440" t="str">
        <v>Broken</v>
      </c>
      <c r="BE19" s="440" t="str">
        <v>MoorLN1</v>
      </c>
      <c r="BF19" s="440" t="str">
        <v>MoorLN1</v>
      </c>
      <c r="BG19" s="440" t="str">
        <v>MoorLN1</v>
      </c>
      <c r="BH19" s="440" t="str">
        <v>MoorLN1</v>
      </c>
      <c r="BI19" s="440" t="str">
        <v>MoorLN1</v>
      </c>
      <c r="BJ19" s="440" t="str">
        <v>MoorLN1</v>
      </c>
      <c r="BK19" s="440" t="str">
        <v>MoorLN1</v>
      </c>
      <c r="BL19" s="440" t="str">
        <v>MoorLN1</v>
      </c>
      <c r="BM19" s="440" t="str">
        <v>MoorLN1</v>
      </c>
    </row>
    <row r="20" spans="1:65" ht="16.5" thickBot="1" x14ac:dyDescent="0.3">
      <c r="A20" s="426" t="s">
        <v>2685</v>
      </c>
      <c r="B20" s="426" t="s">
        <v>2684</v>
      </c>
      <c r="C20" s="426">
        <v>-3.3</v>
      </c>
      <c r="D20" s="426"/>
      <c r="E20" s="426"/>
      <c r="F20" s="428"/>
      <c r="G20" s="306"/>
      <c r="J20" s="309" t="str">
        <f t="shared" si="2"/>
        <v>412</v>
      </c>
      <c r="K20" s="306">
        <f t="shared" si="3"/>
        <v>1</v>
      </c>
      <c r="L20" s="2">
        <f>L18</f>
        <v>60</v>
      </c>
      <c r="M20" s="53">
        <f>L20+30</f>
        <v>90</v>
      </c>
      <c r="N20" s="58">
        <f>L20+45</f>
        <v>105</v>
      </c>
      <c r="O20" s="190">
        <v>10000</v>
      </c>
      <c r="P20" s="228">
        <v>10</v>
      </c>
      <c r="Q20" s="228">
        <v>100</v>
      </c>
      <c r="R20" s="316">
        <f t="shared" si="4"/>
        <v>60</v>
      </c>
      <c r="S20" s="397" cm="1">
        <f t="array" ref="S20">INDEX(CPTab,K20,2*MATCH(O20,Rp,0))</f>
        <v>16.9745955501207</v>
      </c>
      <c r="T20" s="406" cm="1">
        <f t="array" ref="T20">INDEX(CPTab,K20,2*MATCH(O20,Rp,0)-1)</f>
        <v>16.222928882190502</v>
      </c>
      <c r="U20" s="316">
        <f t="shared" si="5"/>
        <v>90</v>
      </c>
      <c r="V20" s="317">
        <f t="shared" si="0"/>
        <v>28.7</v>
      </c>
      <c r="W20" s="316">
        <f t="shared" si="6"/>
        <v>105</v>
      </c>
      <c r="X20" s="317">
        <f t="shared" si="1"/>
        <v>1.04</v>
      </c>
      <c r="Y20" s="316">
        <v>0</v>
      </c>
      <c r="Z20" s="317">
        <v>0</v>
      </c>
      <c r="AA20" s="316">
        <v>0</v>
      </c>
      <c r="AB20" s="317">
        <v>0</v>
      </c>
      <c r="AC20" s="316">
        <f>SimT</f>
        <v>12600</v>
      </c>
      <c r="AD20" s="317">
        <v>16384</v>
      </c>
      <c r="AE20" s="316">
        <v>1</v>
      </c>
      <c r="AF20" s="317">
        <v>32</v>
      </c>
      <c r="AG20" s="403" t="str" cm="1">
        <f t="array" ref="AG20">TEXT(J20,"000")&amp;TEXT(K20,"0")&amp;TEXT(L20,"000")&amp;_xlfn.IFS(ABS(M20-L20)&lt;5,"01",M20&lt;L20,"02",M20&gt;L20,"03")</f>
        <v>412106003</v>
      </c>
      <c r="AH20" s="478">
        <v>2</v>
      </c>
      <c r="AI20" s="478"/>
      <c r="AJ20" s="478"/>
      <c r="AK20" s="309" t="s">
        <v>2715</v>
      </c>
      <c r="AL20" s="440" cm="1">
        <f t="array" ref="AL20">INDEX(LCTbl,MATCH(VALUE($BA20),VALUE(LCID),0),COLUMN()-COLUMN($AK$3))</f>
        <v>0</v>
      </c>
      <c r="AM20" s="441" cm="1">
        <f t="array" ref="AM20">INDEX(LCTbl,MATCH(VALUE($BA20),VALUE(LCID),0),COLUMN()-COLUMN($AK$3))</f>
        <v>13.9755091917889</v>
      </c>
      <c r="AN20" s="443" cm="1">
        <f t="array" ref="AN20">INDEX(LCTbl,MATCH(VALUE($BA20),VALUE(LCID),0),COLUMN()-COLUMN($AK$3))</f>
        <v>19.4731250341747</v>
      </c>
      <c r="AO20" s="440" cm="1">
        <f t="array" ref="AO20">INDEX(LCTbl,MATCH(VALUE($BA20),VALUE(LCID),0),COLUMN()-COLUMN($AK$3))</f>
        <v>30</v>
      </c>
      <c r="AP20" s="441" cm="1">
        <f t="array" ref="AP20">INDEX(LCTbl,MATCH(VALUE($BA20),VALUE(LCID),0),COLUMN()-COLUMN($AK$3))</f>
        <v>31.3</v>
      </c>
      <c r="AQ20" s="440" cm="1">
        <f t="array" ref="AQ20">INDEX(LCTbl,MATCH(VALUE($BA20),VALUE(LCID),0),COLUMN()-COLUMN($AK$3))</f>
        <v>45</v>
      </c>
      <c r="AR20" s="443" cm="1">
        <f t="array" ref="AR20">INDEX(LCTbl,MATCH(VALUE($BA20),VALUE(LCID),0),COLUMN()-COLUMN($AK$3))</f>
        <v>0.87</v>
      </c>
      <c r="AS20" s="440" cm="1">
        <f t="array" ref="AS20">INDEX(LCTbl,MATCH(VALUE($BA20),VALUE(LCID),0),COLUMN()-COLUMN($AK$3))</f>
        <v>0</v>
      </c>
      <c r="AT20" s="440" cm="1">
        <f t="array" ref="AT20">INDEX(LCTbl,MATCH(VALUE($BA20),VALUE(LCID),0),COLUMN()-COLUMN($AK$3))</f>
        <v>0</v>
      </c>
      <c r="AU20" s="440" cm="1">
        <f t="array" ref="AU20">INDEX(LCTbl,MATCH(VALUE($BA20),VALUE(LCID),0),COLUMN()-COLUMN($AK$3))</f>
        <v>0</v>
      </c>
      <c r="AV20" s="440" cm="1">
        <f t="array" ref="AV20">INDEX(LCTbl,MATCH(VALUE($BA20),VALUE(LCID),0),COLUMN()-COLUMN($AK$3))</f>
        <v>0</v>
      </c>
      <c r="AW20" s="440" cm="1">
        <f t="array" ref="AW20">INDEX(LCTbl,MATCH(VALUE($BA20),VALUE(LCID),0),COLUMN()-COLUMN($AK$3))</f>
        <v>12600</v>
      </c>
      <c r="AX20" s="440" cm="1">
        <f t="array" ref="AX20">INDEX(LCTbl,MATCH(VALUE($BA20),VALUE(LCID),0),COLUMN()-COLUMN($AK$3))</f>
        <v>16384</v>
      </c>
      <c r="AY20" s="440" cm="1">
        <f t="array" ref="AY20">INDEX(LCTbl,MATCH(VALUE($BA20),VALUE(LCID),0),COLUMN()-COLUMN($AK$3))</f>
        <v>1</v>
      </c>
      <c r="AZ20" s="440" cm="1">
        <f t="array" ref="AZ20">INDEX(LCTbl,MATCH(VALUE($BA20),VALUE(LCID),0),COLUMN()-COLUMN($AK$3))</f>
        <v>32</v>
      </c>
      <c r="BA20" s="449">
        <v>221500003</v>
      </c>
      <c r="BB20" s="440" t="str" cm="1">
        <f t="array" ref="BB20:BM20">IF((COLUMN(A18:L18)=AH20)+(COLUMN(A18:L18)=AI20)+(COLUMN(A18:L18)=AJ20),"Broken","MoorLN1")</f>
        <v>MoorLN1</v>
      </c>
      <c r="BC20" s="440" t="str">
        <v>Broken</v>
      </c>
      <c r="BD20" s="440" t="str">
        <v>MoorLN1</v>
      </c>
      <c r="BE20" s="440" t="str">
        <v>MoorLN1</v>
      </c>
      <c r="BF20" s="440" t="str">
        <v>MoorLN1</v>
      </c>
      <c r="BG20" s="440" t="str">
        <v>MoorLN1</v>
      </c>
      <c r="BH20" s="440" t="str">
        <v>MoorLN1</v>
      </c>
      <c r="BI20" s="440" t="str">
        <v>MoorLN1</v>
      </c>
      <c r="BJ20" s="440" t="str">
        <v>MoorLN1</v>
      </c>
      <c r="BK20" s="440" t="str">
        <v>MoorLN1</v>
      </c>
      <c r="BL20" s="440" t="str">
        <v>MoorLN1</v>
      </c>
      <c r="BM20" s="440" t="str">
        <v>MoorLN1</v>
      </c>
    </row>
    <row r="21" spans="1:65" ht="18.75" thickBot="1" x14ac:dyDescent="0.3">
      <c r="A21" s="312" t="s">
        <v>2691</v>
      </c>
      <c r="B21" s="312" t="s">
        <v>23</v>
      </c>
      <c r="C21" s="312">
        <f>C12*0.01</f>
        <v>0.71</v>
      </c>
      <c r="D21" s="312">
        <f>D12*0.01</f>
        <v>0.87</v>
      </c>
      <c r="E21" s="312">
        <f>E12*0.01</f>
        <v>1.04</v>
      </c>
      <c r="F21" s="313">
        <f>F12*0.01</f>
        <v>1.36</v>
      </c>
      <c r="G21" t="s">
        <v>244</v>
      </c>
      <c r="J21" s="309" t="str">
        <f t="shared" si="2"/>
        <v>421</v>
      </c>
      <c r="K21" s="306">
        <f t="shared" si="3"/>
        <v>1</v>
      </c>
      <c r="L21" s="55">
        <v>0</v>
      </c>
      <c r="M21" s="225">
        <f>L21+3</f>
        <v>3</v>
      </c>
      <c r="N21" s="1">
        <f>L21+3</f>
        <v>3</v>
      </c>
      <c r="O21" s="190">
        <v>10000</v>
      </c>
      <c r="P21" s="228">
        <v>100</v>
      </c>
      <c r="Q21" s="228">
        <v>10</v>
      </c>
      <c r="R21" s="316">
        <f t="shared" si="4"/>
        <v>0</v>
      </c>
      <c r="S21" s="397" cm="1">
        <f t="array" ref="S21">INDEX(CPTab,K21,2*MATCH(O21,Rp,0))</f>
        <v>16.9745955501207</v>
      </c>
      <c r="T21" s="406" cm="1">
        <f t="array" ref="T21">INDEX(CPTab,K21,2*MATCH(O21,Rp,0)-1)</f>
        <v>16.222928882190502</v>
      </c>
      <c r="U21" s="316">
        <f t="shared" si="5"/>
        <v>3</v>
      </c>
      <c r="V21" s="317">
        <f t="shared" si="0"/>
        <v>31.3</v>
      </c>
      <c r="W21" s="316">
        <f t="shared" si="6"/>
        <v>3</v>
      </c>
      <c r="X21" s="317">
        <f t="shared" si="1"/>
        <v>0.87</v>
      </c>
      <c r="Y21" s="316">
        <v>0</v>
      </c>
      <c r="Z21" s="317">
        <v>0</v>
      </c>
      <c r="AA21" s="316">
        <v>0</v>
      </c>
      <c r="AB21" s="317">
        <v>0</v>
      </c>
      <c r="AC21" s="316">
        <f>SimT</f>
        <v>12600</v>
      </c>
      <c r="AD21" s="317">
        <v>16384</v>
      </c>
      <c r="AE21" s="316">
        <v>1</v>
      </c>
      <c r="AF21" s="317">
        <v>32</v>
      </c>
      <c r="AG21" s="403" t="str" cm="1">
        <f t="array" ref="AG21">TEXT(J21,"000")&amp;TEXT(K21,"0")&amp;TEXT(L21,"000")&amp;_xlfn.IFS(ABS(M21-L21)&lt;5,"01",M21&lt;L21,"02",M21&gt;L21,"03")</f>
        <v>421100001</v>
      </c>
      <c r="AH21" s="478">
        <v>1</v>
      </c>
      <c r="AI21" s="478"/>
      <c r="AJ21" s="478"/>
      <c r="AK21" s="309" t="s">
        <v>2715</v>
      </c>
      <c r="AL21" s="440" cm="1">
        <f t="array" ref="AL21">INDEX(LCTbl,MATCH(VALUE($BA21),VALUE(LCID),0),COLUMN()-COLUMN($AK$3))</f>
        <v>60</v>
      </c>
      <c r="AM21" s="441" cm="1">
        <f t="array" ref="AM21">INDEX(LCTbl,MATCH(VALUE($BA21),VALUE(LCID),0),COLUMN()-COLUMN($AK$3))</f>
        <v>13.9936854727484</v>
      </c>
      <c r="AN21" s="443" cm="1">
        <f t="array" ref="AN21">INDEX(LCTbl,MATCH(VALUE($BA21),VALUE(LCID),0),COLUMN()-COLUMN($AK$3))</f>
        <v>15.6003433429425</v>
      </c>
      <c r="AO21" s="440" cm="1">
        <f t="array" ref="AO21">INDEX(LCTbl,MATCH(VALUE($BA21),VALUE(LCID),0),COLUMN()-COLUMN($AK$3))</f>
        <v>30</v>
      </c>
      <c r="AP21" s="441" cm="1">
        <f t="array" ref="AP21">INDEX(LCTbl,MATCH(VALUE($BA21),VALUE(LCID),0),COLUMN()-COLUMN($AK$3))</f>
        <v>31.3</v>
      </c>
      <c r="AQ21" s="440" cm="1">
        <f t="array" ref="AQ21">INDEX(LCTbl,MATCH(VALUE($BA21),VALUE(LCID),0),COLUMN()-COLUMN($AK$3))</f>
        <v>15</v>
      </c>
      <c r="AR21" s="443" cm="1">
        <f t="array" ref="AR21">INDEX(LCTbl,MATCH(VALUE($BA21),VALUE(LCID),0),COLUMN()-COLUMN($AK$3))</f>
        <v>0.87</v>
      </c>
      <c r="AS21" s="440" cm="1">
        <f t="array" ref="AS21">INDEX(LCTbl,MATCH(VALUE($BA21),VALUE(LCID),0),COLUMN()-COLUMN($AK$3))</f>
        <v>0</v>
      </c>
      <c r="AT21" s="440" cm="1">
        <f t="array" ref="AT21">INDEX(LCTbl,MATCH(VALUE($BA21),VALUE(LCID),0),COLUMN()-COLUMN($AK$3))</f>
        <v>0</v>
      </c>
      <c r="AU21" s="440" cm="1">
        <f t="array" ref="AU21">INDEX(LCTbl,MATCH(VALUE($BA21),VALUE(LCID),0),COLUMN()-COLUMN($AK$3))</f>
        <v>0</v>
      </c>
      <c r="AV21" s="440" cm="1">
        <f t="array" ref="AV21">INDEX(LCTbl,MATCH(VALUE($BA21),VALUE(LCID),0),COLUMN()-COLUMN($AK$3))</f>
        <v>0</v>
      </c>
      <c r="AW21" s="440" cm="1">
        <f t="array" ref="AW21">INDEX(LCTbl,MATCH(VALUE($BA21),VALUE(LCID),0),COLUMN()-COLUMN($AK$3))</f>
        <v>12600</v>
      </c>
      <c r="AX21" s="440" cm="1">
        <f t="array" ref="AX21">INDEX(LCTbl,MATCH(VALUE($BA21),VALUE(LCID),0),COLUMN()-COLUMN($AK$3))</f>
        <v>16384</v>
      </c>
      <c r="AY21" s="440" cm="1">
        <f t="array" ref="AY21">INDEX(LCTbl,MATCH(VALUE($BA21),VALUE(LCID),0),COLUMN()-COLUMN($AK$3))</f>
        <v>1</v>
      </c>
      <c r="AZ21" s="440" cm="1">
        <f t="array" ref="AZ21">INDEX(LCTbl,MATCH(VALUE($BA21),VALUE(LCID),0),COLUMN()-COLUMN($AK$3))</f>
        <v>32</v>
      </c>
      <c r="BA21" s="449">
        <v>221206002</v>
      </c>
      <c r="BB21" s="440" t="str" cm="1">
        <f t="array" ref="BB21:BM21">IF((COLUMN(A19:L19)=AH21)+(COLUMN(A19:L19)=AI21)+(COLUMN(A19:L19)=AJ21),"Broken","MoorLN1")</f>
        <v>Broken</v>
      </c>
      <c r="BC21" s="440" t="str">
        <v>MoorLN1</v>
      </c>
      <c r="BD21" s="440" t="str">
        <v>MoorLN1</v>
      </c>
      <c r="BE21" s="440" t="str">
        <v>MoorLN1</v>
      </c>
      <c r="BF21" s="440" t="str">
        <v>MoorLN1</v>
      </c>
      <c r="BG21" s="440" t="str">
        <v>MoorLN1</v>
      </c>
      <c r="BH21" s="440" t="str">
        <v>MoorLN1</v>
      </c>
      <c r="BI21" s="440" t="str">
        <v>MoorLN1</v>
      </c>
      <c r="BJ21" s="440" t="str">
        <v>MoorLN1</v>
      </c>
      <c r="BK21" s="440" t="str">
        <v>MoorLN1</v>
      </c>
      <c r="BL21" s="440" t="str">
        <v>MoorLN1</v>
      </c>
      <c r="BM21" s="440" t="str">
        <v>MoorLN1</v>
      </c>
    </row>
    <row r="22" spans="1:65" ht="18.75" thickBot="1" x14ac:dyDescent="0.3">
      <c r="B22" s="312"/>
      <c r="C22" s="320">
        <f t="shared" ref="C22:F27" si="7">C13/C$12</f>
        <v>0.87323943661971826</v>
      </c>
      <c r="D22" s="320">
        <f t="shared" si="7"/>
        <v>0.87356321839080464</v>
      </c>
      <c r="E22" s="320">
        <f t="shared" si="7"/>
        <v>0.86538461538461542</v>
      </c>
      <c r="F22" s="320">
        <f t="shared" si="7"/>
        <v>0.86764705882352944</v>
      </c>
      <c r="G22" s="320">
        <f>MAX(C22:F22)</f>
        <v>0.87356321839080464</v>
      </c>
      <c r="J22" s="309" t="str">
        <f t="shared" si="2"/>
        <v>421</v>
      </c>
      <c r="K22" s="306">
        <f t="shared" si="3"/>
        <v>1</v>
      </c>
      <c r="L22" s="56">
        <f>L21</f>
        <v>0</v>
      </c>
      <c r="M22" s="82">
        <f>L22-30</f>
        <v>-30</v>
      </c>
      <c r="N22" s="57">
        <f>L22-45</f>
        <v>-45</v>
      </c>
      <c r="O22" s="190">
        <v>10000</v>
      </c>
      <c r="P22" s="228">
        <v>100</v>
      </c>
      <c r="Q22" s="228">
        <v>10</v>
      </c>
      <c r="R22" s="316">
        <f t="shared" si="4"/>
        <v>0</v>
      </c>
      <c r="S22" s="397" cm="1">
        <f t="array" ref="S22">INDEX(CPTab,K22,2*MATCH(O22,Rp,0))</f>
        <v>16.9745955501207</v>
      </c>
      <c r="T22" s="406" cm="1">
        <f t="array" ref="T22">INDEX(CPTab,K22,2*MATCH(O22,Rp,0)-1)</f>
        <v>16.222928882190502</v>
      </c>
      <c r="U22" s="316">
        <f t="shared" si="5"/>
        <v>-30</v>
      </c>
      <c r="V22" s="317">
        <f t="shared" si="0"/>
        <v>31.3</v>
      </c>
      <c r="W22" s="316">
        <f t="shared" si="6"/>
        <v>-45</v>
      </c>
      <c r="X22" s="317">
        <f t="shared" si="1"/>
        <v>0.87</v>
      </c>
      <c r="Y22" s="316">
        <v>0</v>
      </c>
      <c r="Z22" s="317">
        <v>0</v>
      </c>
      <c r="AA22" s="316">
        <v>0</v>
      </c>
      <c r="AB22" s="317">
        <v>0</v>
      </c>
      <c r="AC22" s="316">
        <f>SimT</f>
        <v>12600</v>
      </c>
      <c r="AD22" s="317">
        <v>16384</v>
      </c>
      <c r="AE22" s="316">
        <v>1</v>
      </c>
      <c r="AF22" s="317">
        <v>32</v>
      </c>
      <c r="AG22" s="403" t="str" cm="1">
        <f t="array" ref="AG22">TEXT(J22,"000")&amp;TEXT(K22,"0")&amp;TEXT(L22,"000")&amp;_xlfn.IFS(ABS(M22-L22)&lt;5,"01",M22&lt;L22,"02",M22&gt;L22,"03")</f>
        <v>421100002</v>
      </c>
      <c r="AH22" s="478">
        <v>1</v>
      </c>
      <c r="AI22" s="478"/>
      <c r="AJ22" s="478"/>
      <c r="AK22" s="309" t="s">
        <v>2715</v>
      </c>
      <c r="AL22" s="440" cm="1">
        <f t="array" ref="AL22">INDEX(LCTbl,MATCH(VALUE($BA22),VALUE(LCID),0),COLUMN()-COLUMN($AK$3))</f>
        <v>60</v>
      </c>
      <c r="AM22" s="441" cm="1">
        <f t="array" ref="AM22">INDEX(LCTbl,MATCH(VALUE($BA22),VALUE(LCID),0),COLUMN()-COLUMN($AK$3))</f>
        <v>14.7</v>
      </c>
      <c r="AN22" s="443" cm="1">
        <f t="array" ref="AN22">INDEX(LCTbl,MATCH(VALUE($BA22),VALUE(LCID),0),COLUMN()-COLUMN($AK$3))</f>
        <v>17.599666366955699</v>
      </c>
      <c r="AO22" s="440" cm="1">
        <f t="array" ref="AO22">INDEX(LCTbl,MATCH(VALUE($BA22),VALUE(LCID),0),COLUMN()-COLUMN($AK$3))</f>
        <v>30</v>
      </c>
      <c r="AP22" s="441" cm="1">
        <f t="array" ref="AP22">INDEX(LCTbl,MATCH(VALUE($BA22),VALUE(LCID),0),COLUMN()-COLUMN($AK$3))</f>
        <v>31.3</v>
      </c>
      <c r="AQ22" s="440" cm="1">
        <f t="array" ref="AQ22">INDEX(LCTbl,MATCH(VALUE($BA22),VALUE(LCID),0),COLUMN()-COLUMN($AK$3))</f>
        <v>15</v>
      </c>
      <c r="AR22" s="443" cm="1">
        <f t="array" ref="AR22">INDEX(LCTbl,MATCH(VALUE($BA22),VALUE(LCID),0),COLUMN()-COLUMN($AK$3))</f>
        <v>0.87</v>
      </c>
      <c r="AS22" s="440" cm="1">
        <f t="array" ref="AS22">INDEX(LCTbl,MATCH(VALUE($BA22),VALUE(LCID),0),COLUMN()-COLUMN($AK$3))</f>
        <v>0</v>
      </c>
      <c r="AT22" s="440" cm="1">
        <f t="array" ref="AT22">INDEX(LCTbl,MATCH(VALUE($BA22),VALUE(LCID),0),COLUMN()-COLUMN($AK$3))</f>
        <v>0</v>
      </c>
      <c r="AU22" s="440" cm="1">
        <f t="array" ref="AU22">INDEX(LCTbl,MATCH(VALUE($BA22),VALUE(LCID),0),COLUMN()-COLUMN($AK$3))</f>
        <v>0</v>
      </c>
      <c r="AV22" s="440" cm="1">
        <f t="array" ref="AV22">INDEX(LCTbl,MATCH(VALUE($BA22),VALUE(LCID),0),COLUMN()-COLUMN($AK$3))</f>
        <v>0</v>
      </c>
      <c r="AW22" s="440" cm="1">
        <f t="array" ref="AW22">INDEX(LCTbl,MATCH(VALUE($BA22),VALUE(LCID),0),COLUMN()-COLUMN($AK$3))</f>
        <v>12600</v>
      </c>
      <c r="AX22" s="440" cm="1">
        <f t="array" ref="AX22">INDEX(LCTbl,MATCH(VALUE($BA22),VALUE(LCID),0),COLUMN()-COLUMN($AK$3))</f>
        <v>16384</v>
      </c>
      <c r="AY22" s="440" cm="1">
        <f t="array" ref="AY22">INDEX(LCTbl,MATCH(VALUE($BA22),VALUE(LCID),0),COLUMN()-COLUMN($AK$3))</f>
        <v>1</v>
      </c>
      <c r="AZ22" s="440" cm="1">
        <f t="array" ref="AZ22">INDEX(LCTbl,MATCH(VALUE($BA22),VALUE(LCID),0),COLUMN()-COLUMN($AK$3))</f>
        <v>32</v>
      </c>
      <c r="BA22" s="449">
        <v>221306002</v>
      </c>
      <c r="BB22" s="440" t="str" cm="1">
        <f t="array" ref="BB22:BM22">IF((COLUMN(A20:L20)=AH22)+(COLUMN(A20:L20)=AI22)+(COLUMN(A20:L20)=AJ22),"Broken","MoorLN1")</f>
        <v>Broken</v>
      </c>
      <c r="BC22" s="440" t="str">
        <v>MoorLN1</v>
      </c>
      <c r="BD22" s="440" t="str">
        <v>MoorLN1</v>
      </c>
      <c r="BE22" s="440" t="str">
        <v>MoorLN1</v>
      </c>
      <c r="BF22" s="440" t="str">
        <v>MoorLN1</v>
      </c>
      <c r="BG22" s="440" t="str">
        <v>MoorLN1</v>
      </c>
      <c r="BH22" s="440" t="str">
        <v>MoorLN1</v>
      </c>
      <c r="BI22" s="440" t="str">
        <v>MoorLN1</v>
      </c>
      <c r="BJ22" s="440" t="str">
        <v>MoorLN1</v>
      </c>
      <c r="BK22" s="440" t="str">
        <v>MoorLN1</v>
      </c>
      <c r="BL22" s="440" t="str">
        <v>MoorLN1</v>
      </c>
      <c r="BM22" s="440" t="str">
        <v>MoorLN1</v>
      </c>
    </row>
    <row r="23" spans="1:65" ht="18.75" thickBot="1" x14ac:dyDescent="0.3">
      <c r="B23" s="312"/>
      <c r="C23" s="320">
        <f t="shared" si="7"/>
        <v>0.81690140845070425</v>
      </c>
      <c r="D23" s="320">
        <f t="shared" si="7"/>
        <v>0.8045977011494253</v>
      </c>
      <c r="E23" s="320">
        <f t="shared" si="7"/>
        <v>0.79807692307692313</v>
      </c>
      <c r="F23" s="320">
        <f t="shared" si="7"/>
        <v>0.79411764705882348</v>
      </c>
      <c r="G23" s="320">
        <f t="shared" ref="G23:G27" si="8">MAX(C23:F23)</f>
        <v>0.81690140845070425</v>
      </c>
      <c r="J23" s="309" t="str">
        <f t="shared" si="2"/>
        <v>421</v>
      </c>
      <c r="K23" s="306">
        <f t="shared" si="3"/>
        <v>1</v>
      </c>
      <c r="L23" s="56">
        <f>L21</f>
        <v>0</v>
      </c>
      <c r="M23" s="82">
        <f>L23+30</f>
        <v>30</v>
      </c>
      <c r="N23" s="57">
        <f>L23+45</f>
        <v>45</v>
      </c>
      <c r="O23" s="190">
        <v>10000</v>
      </c>
      <c r="P23" s="228">
        <v>100</v>
      </c>
      <c r="Q23" s="228">
        <v>10</v>
      </c>
      <c r="R23" s="316">
        <f t="shared" si="4"/>
        <v>0</v>
      </c>
      <c r="S23" s="397" cm="1">
        <f t="array" ref="S23">INDEX(CPTab,K23,2*MATCH(O23,Rp,0))</f>
        <v>16.9745955501207</v>
      </c>
      <c r="T23" s="406" cm="1">
        <f t="array" ref="T23">INDEX(CPTab,K23,2*MATCH(O23,Rp,0)-1)</f>
        <v>16.222928882190502</v>
      </c>
      <c r="U23" s="316">
        <f t="shared" si="5"/>
        <v>30</v>
      </c>
      <c r="V23" s="317">
        <f t="shared" si="0"/>
        <v>31.3</v>
      </c>
      <c r="W23" s="316">
        <f t="shared" si="6"/>
        <v>45</v>
      </c>
      <c r="X23" s="317">
        <f t="shared" si="1"/>
        <v>0.87</v>
      </c>
      <c r="Y23" s="316">
        <v>0</v>
      </c>
      <c r="Z23" s="317">
        <v>0</v>
      </c>
      <c r="AA23" s="316">
        <v>0</v>
      </c>
      <c r="AB23" s="317">
        <v>0</v>
      </c>
      <c r="AC23" s="316">
        <f>SimT</f>
        <v>12600</v>
      </c>
      <c r="AD23" s="317">
        <v>16384</v>
      </c>
      <c r="AE23" s="316">
        <v>1</v>
      </c>
      <c r="AF23" s="317">
        <v>32</v>
      </c>
      <c r="AG23" s="403" t="str" cm="1">
        <f t="array" ref="AG23">TEXT(J23,"000")&amp;TEXT(K23,"0")&amp;TEXT(L23,"000")&amp;_xlfn.IFS(ABS(M23-L23)&lt;5,"01",M23&lt;L23,"02",M23&gt;L23,"03")</f>
        <v>421100003</v>
      </c>
      <c r="AH23" s="478">
        <v>1</v>
      </c>
      <c r="AI23" s="478"/>
      <c r="AJ23" s="478"/>
      <c r="AK23" s="309" t="s">
        <v>2715</v>
      </c>
      <c r="AL23" s="440" cm="1">
        <f t="array" ref="AL23">INDEX(LCTbl,MATCH(VALUE($BA23),VALUE(LCID),0),COLUMN()-COLUMN($AK$3))</f>
        <v>60</v>
      </c>
      <c r="AM23" s="441" cm="1">
        <f t="array" ref="AM23">INDEX(LCTbl,MATCH(VALUE($BA23),VALUE(LCID),0),COLUMN()-COLUMN($AK$3))</f>
        <v>13.9755091917889</v>
      </c>
      <c r="AN23" s="443" cm="1">
        <f t="array" ref="AN23">INDEX(LCTbl,MATCH(VALUE($BA23),VALUE(LCID),0),COLUMN()-COLUMN($AK$3))</f>
        <v>19.4731250341747</v>
      </c>
      <c r="AO23" s="440" cm="1">
        <f t="array" ref="AO23">INDEX(LCTbl,MATCH(VALUE($BA23),VALUE(LCID),0),COLUMN()-COLUMN($AK$3))</f>
        <v>30</v>
      </c>
      <c r="AP23" s="441" cm="1">
        <f t="array" ref="AP23">INDEX(LCTbl,MATCH(VALUE($BA23),VALUE(LCID),0),COLUMN()-COLUMN($AK$3))</f>
        <v>31.3</v>
      </c>
      <c r="AQ23" s="440" cm="1">
        <f t="array" ref="AQ23">INDEX(LCTbl,MATCH(VALUE($BA23),VALUE(LCID),0),COLUMN()-COLUMN($AK$3))</f>
        <v>15</v>
      </c>
      <c r="AR23" s="443" cm="1">
        <f t="array" ref="AR23">INDEX(LCTbl,MATCH(VALUE($BA23),VALUE(LCID),0),COLUMN()-COLUMN($AK$3))</f>
        <v>0.87</v>
      </c>
      <c r="AS23" s="440" cm="1">
        <f t="array" ref="AS23">INDEX(LCTbl,MATCH(VALUE($BA23),VALUE(LCID),0),COLUMN()-COLUMN($AK$3))</f>
        <v>0</v>
      </c>
      <c r="AT23" s="440" cm="1">
        <f t="array" ref="AT23">INDEX(LCTbl,MATCH(VALUE($BA23),VALUE(LCID),0),COLUMN()-COLUMN($AK$3))</f>
        <v>0</v>
      </c>
      <c r="AU23" s="440" cm="1">
        <f t="array" ref="AU23">INDEX(LCTbl,MATCH(VALUE($BA23),VALUE(LCID),0),COLUMN()-COLUMN($AK$3))</f>
        <v>0</v>
      </c>
      <c r="AV23" s="440" cm="1">
        <f t="array" ref="AV23">INDEX(LCTbl,MATCH(VALUE($BA23),VALUE(LCID),0),COLUMN()-COLUMN($AK$3))</f>
        <v>0</v>
      </c>
      <c r="AW23" s="440" cm="1">
        <f t="array" ref="AW23">INDEX(LCTbl,MATCH(VALUE($BA23),VALUE(LCID),0),COLUMN()-COLUMN($AK$3))</f>
        <v>12600</v>
      </c>
      <c r="AX23" s="440" cm="1">
        <f t="array" ref="AX23">INDEX(LCTbl,MATCH(VALUE($BA23),VALUE(LCID),0),COLUMN()-COLUMN($AK$3))</f>
        <v>16384</v>
      </c>
      <c r="AY23" s="440" cm="1">
        <f t="array" ref="AY23">INDEX(LCTbl,MATCH(VALUE($BA23),VALUE(LCID),0),COLUMN()-COLUMN($AK$3))</f>
        <v>1</v>
      </c>
      <c r="AZ23" s="440" cm="1">
        <f t="array" ref="AZ23">INDEX(LCTbl,MATCH(VALUE($BA23),VALUE(LCID),0),COLUMN()-COLUMN($AK$3))</f>
        <v>32</v>
      </c>
      <c r="BA23" s="449">
        <v>221506002</v>
      </c>
      <c r="BB23" s="440" t="str" cm="1">
        <f t="array" ref="BB23:BM23">IF((COLUMN(A21:L21)=AH23)+(COLUMN(A21:L21)=AI23)+(COLUMN(A21:L21)=AJ23),"Broken","MoorLN1")</f>
        <v>Broken</v>
      </c>
      <c r="BC23" s="440" t="str">
        <v>MoorLN1</v>
      </c>
      <c r="BD23" s="440" t="str">
        <v>MoorLN1</v>
      </c>
      <c r="BE23" s="440" t="str">
        <v>MoorLN1</v>
      </c>
      <c r="BF23" s="440" t="str">
        <v>MoorLN1</v>
      </c>
      <c r="BG23" s="440" t="str">
        <v>MoorLN1</v>
      </c>
      <c r="BH23" s="440" t="str">
        <v>MoorLN1</v>
      </c>
      <c r="BI23" s="440" t="str">
        <v>MoorLN1</v>
      </c>
      <c r="BJ23" s="440" t="str">
        <v>MoorLN1</v>
      </c>
      <c r="BK23" s="440" t="str">
        <v>MoorLN1</v>
      </c>
      <c r="BL23" s="440" t="str">
        <v>MoorLN1</v>
      </c>
      <c r="BM23" s="440" t="str">
        <v>MoorLN1</v>
      </c>
    </row>
    <row r="24" spans="1:65" ht="18.75" thickBot="1" x14ac:dyDescent="0.3">
      <c r="B24" s="312"/>
      <c r="C24" s="320">
        <f t="shared" si="7"/>
        <v>0.77464788732394363</v>
      </c>
      <c r="D24" s="320">
        <f t="shared" si="7"/>
        <v>0.75862068965517238</v>
      </c>
      <c r="E24" s="320">
        <f t="shared" si="7"/>
        <v>0.71153846153846156</v>
      </c>
      <c r="F24" s="320">
        <f t="shared" si="7"/>
        <v>0.66176470588235292</v>
      </c>
      <c r="G24" s="320">
        <f t="shared" si="8"/>
        <v>0.77464788732394363</v>
      </c>
      <c r="J24" s="309" t="str">
        <f t="shared" si="2"/>
        <v>421</v>
      </c>
      <c r="K24" s="306">
        <f t="shared" si="3"/>
        <v>1</v>
      </c>
      <c r="L24" s="56">
        <v>60</v>
      </c>
      <c r="M24" s="82">
        <f>L24+3</f>
        <v>63</v>
      </c>
      <c r="N24" s="57">
        <f>L24+3</f>
        <v>63</v>
      </c>
      <c r="O24" s="190">
        <v>10000</v>
      </c>
      <c r="P24" s="228">
        <v>100</v>
      </c>
      <c r="Q24" s="228">
        <v>10</v>
      </c>
      <c r="R24" s="316">
        <f t="shared" si="4"/>
        <v>60</v>
      </c>
      <c r="S24" s="397" cm="1">
        <f t="array" ref="S24">INDEX(CPTab,K24,2*MATCH(O24,Rp,0))</f>
        <v>16.9745955501207</v>
      </c>
      <c r="T24" s="406" cm="1">
        <f t="array" ref="T24">INDEX(CPTab,K24,2*MATCH(O24,Rp,0)-1)</f>
        <v>16.222928882190502</v>
      </c>
      <c r="U24" s="316">
        <f t="shared" si="5"/>
        <v>63</v>
      </c>
      <c r="V24" s="317">
        <f t="shared" si="0"/>
        <v>31.3</v>
      </c>
      <c r="W24" s="316">
        <f t="shared" si="6"/>
        <v>63</v>
      </c>
      <c r="X24" s="317">
        <f t="shared" si="1"/>
        <v>0.87</v>
      </c>
      <c r="Y24" s="316">
        <v>0</v>
      </c>
      <c r="Z24" s="317">
        <v>0</v>
      </c>
      <c r="AA24" s="316">
        <v>0</v>
      </c>
      <c r="AB24" s="317">
        <v>0</v>
      </c>
      <c r="AC24" s="316">
        <f>SimT</f>
        <v>12600</v>
      </c>
      <c r="AD24" s="317">
        <v>16384</v>
      </c>
      <c r="AE24" s="316">
        <v>1</v>
      </c>
      <c r="AF24" s="317">
        <v>32</v>
      </c>
      <c r="AG24" s="403" t="str" cm="1">
        <f t="array" ref="AG24">TEXT(J24,"000")&amp;TEXT(K24,"0")&amp;TEXT(L24,"000")&amp;_xlfn.IFS(ABS(M24-L24)&lt;5,"01",M24&lt;L24,"02",M24&gt;L24,"03")</f>
        <v>421106001</v>
      </c>
      <c r="AH24" s="478">
        <v>12</v>
      </c>
      <c r="AI24" s="478"/>
      <c r="AJ24" s="478"/>
      <c r="AK24" s="309" t="s">
        <v>2715</v>
      </c>
      <c r="AL24" s="440" cm="1">
        <f t="array" ref="AL24">INDEX(LCTbl,MATCH(VALUE($BA24),VALUE(LCID),0),COLUMN()-COLUMN($AK$3))</f>
        <v>60</v>
      </c>
      <c r="AM24" s="441" cm="1">
        <f t="array" ref="AM24">INDEX(LCTbl,MATCH(VALUE($BA24),VALUE(LCID),0),COLUMN()-COLUMN($AK$3))</f>
        <v>13.9755091917889</v>
      </c>
      <c r="AN24" s="443" cm="1">
        <f t="array" ref="AN24">INDEX(LCTbl,MATCH(VALUE($BA24),VALUE(LCID),0),COLUMN()-COLUMN($AK$3))</f>
        <v>19.4731250341747</v>
      </c>
      <c r="AO24" s="440" cm="1">
        <f t="array" ref="AO24">INDEX(LCTbl,MATCH(VALUE($BA24),VALUE(LCID),0),COLUMN()-COLUMN($AK$3))</f>
        <v>90</v>
      </c>
      <c r="AP24" s="441" cm="1">
        <f t="array" ref="AP24">INDEX(LCTbl,MATCH(VALUE($BA24),VALUE(LCID),0),COLUMN()-COLUMN($AK$3))</f>
        <v>31.3</v>
      </c>
      <c r="AQ24" s="440" cm="1">
        <f t="array" ref="AQ24">INDEX(LCTbl,MATCH(VALUE($BA24),VALUE(LCID),0),COLUMN()-COLUMN($AK$3))</f>
        <v>105</v>
      </c>
      <c r="AR24" s="443" cm="1">
        <f t="array" ref="AR24">INDEX(LCTbl,MATCH(VALUE($BA24),VALUE(LCID),0),COLUMN()-COLUMN($AK$3))</f>
        <v>0.87</v>
      </c>
      <c r="AS24" s="440" cm="1">
        <f t="array" ref="AS24">INDEX(LCTbl,MATCH(VALUE($BA24),VALUE(LCID),0),COLUMN()-COLUMN($AK$3))</f>
        <v>0</v>
      </c>
      <c r="AT24" s="440" cm="1">
        <f t="array" ref="AT24">INDEX(LCTbl,MATCH(VALUE($BA24),VALUE(LCID),0),COLUMN()-COLUMN($AK$3))</f>
        <v>0</v>
      </c>
      <c r="AU24" s="440" cm="1">
        <f t="array" ref="AU24">INDEX(LCTbl,MATCH(VALUE($BA24),VALUE(LCID),0),COLUMN()-COLUMN($AK$3))</f>
        <v>0</v>
      </c>
      <c r="AV24" s="440" cm="1">
        <f t="array" ref="AV24">INDEX(LCTbl,MATCH(VALUE($BA24),VALUE(LCID),0),COLUMN()-COLUMN($AK$3))</f>
        <v>0</v>
      </c>
      <c r="AW24" s="440" cm="1">
        <f t="array" ref="AW24">INDEX(LCTbl,MATCH(VALUE($BA24),VALUE(LCID),0),COLUMN()-COLUMN($AK$3))</f>
        <v>12600</v>
      </c>
      <c r="AX24" s="440" cm="1">
        <f t="array" ref="AX24">INDEX(LCTbl,MATCH(VALUE($BA24),VALUE(LCID),0),COLUMN()-COLUMN($AK$3))</f>
        <v>16384</v>
      </c>
      <c r="AY24" s="440" cm="1">
        <f t="array" ref="AY24">INDEX(LCTbl,MATCH(VALUE($BA24),VALUE(LCID),0),COLUMN()-COLUMN($AK$3))</f>
        <v>1</v>
      </c>
      <c r="AZ24" s="440" cm="1">
        <f t="array" ref="AZ24">INDEX(LCTbl,MATCH(VALUE($BA24),VALUE(LCID),0),COLUMN()-COLUMN($AK$3))</f>
        <v>32</v>
      </c>
      <c r="BA24" s="449">
        <v>221506003</v>
      </c>
      <c r="BB24" s="440" t="str" cm="1">
        <f t="array" ref="BB24:BM24">IF((COLUMN(A22:L22)=AH24)+(COLUMN(A22:L22)=AI24)+(COLUMN(A22:L22)=AJ24),"Broken","MoorLN1")</f>
        <v>MoorLN1</v>
      </c>
      <c r="BC24" s="440" t="str">
        <v>MoorLN1</v>
      </c>
      <c r="BD24" s="440" t="str">
        <v>MoorLN1</v>
      </c>
      <c r="BE24" s="440" t="str">
        <v>MoorLN1</v>
      </c>
      <c r="BF24" s="440" t="str">
        <v>MoorLN1</v>
      </c>
      <c r="BG24" s="440" t="str">
        <v>MoorLN1</v>
      </c>
      <c r="BH24" s="440" t="str">
        <v>MoorLN1</v>
      </c>
      <c r="BI24" s="440" t="str">
        <v>MoorLN1</v>
      </c>
      <c r="BJ24" s="440" t="str">
        <v>MoorLN1</v>
      </c>
      <c r="BK24" s="440" t="str">
        <v>MoorLN1</v>
      </c>
      <c r="BL24" s="440" t="str">
        <v>MoorLN1</v>
      </c>
      <c r="BM24" s="440" t="str">
        <v>Broken</v>
      </c>
    </row>
    <row r="25" spans="1:65" ht="18.75" thickBot="1" x14ac:dyDescent="0.3">
      <c r="B25" s="312"/>
      <c r="C25" s="320">
        <f t="shared" si="7"/>
        <v>0.73239436619718312</v>
      </c>
      <c r="D25" s="320">
        <f t="shared" si="7"/>
        <v>0.72413793103448276</v>
      </c>
      <c r="E25" s="320">
        <f t="shared" si="7"/>
        <v>0.67307692307692313</v>
      </c>
      <c r="F25" s="320">
        <f t="shared" si="7"/>
        <v>0.63235294117647056</v>
      </c>
      <c r="G25" s="320">
        <f t="shared" si="8"/>
        <v>0.73239436619718312</v>
      </c>
      <c r="J25" s="309" t="str">
        <f t="shared" si="2"/>
        <v>421</v>
      </c>
      <c r="K25" s="306">
        <f t="shared" si="3"/>
        <v>1</v>
      </c>
      <c r="L25" s="56">
        <f>L24</f>
        <v>60</v>
      </c>
      <c r="M25" s="82">
        <f>L25-30</f>
        <v>30</v>
      </c>
      <c r="N25" s="57">
        <f>L25-45</f>
        <v>15</v>
      </c>
      <c r="O25" s="190">
        <v>10000</v>
      </c>
      <c r="P25" s="228">
        <v>100</v>
      </c>
      <c r="Q25" s="228">
        <v>10</v>
      </c>
      <c r="R25" s="316">
        <f t="shared" si="4"/>
        <v>60</v>
      </c>
      <c r="S25" s="397" cm="1">
        <f t="array" ref="S25">INDEX(CPTab,K25,2*MATCH(O25,Rp,0))</f>
        <v>16.9745955501207</v>
      </c>
      <c r="T25" s="406" cm="1">
        <f t="array" ref="T25">INDEX(CPTab,K25,2*MATCH(O25,Rp,0)-1)</f>
        <v>16.222928882190502</v>
      </c>
      <c r="U25" s="316">
        <f t="shared" si="5"/>
        <v>30</v>
      </c>
      <c r="V25" s="317">
        <f t="shared" si="0"/>
        <v>31.3</v>
      </c>
      <c r="W25" s="316">
        <f t="shared" si="6"/>
        <v>15</v>
      </c>
      <c r="X25" s="317">
        <f t="shared" si="1"/>
        <v>0.87</v>
      </c>
      <c r="Y25" s="316">
        <v>0</v>
      </c>
      <c r="Z25" s="317">
        <v>0</v>
      </c>
      <c r="AA25" s="316">
        <v>0</v>
      </c>
      <c r="AB25" s="317">
        <v>0</v>
      </c>
      <c r="AC25" s="316">
        <f>SimT</f>
        <v>12600</v>
      </c>
      <c r="AD25" s="317">
        <v>16384</v>
      </c>
      <c r="AE25" s="316">
        <v>1</v>
      </c>
      <c r="AF25" s="317">
        <v>32</v>
      </c>
      <c r="AG25" s="403" t="str" cm="1">
        <f t="array" ref="AG25">TEXT(J25,"000")&amp;TEXT(K25,"0")&amp;TEXT(L25,"000")&amp;_xlfn.IFS(ABS(M25-L25)&lt;5,"01",M25&lt;L25,"02",M25&gt;L25,"03")</f>
        <v>421106002</v>
      </c>
      <c r="AH25" s="478">
        <v>1</v>
      </c>
      <c r="AI25" s="480"/>
      <c r="AJ25" s="480"/>
      <c r="AK25" s="51" t="s">
        <v>2715</v>
      </c>
      <c r="AL25" s="451" cm="1">
        <f t="array" ref="AL25">INDEX(LCTbl,MATCH(VALUE($BA25),VALUE(LCID),0),COLUMN()-COLUMN($AK$3))</f>
        <v>60</v>
      </c>
      <c r="AM25" s="452" cm="1">
        <f t="array" ref="AM25">INDEX(LCTbl,MATCH(VALUE($BA25),VALUE(LCID),0),COLUMN()-COLUMN($AK$3))</f>
        <v>13.0303425818903</v>
      </c>
      <c r="AN25" s="453" cm="1">
        <f t="array" ref="AN25">INDEX(LCTbl,MATCH(VALUE($BA25),VALUE(LCID),0),COLUMN()-COLUMN($AK$3))</f>
        <v>20.130873211851998</v>
      </c>
      <c r="AO25" s="451" cm="1">
        <f t="array" ref="AO25">INDEX(LCTbl,MATCH(VALUE($BA25),VALUE(LCID),0),COLUMN()-COLUMN($AK$3))</f>
        <v>30</v>
      </c>
      <c r="AP25" s="452" cm="1">
        <f t="array" ref="AP25">INDEX(LCTbl,MATCH(VALUE($BA25),VALUE(LCID),0),COLUMN()-COLUMN($AK$3))</f>
        <v>31.3</v>
      </c>
      <c r="AQ25" s="451" cm="1">
        <f t="array" ref="AQ25">INDEX(LCTbl,MATCH(VALUE($BA25),VALUE(LCID),0),COLUMN()-COLUMN($AK$3))</f>
        <v>15</v>
      </c>
      <c r="AR25" s="453" cm="1">
        <f t="array" ref="AR25">INDEX(LCTbl,MATCH(VALUE($BA25),VALUE(LCID),0),COLUMN()-COLUMN($AK$3))</f>
        <v>0.87</v>
      </c>
      <c r="AS25" s="451" cm="1">
        <f t="array" ref="AS25">INDEX(LCTbl,MATCH(VALUE($BA25),VALUE(LCID),0),COLUMN()-COLUMN($AK$3))</f>
        <v>0</v>
      </c>
      <c r="AT25" s="451" cm="1">
        <f t="array" ref="AT25">INDEX(LCTbl,MATCH(VALUE($BA25),VALUE(LCID),0),COLUMN()-COLUMN($AK$3))</f>
        <v>0</v>
      </c>
      <c r="AU25" s="451" cm="1">
        <f t="array" ref="AU25">INDEX(LCTbl,MATCH(VALUE($BA25),VALUE(LCID),0),COLUMN()-COLUMN($AK$3))</f>
        <v>0</v>
      </c>
      <c r="AV25" s="451" cm="1">
        <f t="array" ref="AV25">INDEX(LCTbl,MATCH(VALUE($BA25),VALUE(LCID),0),COLUMN()-COLUMN($AK$3))</f>
        <v>0</v>
      </c>
      <c r="AW25" s="451" cm="1">
        <f t="array" ref="AW25">INDEX(LCTbl,MATCH(VALUE($BA25),VALUE(LCID),0),COLUMN()-COLUMN($AK$3))</f>
        <v>12600</v>
      </c>
      <c r="AX25" s="451" cm="1">
        <f t="array" ref="AX25">INDEX(LCTbl,MATCH(VALUE($BA25),VALUE(LCID),0),COLUMN()-COLUMN($AK$3))</f>
        <v>16384</v>
      </c>
      <c r="AY25" s="451" cm="1">
        <f t="array" ref="AY25">INDEX(LCTbl,MATCH(VALUE($BA25),VALUE(LCID),0),COLUMN()-COLUMN($AK$3))</f>
        <v>1</v>
      </c>
      <c r="AZ25" s="451" cm="1">
        <f t="array" ref="AZ25">INDEX(LCTbl,MATCH(VALUE($BA25),VALUE(LCID),0),COLUMN()-COLUMN($AK$3))</f>
        <v>32</v>
      </c>
      <c r="BA25" s="449">
        <v>221606002</v>
      </c>
      <c r="BB25" s="451" t="str" cm="1">
        <f t="array" ref="BB25:BM25">IF((COLUMN(A23:L23)=AH25)+(COLUMN(A23:L23)=AI25)+(COLUMN(A23:L23)=AJ25),"Broken","MoorLN1")</f>
        <v>Broken</v>
      </c>
      <c r="BC25" s="451" t="str">
        <v>MoorLN1</v>
      </c>
      <c r="BD25" s="451" t="str">
        <v>MoorLN1</v>
      </c>
      <c r="BE25" s="451" t="str">
        <v>MoorLN1</v>
      </c>
      <c r="BF25" s="451" t="str">
        <v>MoorLN1</v>
      </c>
      <c r="BG25" s="451" t="str">
        <v>MoorLN1</v>
      </c>
      <c r="BH25" s="451" t="str">
        <v>MoorLN1</v>
      </c>
      <c r="BI25" s="451" t="str">
        <v>MoorLN1</v>
      </c>
      <c r="BJ25" s="451" t="str">
        <v>MoorLN1</v>
      </c>
      <c r="BK25" s="451" t="str">
        <v>MoorLN1</v>
      </c>
      <c r="BL25" s="451" t="str">
        <v>MoorLN1</v>
      </c>
      <c r="BM25" s="451" t="str">
        <v>MoorLN1</v>
      </c>
    </row>
    <row r="26" spans="1:65" ht="18.75" thickBot="1" x14ac:dyDescent="0.3">
      <c r="B26" s="312"/>
      <c r="C26" s="320">
        <f t="shared" si="7"/>
        <v>0.6901408450704225</v>
      </c>
      <c r="D26" s="320">
        <f t="shared" si="7"/>
        <v>0.67816091954022983</v>
      </c>
      <c r="E26" s="320">
        <f t="shared" si="7"/>
        <v>0.65384615384615385</v>
      </c>
      <c r="F26" s="320">
        <f t="shared" si="7"/>
        <v>0.57352941176470584</v>
      </c>
      <c r="G26" s="320">
        <f t="shared" si="8"/>
        <v>0.6901408450704225</v>
      </c>
      <c r="J26" s="309" t="str">
        <f t="shared" si="2"/>
        <v>421</v>
      </c>
      <c r="K26" s="319">
        <f t="shared" si="3"/>
        <v>1</v>
      </c>
      <c r="L26" s="2">
        <f>L24</f>
        <v>60</v>
      </c>
      <c r="M26" s="53">
        <f>L26+30</f>
        <v>90</v>
      </c>
      <c r="N26" s="58">
        <f>L26+45</f>
        <v>105</v>
      </c>
      <c r="O26" s="208">
        <v>10000</v>
      </c>
      <c r="P26" s="385">
        <v>100</v>
      </c>
      <c r="Q26" s="385">
        <v>10</v>
      </c>
      <c r="R26" s="386">
        <f t="shared" ref="R26:R89" si="9">L26</f>
        <v>60</v>
      </c>
      <c r="S26" s="398" cm="1">
        <f t="array" ref="S26">INDEX(CPTab,K26,2*MATCH(O26,Rp,0))</f>
        <v>16.9745955501207</v>
      </c>
      <c r="T26" s="407" cm="1">
        <f t="array" ref="T26">INDEX(CPTab,K26,2*MATCH(O26,Rp,0)-1)</f>
        <v>16.222928882190502</v>
      </c>
      <c r="U26" s="386">
        <f t="shared" ref="U26:U89" si="10">M26</f>
        <v>90</v>
      </c>
      <c r="V26" s="387">
        <f t="shared" ref="V26:V89" si="11">INDEX(Ws,MATCH(P26,Rp,0))</f>
        <v>31.3</v>
      </c>
      <c r="W26" s="386">
        <f t="shared" ref="W26:W89" si="12">N26</f>
        <v>105</v>
      </c>
      <c r="X26" s="387">
        <f t="shared" ref="X26:X89" si="13">INDEX(Cu,MATCH(Q26,Rp,0))</f>
        <v>0.87</v>
      </c>
      <c r="Y26" s="386">
        <v>0</v>
      </c>
      <c r="Z26" s="387">
        <v>0</v>
      </c>
      <c r="AA26" s="386">
        <v>0</v>
      </c>
      <c r="AB26" s="387">
        <v>0</v>
      </c>
      <c r="AC26" s="386">
        <f>SimT</f>
        <v>12600</v>
      </c>
      <c r="AD26" s="387">
        <v>16384</v>
      </c>
      <c r="AE26" s="386">
        <v>1</v>
      </c>
      <c r="AF26" s="387">
        <v>32</v>
      </c>
      <c r="AG26" s="404" t="str" cm="1">
        <f t="array" ref="AG26">TEXT(J26,"000")&amp;TEXT(K26,"0")&amp;TEXT(L26,"000")&amp;_xlfn.IFS(ABS(M26-L26)&lt;5,"01",M26&lt;L26,"02",M26&gt;L26,"03")</f>
        <v>421106003</v>
      </c>
      <c r="AH26" s="481">
        <v>12</v>
      </c>
      <c r="AI26" s="482"/>
      <c r="AJ26" s="482"/>
      <c r="AK26" s="454" t="s">
        <v>2715</v>
      </c>
      <c r="AL26" s="455" cm="1">
        <f t="array" ref="AL26">INDEX(LCTbl,MATCH(VALUE($BA26),VALUE(LCID),0),COLUMN()-COLUMN($AK$3))</f>
        <v>60</v>
      </c>
      <c r="AM26" s="456" cm="1">
        <f t="array" ref="AM26">INDEX(LCTbl,MATCH(VALUE($BA26),VALUE(LCID),0),COLUMN()-COLUMN($AK$3))</f>
        <v>13.0303425818903</v>
      </c>
      <c r="AN26" s="457" cm="1">
        <f t="array" ref="AN26">INDEX(LCTbl,MATCH(VALUE($BA26),VALUE(LCID),0),COLUMN()-COLUMN($AK$3))</f>
        <v>20.130873211851998</v>
      </c>
      <c r="AO26" s="455" cm="1">
        <f t="array" ref="AO26">INDEX(LCTbl,MATCH(VALUE($BA26),VALUE(LCID),0),COLUMN()-COLUMN($AK$3))</f>
        <v>90</v>
      </c>
      <c r="AP26" s="456" cm="1">
        <f t="array" ref="AP26">INDEX(LCTbl,MATCH(VALUE($BA26),VALUE(LCID),0),COLUMN()-COLUMN($AK$3))</f>
        <v>31.3</v>
      </c>
      <c r="AQ26" s="455" cm="1">
        <f t="array" ref="AQ26">INDEX(LCTbl,MATCH(VALUE($BA26),VALUE(LCID),0),COLUMN()-COLUMN($AK$3))</f>
        <v>105</v>
      </c>
      <c r="AR26" s="457" cm="1">
        <f t="array" ref="AR26">INDEX(LCTbl,MATCH(VALUE($BA26),VALUE(LCID),0),COLUMN()-COLUMN($AK$3))</f>
        <v>0.87</v>
      </c>
      <c r="AS26" s="455" cm="1">
        <f t="array" ref="AS26">INDEX(LCTbl,MATCH(VALUE($BA26),VALUE(LCID),0),COLUMN()-COLUMN($AK$3))</f>
        <v>0</v>
      </c>
      <c r="AT26" s="455" cm="1">
        <f t="array" ref="AT26">INDEX(LCTbl,MATCH(VALUE($BA26),VALUE(LCID),0),COLUMN()-COLUMN($AK$3))</f>
        <v>0</v>
      </c>
      <c r="AU26" s="455" cm="1">
        <f t="array" ref="AU26">INDEX(LCTbl,MATCH(VALUE($BA26),VALUE(LCID),0),COLUMN()-COLUMN($AK$3))</f>
        <v>0</v>
      </c>
      <c r="AV26" s="455" cm="1">
        <f t="array" ref="AV26">INDEX(LCTbl,MATCH(VALUE($BA26),VALUE(LCID),0),COLUMN()-COLUMN($AK$3))</f>
        <v>0</v>
      </c>
      <c r="AW26" s="455" cm="1">
        <f t="array" ref="AW26">INDEX(LCTbl,MATCH(VALUE($BA26),VALUE(LCID),0),COLUMN()-COLUMN($AK$3))</f>
        <v>12600</v>
      </c>
      <c r="AX26" s="455" cm="1">
        <f t="array" ref="AX26">INDEX(LCTbl,MATCH(VALUE($BA26),VALUE(LCID),0),COLUMN()-COLUMN($AK$3))</f>
        <v>16384</v>
      </c>
      <c r="AY26" s="455" cm="1">
        <f t="array" ref="AY26">INDEX(LCTbl,MATCH(VALUE($BA26),VALUE(LCID),0),COLUMN()-COLUMN($AK$3))</f>
        <v>1</v>
      </c>
      <c r="AZ26" s="455" cm="1">
        <f t="array" ref="AZ26">INDEX(LCTbl,MATCH(VALUE($BA26),VALUE(LCID),0),COLUMN()-COLUMN($AK$3))</f>
        <v>32</v>
      </c>
      <c r="BA26" s="458">
        <v>221606003</v>
      </c>
      <c r="BB26" s="455" t="str" cm="1">
        <f t="array" ref="BB26:BM26">IF((COLUMN(A24:L24)=AH26)+(COLUMN(A24:L24)=AI26)+(COLUMN(A24:L24)=AJ26),"Broken","MoorLN1")</f>
        <v>MoorLN1</v>
      </c>
      <c r="BC26" s="455" t="str">
        <v>MoorLN1</v>
      </c>
      <c r="BD26" s="455" t="str">
        <v>MoorLN1</v>
      </c>
      <c r="BE26" s="455" t="str">
        <v>MoorLN1</v>
      </c>
      <c r="BF26" s="455" t="str">
        <v>MoorLN1</v>
      </c>
      <c r="BG26" s="455" t="str">
        <v>MoorLN1</v>
      </c>
      <c r="BH26" s="455" t="str">
        <v>MoorLN1</v>
      </c>
      <c r="BI26" s="455" t="str">
        <v>MoorLN1</v>
      </c>
      <c r="BJ26" s="455" t="str">
        <v>MoorLN1</v>
      </c>
      <c r="BK26" s="455" t="str">
        <v>MoorLN1</v>
      </c>
      <c r="BL26" s="455" t="str">
        <v>MoorLN1</v>
      </c>
      <c r="BM26" s="455" t="str">
        <v>Broken</v>
      </c>
    </row>
    <row r="27" spans="1:65" ht="18" x14ac:dyDescent="0.25">
      <c r="B27" s="312"/>
      <c r="C27" s="320">
        <f t="shared" si="7"/>
        <v>0.57746478873239437</v>
      </c>
      <c r="D27" s="320">
        <f t="shared" si="7"/>
        <v>0.55172413793103448</v>
      </c>
      <c r="E27" s="320">
        <f t="shared" si="7"/>
        <v>0.52884615384615385</v>
      </c>
      <c r="F27" s="320">
        <f t="shared" si="7"/>
        <v>0.49264705882352944</v>
      </c>
      <c r="G27" s="320">
        <f t="shared" si="8"/>
        <v>0.57746478873239437</v>
      </c>
      <c r="J27" s="309" t="str">
        <f t="shared" si="2"/>
        <v>221</v>
      </c>
      <c r="K27" s="306">
        <f t="shared" si="3"/>
        <v>2</v>
      </c>
      <c r="L27" s="55">
        <v>0</v>
      </c>
      <c r="M27" s="225">
        <f>L27+3</f>
        <v>3</v>
      </c>
      <c r="N27" s="1">
        <f>L27+3</f>
        <v>3</v>
      </c>
      <c r="O27" s="309">
        <v>100</v>
      </c>
      <c r="P27" s="309">
        <v>100</v>
      </c>
      <c r="Q27" s="309">
        <v>10</v>
      </c>
      <c r="R27" s="399">
        <f t="shared" si="9"/>
        <v>0</v>
      </c>
      <c r="S27" s="400" cm="1">
        <f t="array" ref="S27">INDEX(CPTab,K27,2*MATCH(O27,Rp,0))</f>
        <v>13.9936854727484</v>
      </c>
      <c r="T27" s="405" cm="1">
        <f t="array" ref="T27">INDEX(CPTab,K27,2*MATCH(O27,Rp,0)-1)</f>
        <v>15.6003433429425</v>
      </c>
      <c r="U27" s="399">
        <f t="shared" si="10"/>
        <v>3</v>
      </c>
      <c r="V27" s="401">
        <f t="shared" si="11"/>
        <v>31.3</v>
      </c>
      <c r="W27" s="399">
        <f t="shared" si="12"/>
        <v>3</v>
      </c>
      <c r="X27" s="401">
        <f t="shared" si="13"/>
        <v>0.87</v>
      </c>
      <c r="Y27" s="399">
        <v>0</v>
      </c>
      <c r="Z27" s="401">
        <v>0</v>
      </c>
      <c r="AA27" s="399">
        <v>0</v>
      </c>
      <c r="AB27" s="401">
        <v>0</v>
      </c>
      <c r="AC27" s="399">
        <f>SimT</f>
        <v>12600</v>
      </c>
      <c r="AD27" s="401">
        <v>16384</v>
      </c>
      <c r="AE27" s="399">
        <v>1</v>
      </c>
      <c r="AF27" s="401">
        <v>32</v>
      </c>
      <c r="AG27" s="402" t="str" cm="1">
        <f t="array" ref="AG27">TEXT(J27,"000")&amp;TEXT(K27,"0")&amp;TEXT(L27,"000")&amp;_xlfn.IFS(ABS(M27-L27)&lt;5,"01",M27&lt;L27,"02",M27&gt;L27,"03")</f>
        <v>221200001</v>
      </c>
      <c r="AH27" s="478">
        <v>3</v>
      </c>
      <c r="AI27" s="483">
        <v>4</v>
      </c>
      <c r="AJ27" s="478"/>
      <c r="AK27" s="309" t="s">
        <v>131</v>
      </c>
      <c r="AL27" s="224" cm="1">
        <f t="array" ref="AL27">INDEX(LCTbl,MATCH(VALUE($BA27),VALUE(LCID),0),COLUMN()-COLUMN($AK$3))</f>
        <v>0</v>
      </c>
      <c r="AM27" s="460" cm="1">
        <f t="array" ref="AM27">INDEX(LCTbl,MATCH(VALUE($BA27),VALUE(LCID),0),COLUMN()-COLUMN($AK$3))</f>
        <v>11.9761182862343</v>
      </c>
      <c r="AN27" s="461" cm="1">
        <f t="array" ref="AN27">INDEX(LCTbl,MATCH(VALUE($BA27),VALUE(LCID),0),COLUMN()-COLUMN($AK$3))</f>
        <v>14.6702384491643</v>
      </c>
      <c r="AO27" s="224" cm="1">
        <f t="array" ref="AO27">INDEX(LCTbl,MATCH(VALUE($BA27),VALUE(LCID),0),COLUMN()-COLUMN($AK$3))</f>
        <v>-30</v>
      </c>
      <c r="AP27" s="460" cm="1">
        <f t="array" ref="AP27">INDEX(LCTbl,MATCH(VALUE($BA27),VALUE(LCID),0),COLUMN()-COLUMN($AK$3))</f>
        <v>28.7</v>
      </c>
      <c r="AQ27" s="224" cm="1">
        <f t="array" ref="AQ27">INDEX(LCTbl,MATCH(VALUE($BA27),VALUE(LCID),0),COLUMN()-COLUMN($AK$3))</f>
        <v>-45</v>
      </c>
      <c r="AR27" s="461" cm="1">
        <f t="array" ref="AR27">INDEX(LCTbl,MATCH(VALUE($BA27),VALUE(LCID),0),COLUMN()-COLUMN($AK$3))</f>
        <v>0.87</v>
      </c>
      <c r="AS27" s="224" cm="1">
        <f t="array" ref="AS27">INDEX(LCTbl,MATCH(VALUE($BA27),VALUE(LCID),0),COLUMN()-COLUMN($AK$3))</f>
        <v>0</v>
      </c>
      <c r="AT27" s="224" cm="1">
        <f t="array" ref="AT27">INDEX(LCTbl,MATCH(VALUE($BA27),VALUE(LCID),0),COLUMN()-COLUMN($AK$3))</f>
        <v>0</v>
      </c>
      <c r="AU27" s="224" cm="1">
        <f t="array" ref="AU27">INDEX(LCTbl,MATCH(VALUE($BA27),VALUE(LCID),0),COLUMN()-COLUMN($AK$3))</f>
        <v>0</v>
      </c>
      <c r="AV27" s="224" cm="1">
        <f t="array" ref="AV27">INDEX(LCTbl,MATCH(VALUE($BA27),VALUE(LCID),0),COLUMN()-COLUMN($AK$3))</f>
        <v>0</v>
      </c>
      <c r="AW27" s="224" cm="1">
        <f t="array" ref="AW27">INDEX(LCTbl,MATCH(VALUE($BA27),VALUE(LCID),0),COLUMN()-COLUMN($AK$3))</f>
        <v>12600</v>
      </c>
      <c r="AX27" s="224" cm="1">
        <f t="array" ref="AX27">INDEX(LCTbl,MATCH(VALUE($BA27),VALUE(LCID),0),COLUMN()-COLUMN($AK$3))</f>
        <v>16384</v>
      </c>
      <c r="AY27" s="224" cm="1">
        <f t="array" ref="AY27">INDEX(LCTbl,MATCH(VALUE($BA27),VALUE(LCID),0),COLUMN()-COLUMN($AK$3))</f>
        <v>1</v>
      </c>
      <c r="AZ27" s="224" cm="1">
        <f t="array" ref="AZ27">INDEX(LCTbl,MATCH(VALUE($BA27),VALUE(LCID),0),COLUMN()-COLUMN($AK$3))</f>
        <v>32</v>
      </c>
      <c r="BA27" s="447" t="str">
        <f>"111"&amp;RIGHT(BA3,LEN(BA3)-3)</f>
        <v>111200002</v>
      </c>
      <c r="BB27" s="224" t="str" cm="1">
        <f t="array" ref="BB27:BM27">IF((COLUMN(A25:L25)=AH27)+(COLUMN(A25:L25)=AI27)+(COLUMN(A25:L25)=AJ27),"Broken","MoorLN1")</f>
        <v>MoorLN1</v>
      </c>
      <c r="BC27" s="224" t="str">
        <v>MoorLN1</v>
      </c>
      <c r="BD27" s="224" t="str">
        <v>Broken</v>
      </c>
      <c r="BE27" s="224" t="str">
        <v>Broken</v>
      </c>
      <c r="BF27" s="224" t="str">
        <v>MoorLN1</v>
      </c>
      <c r="BG27" s="224" t="str">
        <v>MoorLN1</v>
      </c>
      <c r="BH27" s="224" t="str">
        <v>MoorLN1</v>
      </c>
      <c r="BI27" s="224" t="str">
        <v>MoorLN1</v>
      </c>
      <c r="BJ27" s="224" t="str">
        <v>MoorLN1</v>
      </c>
      <c r="BK27" s="224" t="str">
        <v>MoorLN1</v>
      </c>
      <c r="BL27" s="224" t="str">
        <v>MoorLN1</v>
      </c>
      <c r="BM27" s="224" t="str">
        <v>MoorLN1</v>
      </c>
    </row>
    <row r="28" spans="1:65" ht="15.75" thickBot="1" x14ac:dyDescent="0.3">
      <c r="J28" s="309" t="str">
        <f t="shared" si="2"/>
        <v>221</v>
      </c>
      <c r="K28" s="306">
        <f t="shared" si="3"/>
        <v>2</v>
      </c>
      <c r="L28" s="56">
        <f>L27</f>
        <v>0</v>
      </c>
      <c r="M28" s="82">
        <f>L28-30</f>
        <v>-30</v>
      </c>
      <c r="N28" s="57">
        <f>L28-45</f>
        <v>-45</v>
      </c>
      <c r="O28" s="309">
        <v>100</v>
      </c>
      <c r="P28" s="309">
        <v>100</v>
      </c>
      <c r="Q28" s="309">
        <v>10</v>
      </c>
      <c r="R28" s="316">
        <f t="shared" si="9"/>
        <v>0</v>
      </c>
      <c r="S28" s="397" cm="1">
        <f t="array" ref="S28">INDEX(CPTab,K28,2*MATCH(O28,Rp,0))</f>
        <v>13.9936854727484</v>
      </c>
      <c r="T28" s="406" cm="1">
        <f t="array" ref="T28">INDEX(CPTab,K28,2*MATCH(O28,Rp,0)-1)</f>
        <v>15.6003433429425</v>
      </c>
      <c r="U28" s="316">
        <f t="shared" si="10"/>
        <v>-30</v>
      </c>
      <c r="V28" s="317">
        <f t="shared" si="11"/>
        <v>31.3</v>
      </c>
      <c r="W28" s="316">
        <f t="shared" si="12"/>
        <v>-45</v>
      </c>
      <c r="X28" s="317">
        <f t="shared" si="13"/>
        <v>0.87</v>
      </c>
      <c r="Y28" s="316">
        <v>0</v>
      </c>
      <c r="Z28" s="317">
        <v>0</v>
      </c>
      <c r="AA28" s="316">
        <v>0</v>
      </c>
      <c r="AB28" s="317">
        <v>0</v>
      </c>
      <c r="AC28" s="316">
        <f>SimT</f>
        <v>12600</v>
      </c>
      <c r="AD28" s="317">
        <v>16384</v>
      </c>
      <c r="AE28" s="316">
        <v>1</v>
      </c>
      <c r="AF28" s="317">
        <v>32</v>
      </c>
      <c r="AG28" s="403" t="str" cm="1">
        <f t="array" ref="AG28">TEXT(J28,"000")&amp;TEXT(K28,"0")&amp;TEXT(L28,"000")&amp;_xlfn.IFS(ABS(M28-L28)&lt;5,"01",M28&lt;L28,"02",M28&gt;L28,"03")</f>
        <v>221200002</v>
      </c>
      <c r="AH28" s="478">
        <v>2</v>
      </c>
      <c r="AI28" s="483">
        <v>1</v>
      </c>
      <c r="AJ28" s="478"/>
      <c r="AK28" s="309" t="s">
        <v>131</v>
      </c>
      <c r="AL28" s="224" cm="1">
        <f t="array" ref="AL28">INDEX(LCTbl,MATCH(VALUE($BA28),VALUE(LCID),0),COLUMN()-COLUMN($AK$3))</f>
        <v>0</v>
      </c>
      <c r="AM28" s="460" cm="1">
        <f t="array" ref="AM28">INDEX(LCTbl,MATCH(VALUE($BA28),VALUE(LCID),0),COLUMN()-COLUMN($AK$3))</f>
        <v>11.9761182862343</v>
      </c>
      <c r="AN28" s="461" cm="1">
        <f t="array" ref="AN28">INDEX(LCTbl,MATCH(VALUE($BA28),VALUE(LCID),0),COLUMN()-COLUMN($AK$3))</f>
        <v>14.6702384491643</v>
      </c>
      <c r="AO28" s="224" cm="1">
        <f t="array" ref="AO28">INDEX(LCTbl,MATCH(VALUE($BA28),VALUE(LCID),0),COLUMN()-COLUMN($AK$3))</f>
        <v>30</v>
      </c>
      <c r="AP28" s="460" cm="1">
        <f t="array" ref="AP28">INDEX(LCTbl,MATCH(VALUE($BA28),VALUE(LCID),0),COLUMN()-COLUMN($AK$3))</f>
        <v>28.7</v>
      </c>
      <c r="AQ28" s="224" cm="1">
        <f t="array" ref="AQ28">INDEX(LCTbl,MATCH(VALUE($BA28),VALUE(LCID),0),COLUMN()-COLUMN($AK$3))</f>
        <v>45</v>
      </c>
      <c r="AR28" s="461" cm="1">
        <f t="array" ref="AR28">INDEX(LCTbl,MATCH(VALUE($BA28),VALUE(LCID),0),COLUMN()-COLUMN($AK$3))</f>
        <v>0.87</v>
      </c>
      <c r="AS28" s="224" cm="1">
        <f t="array" ref="AS28">INDEX(LCTbl,MATCH(VALUE($BA28),VALUE(LCID),0),COLUMN()-COLUMN($AK$3))</f>
        <v>0</v>
      </c>
      <c r="AT28" s="224" cm="1">
        <f t="array" ref="AT28">INDEX(LCTbl,MATCH(VALUE($BA28),VALUE(LCID),0),COLUMN()-COLUMN($AK$3))</f>
        <v>0</v>
      </c>
      <c r="AU28" s="224" cm="1">
        <f t="array" ref="AU28">INDEX(LCTbl,MATCH(VALUE($BA28),VALUE(LCID),0),COLUMN()-COLUMN($AK$3))</f>
        <v>0</v>
      </c>
      <c r="AV28" s="224" cm="1">
        <f t="array" ref="AV28">INDEX(LCTbl,MATCH(VALUE($BA28),VALUE(LCID),0),COLUMN()-COLUMN($AK$3))</f>
        <v>0</v>
      </c>
      <c r="AW28" s="224" cm="1">
        <f t="array" ref="AW28">INDEX(LCTbl,MATCH(VALUE($BA28),VALUE(LCID),0),COLUMN()-COLUMN($AK$3))</f>
        <v>12600</v>
      </c>
      <c r="AX28" s="224" cm="1">
        <f t="array" ref="AX28">INDEX(LCTbl,MATCH(VALUE($BA28),VALUE(LCID),0),COLUMN()-COLUMN($AK$3))</f>
        <v>16384</v>
      </c>
      <c r="AY28" s="224" cm="1">
        <f t="array" ref="AY28">INDEX(LCTbl,MATCH(VALUE($BA28),VALUE(LCID),0),COLUMN()-COLUMN($AK$3))</f>
        <v>1</v>
      </c>
      <c r="AZ28" s="224" cm="1">
        <f t="array" ref="AZ28">INDEX(LCTbl,MATCH(VALUE($BA28),VALUE(LCID),0),COLUMN()-COLUMN($AK$3))</f>
        <v>32</v>
      </c>
      <c r="BA28" s="447" t="str">
        <f t="shared" ref="BA28:BA49" si="14">"111"&amp;RIGHT(BA4,LEN(BA4)-3)</f>
        <v>111200003</v>
      </c>
      <c r="BB28" s="224" t="str" cm="1">
        <f t="array" ref="BB28:BM28">IF((COLUMN(A26:L26)=AH28)+(COLUMN(A26:L26)=AI28)+(COLUMN(A26:L26)=AJ28),"Broken","MoorLN1")</f>
        <v>Broken</v>
      </c>
      <c r="BC28" s="224" t="str">
        <v>Broken</v>
      </c>
      <c r="BD28" s="224" t="str">
        <v>MoorLN1</v>
      </c>
      <c r="BE28" s="224" t="str">
        <v>MoorLN1</v>
      </c>
      <c r="BF28" s="224" t="str">
        <v>MoorLN1</v>
      </c>
      <c r="BG28" s="224" t="str">
        <v>MoorLN1</v>
      </c>
      <c r="BH28" s="224" t="str">
        <v>MoorLN1</v>
      </c>
      <c r="BI28" s="224" t="str">
        <v>MoorLN1</v>
      </c>
      <c r="BJ28" s="224" t="str">
        <v>MoorLN1</v>
      </c>
      <c r="BK28" s="224" t="str">
        <v>MoorLN1</v>
      </c>
      <c r="BL28" s="224" t="str">
        <v>MoorLN1</v>
      </c>
      <c r="BM28" s="224" t="str">
        <v>MoorLN1</v>
      </c>
    </row>
    <row r="29" spans="1:65" ht="15.75" thickBot="1" x14ac:dyDescent="0.3">
      <c r="A29" s="332" t="s">
        <v>2700</v>
      </c>
      <c r="J29" s="309" t="str">
        <f t="shared" si="2"/>
        <v>221</v>
      </c>
      <c r="K29" s="306">
        <f t="shared" si="3"/>
        <v>2</v>
      </c>
      <c r="L29" s="56">
        <f>L27</f>
        <v>0</v>
      </c>
      <c r="M29" s="82">
        <f>L29+30</f>
        <v>30</v>
      </c>
      <c r="N29" s="57">
        <f>L29+45</f>
        <v>45</v>
      </c>
      <c r="O29" s="309">
        <v>100</v>
      </c>
      <c r="P29" s="309">
        <v>100</v>
      </c>
      <c r="Q29" s="309">
        <v>10</v>
      </c>
      <c r="R29" s="316">
        <f t="shared" si="9"/>
        <v>0</v>
      </c>
      <c r="S29" s="397" cm="1">
        <f t="array" ref="S29">INDEX(CPTab,K29,2*MATCH(O29,Rp,0))</f>
        <v>13.9936854727484</v>
      </c>
      <c r="T29" s="406" cm="1">
        <f t="array" ref="T29">INDEX(CPTab,K29,2*MATCH(O29,Rp,0)-1)</f>
        <v>15.6003433429425</v>
      </c>
      <c r="U29" s="316">
        <f t="shared" si="10"/>
        <v>30</v>
      </c>
      <c r="V29" s="317">
        <f t="shared" si="11"/>
        <v>31.3</v>
      </c>
      <c r="W29" s="316">
        <f t="shared" si="12"/>
        <v>45</v>
      </c>
      <c r="X29" s="317">
        <f t="shared" si="13"/>
        <v>0.87</v>
      </c>
      <c r="Y29" s="316">
        <v>0</v>
      </c>
      <c r="Z29" s="317">
        <v>0</v>
      </c>
      <c r="AA29" s="316">
        <v>0</v>
      </c>
      <c r="AB29" s="317">
        <v>0</v>
      </c>
      <c r="AC29" s="316">
        <f>SimT</f>
        <v>12600</v>
      </c>
      <c r="AD29" s="317">
        <v>16384</v>
      </c>
      <c r="AE29" s="316">
        <v>1</v>
      </c>
      <c r="AF29" s="317">
        <v>32</v>
      </c>
      <c r="AG29" s="403" t="str" cm="1">
        <f t="array" ref="AG29">TEXT(J29,"000")&amp;TEXT(K29,"0")&amp;TEXT(L29,"000")&amp;_xlfn.IFS(ABS(M29-L29)&lt;5,"01",M29&lt;L29,"02",M29&gt;L29,"03")</f>
        <v>221200003</v>
      </c>
      <c r="AH29" s="478">
        <v>3</v>
      </c>
      <c r="AI29" s="483">
        <v>2</v>
      </c>
      <c r="AJ29" s="478"/>
      <c r="AK29" s="309" t="s">
        <v>131</v>
      </c>
      <c r="AL29" s="224" cm="1">
        <f t="array" ref="AL29">INDEX(LCTbl,MATCH(VALUE($BA29),VALUE(LCID),0),COLUMN()-COLUMN($AK$3))</f>
        <v>0</v>
      </c>
      <c r="AM29" s="460" cm="1">
        <f t="array" ref="AM29">INDEX(LCTbl,MATCH(VALUE($BA29),VALUE(LCID),0),COLUMN()-COLUMN($AK$3))</f>
        <v>12.4</v>
      </c>
      <c r="AN29" s="461" cm="1">
        <f t="array" ref="AN29">INDEX(LCTbl,MATCH(VALUE($BA29),VALUE(LCID),0),COLUMN()-COLUMN($AK$3))</f>
        <v>16.009884661118999</v>
      </c>
      <c r="AO29" s="224" cm="1">
        <f t="array" ref="AO29">INDEX(LCTbl,MATCH(VALUE($BA29),VALUE(LCID),0),COLUMN()-COLUMN($AK$3))</f>
        <v>-30</v>
      </c>
      <c r="AP29" s="460" cm="1">
        <f t="array" ref="AP29">INDEX(LCTbl,MATCH(VALUE($BA29),VALUE(LCID),0),COLUMN()-COLUMN($AK$3))</f>
        <v>28.7</v>
      </c>
      <c r="AQ29" s="224" cm="1">
        <f t="array" ref="AQ29">INDEX(LCTbl,MATCH(VALUE($BA29),VALUE(LCID),0),COLUMN()-COLUMN($AK$3))</f>
        <v>-45</v>
      </c>
      <c r="AR29" s="461" cm="1">
        <f t="array" ref="AR29">INDEX(LCTbl,MATCH(VALUE($BA29),VALUE(LCID),0),COLUMN()-COLUMN($AK$3))</f>
        <v>0.87</v>
      </c>
      <c r="AS29" s="224" cm="1">
        <f t="array" ref="AS29">INDEX(LCTbl,MATCH(VALUE($BA29),VALUE(LCID),0),COLUMN()-COLUMN($AK$3))</f>
        <v>0</v>
      </c>
      <c r="AT29" s="224" cm="1">
        <f t="array" ref="AT29">INDEX(LCTbl,MATCH(VALUE($BA29),VALUE(LCID),0),COLUMN()-COLUMN($AK$3))</f>
        <v>0</v>
      </c>
      <c r="AU29" s="224" cm="1">
        <f t="array" ref="AU29">INDEX(LCTbl,MATCH(VALUE($BA29),VALUE(LCID),0),COLUMN()-COLUMN($AK$3))</f>
        <v>0</v>
      </c>
      <c r="AV29" s="224" cm="1">
        <f t="array" ref="AV29">INDEX(LCTbl,MATCH(VALUE($BA29),VALUE(LCID),0),COLUMN()-COLUMN($AK$3))</f>
        <v>0</v>
      </c>
      <c r="AW29" s="224" cm="1">
        <f t="array" ref="AW29">INDEX(LCTbl,MATCH(VALUE($BA29),VALUE(LCID),0),COLUMN()-COLUMN($AK$3))</f>
        <v>12600</v>
      </c>
      <c r="AX29" s="224" cm="1">
        <f t="array" ref="AX29">INDEX(LCTbl,MATCH(VALUE($BA29),VALUE(LCID),0),COLUMN()-COLUMN($AK$3))</f>
        <v>16384</v>
      </c>
      <c r="AY29" s="224" cm="1">
        <f t="array" ref="AY29">INDEX(LCTbl,MATCH(VALUE($BA29),VALUE(LCID),0),COLUMN()-COLUMN($AK$3))</f>
        <v>1</v>
      </c>
      <c r="AZ29" s="224" cm="1">
        <f t="array" ref="AZ29">INDEX(LCTbl,MATCH(VALUE($BA29),VALUE(LCID),0),COLUMN()-COLUMN($AK$3))</f>
        <v>32</v>
      </c>
      <c r="BA29" s="447" t="str">
        <f t="shared" si="14"/>
        <v>111300002</v>
      </c>
      <c r="BB29" s="224" t="str" cm="1">
        <f t="array" ref="BB29:BM29">IF((COLUMN(A27:L27)=AH29)+(COLUMN(A27:L27)=AI29)+(COLUMN(A27:L27)=AJ29),"Broken","MoorLN1")</f>
        <v>MoorLN1</v>
      </c>
      <c r="BC29" s="224" t="str">
        <v>Broken</v>
      </c>
      <c r="BD29" s="224" t="str">
        <v>Broken</v>
      </c>
      <c r="BE29" s="224" t="str">
        <v>MoorLN1</v>
      </c>
      <c r="BF29" s="224" t="str">
        <v>MoorLN1</v>
      </c>
      <c r="BG29" s="224" t="str">
        <v>MoorLN1</v>
      </c>
      <c r="BH29" s="224" t="str">
        <v>MoorLN1</v>
      </c>
      <c r="BI29" s="224" t="str">
        <v>MoorLN1</v>
      </c>
      <c r="BJ29" s="224" t="str">
        <v>MoorLN1</v>
      </c>
      <c r="BK29" s="224" t="str">
        <v>MoorLN1</v>
      </c>
      <c r="BL29" s="224" t="str">
        <v>MoorLN1</v>
      </c>
      <c r="BM29" s="224" t="str">
        <v>MoorLN1</v>
      </c>
    </row>
    <row r="30" spans="1:65" s="149" customFormat="1" ht="15.75" thickBot="1" x14ac:dyDescent="0.3">
      <c r="A30" s="382" t="s">
        <v>2692</v>
      </c>
      <c r="B30" s="382"/>
      <c r="J30" s="309" t="str">
        <f t="shared" si="2"/>
        <v>221</v>
      </c>
      <c r="K30" s="149">
        <f t="shared" si="3"/>
        <v>2</v>
      </c>
      <c r="L30" s="56">
        <v>60</v>
      </c>
      <c r="M30" s="82">
        <f>L30+3</f>
        <v>63</v>
      </c>
      <c r="N30" s="57">
        <f>L30+3</f>
        <v>63</v>
      </c>
      <c r="O30" s="309">
        <v>100</v>
      </c>
      <c r="P30" s="309">
        <v>100</v>
      </c>
      <c r="Q30" s="309">
        <v>10</v>
      </c>
      <c r="R30" s="316">
        <f t="shared" si="9"/>
        <v>60</v>
      </c>
      <c r="S30" s="397" cm="1">
        <f t="array" ref="S30">INDEX(CPTab,K30,2*MATCH(O30,Rp,0))</f>
        <v>13.9936854727484</v>
      </c>
      <c r="T30" s="406" cm="1">
        <f t="array" ref="T30">INDEX(CPTab,K30,2*MATCH(O30,Rp,0)-1)</f>
        <v>15.6003433429425</v>
      </c>
      <c r="U30" s="316">
        <f t="shared" si="10"/>
        <v>63</v>
      </c>
      <c r="V30" s="317">
        <f t="shared" si="11"/>
        <v>31.3</v>
      </c>
      <c r="W30" s="316">
        <f t="shared" si="12"/>
        <v>63</v>
      </c>
      <c r="X30" s="317">
        <f t="shared" si="13"/>
        <v>0.87</v>
      </c>
      <c r="Y30" s="316">
        <v>0</v>
      </c>
      <c r="Z30" s="317">
        <v>0</v>
      </c>
      <c r="AA30" s="316">
        <v>0</v>
      </c>
      <c r="AB30" s="317">
        <v>0</v>
      </c>
      <c r="AC30" s="316">
        <f>SimT</f>
        <v>12600</v>
      </c>
      <c r="AD30" s="317">
        <v>16384</v>
      </c>
      <c r="AE30" s="316">
        <v>1</v>
      </c>
      <c r="AF30" s="317">
        <v>32</v>
      </c>
      <c r="AG30" s="403" t="str" cm="1">
        <f t="array" ref="AG30">TEXT(J30,"000")&amp;TEXT(K30,"0")&amp;TEXT(L30,"000")&amp;_xlfn.IFS(ABS(M30-L30)&lt;5,"01",M30&lt;L30,"02",M30&gt;L30,"03")</f>
        <v>221206001</v>
      </c>
      <c r="AH30" s="478">
        <v>2</v>
      </c>
      <c r="AI30" s="484">
        <v>1</v>
      </c>
      <c r="AJ30" s="485"/>
      <c r="AK30" s="309" t="s">
        <v>131</v>
      </c>
      <c r="AL30" s="224" cm="1">
        <f t="array" ref="AL30">INDEX(LCTbl,MATCH(VALUE($BA30),VALUE(LCID),0),COLUMN()-COLUMN($AK$3))</f>
        <v>0</v>
      </c>
      <c r="AM30" s="460" cm="1">
        <f t="array" ref="AM30">INDEX(LCTbl,MATCH(VALUE($BA30),VALUE(LCID),0),COLUMN()-COLUMN($AK$3))</f>
        <v>12.4</v>
      </c>
      <c r="AN30" s="461" cm="1">
        <f t="array" ref="AN30">INDEX(LCTbl,MATCH(VALUE($BA30),VALUE(LCID),0),COLUMN()-COLUMN($AK$3))</f>
        <v>16.009884661118999</v>
      </c>
      <c r="AO30" s="224" cm="1">
        <f t="array" ref="AO30">INDEX(LCTbl,MATCH(VALUE($BA30),VALUE(LCID),0),COLUMN()-COLUMN($AK$3))</f>
        <v>30</v>
      </c>
      <c r="AP30" s="460" cm="1">
        <f t="array" ref="AP30">INDEX(LCTbl,MATCH(VALUE($BA30),VALUE(LCID),0),COLUMN()-COLUMN($AK$3))</f>
        <v>28.7</v>
      </c>
      <c r="AQ30" s="224" cm="1">
        <f t="array" ref="AQ30">INDEX(LCTbl,MATCH(VALUE($BA30),VALUE(LCID),0),COLUMN()-COLUMN($AK$3))</f>
        <v>45</v>
      </c>
      <c r="AR30" s="461" cm="1">
        <f t="array" ref="AR30">INDEX(LCTbl,MATCH(VALUE($BA30),VALUE(LCID),0),COLUMN()-COLUMN($AK$3))</f>
        <v>0.87</v>
      </c>
      <c r="AS30" s="224" cm="1">
        <f t="array" ref="AS30">INDEX(LCTbl,MATCH(VALUE($BA30),VALUE(LCID),0),COLUMN()-COLUMN($AK$3))</f>
        <v>0</v>
      </c>
      <c r="AT30" s="224" cm="1">
        <f t="array" ref="AT30">INDEX(LCTbl,MATCH(VALUE($BA30),VALUE(LCID),0),COLUMN()-COLUMN($AK$3))</f>
        <v>0</v>
      </c>
      <c r="AU30" s="224" cm="1">
        <f t="array" ref="AU30">INDEX(LCTbl,MATCH(VALUE($BA30),VALUE(LCID),0),COLUMN()-COLUMN($AK$3))</f>
        <v>0</v>
      </c>
      <c r="AV30" s="224" cm="1">
        <f t="array" ref="AV30">INDEX(LCTbl,MATCH(VALUE($BA30),VALUE(LCID),0),COLUMN()-COLUMN($AK$3))</f>
        <v>0</v>
      </c>
      <c r="AW30" s="224" cm="1">
        <f t="array" ref="AW30">INDEX(LCTbl,MATCH(VALUE($BA30),VALUE(LCID),0),COLUMN()-COLUMN($AK$3))</f>
        <v>12600</v>
      </c>
      <c r="AX30" s="224" cm="1">
        <f t="array" ref="AX30">INDEX(LCTbl,MATCH(VALUE($BA30),VALUE(LCID),0),COLUMN()-COLUMN($AK$3))</f>
        <v>16384</v>
      </c>
      <c r="AY30" s="224" cm="1">
        <f t="array" ref="AY30">INDEX(LCTbl,MATCH(VALUE($BA30),VALUE(LCID),0),COLUMN()-COLUMN($AK$3))</f>
        <v>1</v>
      </c>
      <c r="AZ30" s="224" cm="1">
        <f t="array" ref="AZ30">INDEX(LCTbl,MATCH(VALUE($BA30),VALUE(LCID),0),COLUMN()-COLUMN($AK$3))</f>
        <v>32</v>
      </c>
      <c r="BA30" s="447" t="str">
        <f t="shared" si="14"/>
        <v>111300003</v>
      </c>
      <c r="BB30" s="224" t="str" cm="1">
        <f t="array" ref="BB30:BM30">IF((COLUMN(A28:L28)=AH30)+(COLUMN(A28:L28)=AI30)+(COLUMN(A28:L28)=AJ30),"Broken","MoorLN1")</f>
        <v>Broken</v>
      </c>
      <c r="BC30" s="224" t="str">
        <v>Broken</v>
      </c>
      <c r="BD30" s="224" t="str">
        <v>MoorLN1</v>
      </c>
      <c r="BE30" s="224" t="str">
        <v>MoorLN1</v>
      </c>
      <c r="BF30" s="224" t="str">
        <v>MoorLN1</v>
      </c>
      <c r="BG30" s="224" t="str">
        <v>MoorLN1</v>
      </c>
      <c r="BH30" s="224" t="str">
        <v>MoorLN1</v>
      </c>
      <c r="BI30" s="224" t="str">
        <v>MoorLN1</v>
      </c>
      <c r="BJ30" s="224" t="str">
        <v>MoorLN1</v>
      </c>
      <c r="BK30" s="224" t="str">
        <v>MoorLN1</v>
      </c>
      <c r="BL30" s="224" t="str">
        <v>MoorLN1</v>
      </c>
      <c r="BM30" s="224" t="str">
        <v>MoorLN1</v>
      </c>
    </row>
    <row r="31" spans="1:65" ht="15.75" thickBot="1" x14ac:dyDescent="0.3">
      <c r="A31" s="333" t="s">
        <v>2693</v>
      </c>
      <c r="B31" s="334" t="s">
        <v>183</v>
      </c>
      <c r="C31" s="334" t="s">
        <v>184</v>
      </c>
      <c r="D31" s="334" t="s">
        <v>2694</v>
      </c>
      <c r="J31" s="309" t="str">
        <f t="shared" si="2"/>
        <v>221</v>
      </c>
      <c r="K31" s="306">
        <f t="shared" si="3"/>
        <v>2</v>
      </c>
      <c r="L31" s="56">
        <f>L30</f>
        <v>60</v>
      </c>
      <c r="M31" s="82">
        <f>L31-30</f>
        <v>30</v>
      </c>
      <c r="N31" s="57">
        <f>L31-45</f>
        <v>15</v>
      </c>
      <c r="O31" s="309">
        <v>100</v>
      </c>
      <c r="P31" s="309">
        <v>100</v>
      </c>
      <c r="Q31" s="309">
        <v>10</v>
      </c>
      <c r="R31" s="316">
        <f t="shared" si="9"/>
        <v>60</v>
      </c>
      <c r="S31" s="397" cm="1">
        <f t="array" ref="S31">INDEX(CPTab,K31,2*MATCH(O31,Rp,0))</f>
        <v>13.9936854727484</v>
      </c>
      <c r="T31" s="406" cm="1">
        <f t="array" ref="T31">INDEX(CPTab,K31,2*MATCH(O31,Rp,0)-1)</f>
        <v>15.6003433429425</v>
      </c>
      <c r="U31" s="316">
        <f t="shared" si="10"/>
        <v>30</v>
      </c>
      <c r="V31" s="317">
        <f t="shared" si="11"/>
        <v>31.3</v>
      </c>
      <c r="W31" s="316">
        <f t="shared" si="12"/>
        <v>15</v>
      </c>
      <c r="X31" s="317">
        <f t="shared" si="13"/>
        <v>0.87</v>
      </c>
      <c r="Y31" s="316">
        <v>0</v>
      </c>
      <c r="Z31" s="317">
        <v>0</v>
      </c>
      <c r="AA31" s="316">
        <v>0</v>
      </c>
      <c r="AB31" s="317">
        <v>0</v>
      </c>
      <c r="AC31" s="316">
        <f>SimT</f>
        <v>12600</v>
      </c>
      <c r="AD31" s="317">
        <v>16384</v>
      </c>
      <c r="AE31" s="316">
        <v>1</v>
      </c>
      <c r="AF31" s="317">
        <v>32</v>
      </c>
      <c r="AG31" s="403" t="str" cm="1">
        <f t="array" ref="AG31">TEXT(J31,"000")&amp;TEXT(K31,"0")&amp;TEXT(L31,"000")&amp;_xlfn.IFS(ABS(M31-L31)&lt;5,"01",M31&lt;L31,"02",M31&gt;L31,"03")</f>
        <v>221206002</v>
      </c>
      <c r="AH31" s="478">
        <v>3</v>
      </c>
      <c r="AI31" s="484">
        <v>2</v>
      </c>
      <c r="AJ31" s="478"/>
      <c r="AK31" s="309" t="s">
        <v>131</v>
      </c>
      <c r="AL31" s="224" cm="1">
        <f t="array" ref="AL31">INDEX(LCTbl,MATCH(VALUE($BA31),VALUE(LCID),0),COLUMN()-COLUMN($AK$3))</f>
        <v>0</v>
      </c>
      <c r="AM31" s="460" cm="1">
        <f t="array" ref="AM31">INDEX(LCTbl,MATCH(VALUE($BA31),VALUE(LCID),0),COLUMN()-COLUMN($AK$3))</f>
        <v>12.4</v>
      </c>
      <c r="AN31" s="461" cm="1">
        <f t="array" ref="AN31">INDEX(LCTbl,MATCH(VALUE($BA31),VALUE(LCID),0),COLUMN()-COLUMN($AK$3))</f>
        <v>16.5</v>
      </c>
      <c r="AO31" s="224" cm="1">
        <f t="array" ref="AO31">INDEX(LCTbl,MATCH(VALUE($BA31),VALUE(LCID),0),COLUMN()-COLUMN($AK$3))</f>
        <v>3</v>
      </c>
      <c r="AP31" s="460" cm="1">
        <f t="array" ref="AP31">INDEX(LCTbl,MATCH(VALUE($BA31),VALUE(LCID),0),COLUMN()-COLUMN($AK$3))</f>
        <v>28.7</v>
      </c>
      <c r="AQ31" s="224" cm="1">
        <f t="array" ref="AQ31">INDEX(LCTbl,MATCH(VALUE($BA31),VALUE(LCID),0),COLUMN()-COLUMN($AK$3))</f>
        <v>3</v>
      </c>
      <c r="AR31" s="461" cm="1">
        <f t="array" ref="AR31">INDEX(LCTbl,MATCH(VALUE($BA31),VALUE(LCID),0),COLUMN()-COLUMN($AK$3))</f>
        <v>0.87</v>
      </c>
      <c r="AS31" s="224" cm="1">
        <f t="array" ref="AS31">INDEX(LCTbl,MATCH(VALUE($BA31),VALUE(LCID),0),COLUMN()-COLUMN($AK$3))</f>
        <v>0</v>
      </c>
      <c r="AT31" s="224" cm="1">
        <f t="array" ref="AT31">INDEX(LCTbl,MATCH(VALUE($BA31),VALUE(LCID),0),COLUMN()-COLUMN($AK$3))</f>
        <v>0</v>
      </c>
      <c r="AU31" s="224" cm="1">
        <f t="array" ref="AU31">INDEX(LCTbl,MATCH(VALUE($BA31),VALUE(LCID),0),COLUMN()-COLUMN($AK$3))</f>
        <v>0</v>
      </c>
      <c r="AV31" s="224" cm="1">
        <f t="array" ref="AV31">INDEX(LCTbl,MATCH(VALUE($BA31),VALUE(LCID),0),COLUMN()-COLUMN($AK$3))</f>
        <v>0</v>
      </c>
      <c r="AW31" s="224" cm="1">
        <f t="array" ref="AW31">INDEX(LCTbl,MATCH(VALUE($BA31),VALUE(LCID),0),COLUMN()-COLUMN($AK$3))</f>
        <v>12600</v>
      </c>
      <c r="AX31" s="224" cm="1">
        <f t="array" ref="AX31">INDEX(LCTbl,MATCH(VALUE($BA31),VALUE(LCID),0),COLUMN()-COLUMN($AK$3))</f>
        <v>16384</v>
      </c>
      <c r="AY31" s="224" cm="1">
        <f t="array" ref="AY31">INDEX(LCTbl,MATCH(VALUE($BA31),VALUE(LCID),0),COLUMN()-COLUMN($AK$3))</f>
        <v>1</v>
      </c>
      <c r="AZ31" s="224" cm="1">
        <f t="array" ref="AZ31">INDEX(LCTbl,MATCH(VALUE($BA31),VALUE(LCID),0),COLUMN()-COLUMN($AK$3))</f>
        <v>32</v>
      </c>
      <c r="BA31" s="447" t="str">
        <f t="shared" si="14"/>
        <v>111400001</v>
      </c>
      <c r="BB31" s="224" t="str" cm="1">
        <f t="array" ref="BB31:BM31">IF((COLUMN(A29:L29)=AH31)+(COLUMN(A29:L29)=AI31)+(COLUMN(A29:L29)=AJ31),"Broken","MoorLN1")</f>
        <v>MoorLN1</v>
      </c>
      <c r="BC31" s="224" t="str">
        <v>Broken</v>
      </c>
      <c r="BD31" s="224" t="str">
        <v>Broken</v>
      </c>
      <c r="BE31" s="224" t="str">
        <v>MoorLN1</v>
      </c>
      <c r="BF31" s="224" t="str">
        <v>MoorLN1</v>
      </c>
      <c r="BG31" s="224" t="str">
        <v>MoorLN1</v>
      </c>
      <c r="BH31" s="224" t="str">
        <v>MoorLN1</v>
      </c>
      <c r="BI31" s="224" t="str">
        <v>MoorLN1</v>
      </c>
      <c r="BJ31" s="224" t="str">
        <v>MoorLN1</v>
      </c>
      <c r="BK31" s="224" t="str">
        <v>MoorLN1</v>
      </c>
      <c r="BL31" s="224" t="str">
        <v>MoorLN1</v>
      </c>
      <c r="BM31" s="224" t="str">
        <v>MoorLN1</v>
      </c>
    </row>
    <row r="32" spans="1:65" ht="15.75" thickBot="1" x14ac:dyDescent="0.3">
      <c r="A32" s="335" t="s">
        <v>2695</v>
      </c>
      <c r="B32" s="336" t="s">
        <v>2695</v>
      </c>
      <c r="C32" s="336" t="s">
        <v>2695</v>
      </c>
      <c r="D32" s="336" t="s">
        <v>2696</v>
      </c>
      <c r="J32" s="309" t="str">
        <f t="shared" si="2"/>
        <v>221</v>
      </c>
      <c r="K32" s="306">
        <f t="shared" si="3"/>
        <v>2</v>
      </c>
      <c r="L32" s="2">
        <f>L30</f>
        <v>60</v>
      </c>
      <c r="M32" s="53">
        <f>L32+30</f>
        <v>90</v>
      </c>
      <c r="N32" s="58">
        <f>L32+45</f>
        <v>105</v>
      </c>
      <c r="O32" s="309">
        <v>100</v>
      </c>
      <c r="P32" s="309">
        <v>100</v>
      </c>
      <c r="Q32" s="309">
        <v>10</v>
      </c>
      <c r="R32" s="316">
        <f t="shared" si="9"/>
        <v>60</v>
      </c>
      <c r="S32" s="397" cm="1">
        <f t="array" ref="S32">INDEX(CPTab,K32,2*MATCH(O32,Rp,0))</f>
        <v>13.9936854727484</v>
      </c>
      <c r="T32" s="406" cm="1">
        <f t="array" ref="T32">INDEX(CPTab,K32,2*MATCH(O32,Rp,0)-1)</f>
        <v>15.6003433429425</v>
      </c>
      <c r="U32" s="316">
        <f t="shared" si="10"/>
        <v>90</v>
      </c>
      <c r="V32" s="317">
        <f t="shared" si="11"/>
        <v>31.3</v>
      </c>
      <c r="W32" s="316">
        <f t="shared" si="12"/>
        <v>105</v>
      </c>
      <c r="X32" s="317">
        <f t="shared" si="13"/>
        <v>0.87</v>
      </c>
      <c r="Y32" s="316">
        <v>0</v>
      </c>
      <c r="Z32" s="317">
        <v>0</v>
      </c>
      <c r="AA32" s="316">
        <v>0</v>
      </c>
      <c r="AB32" s="317">
        <v>0</v>
      </c>
      <c r="AC32" s="316">
        <f>SimT</f>
        <v>12600</v>
      </c>
      <c r="AD32" s="317">
        <v>16384</v>
      </c>
      <c r="AE32" s="316">
        <v>1</v>
      </c>
      <c r="AF32" s="317">
        <v>32</v>
      </c>
      <c r="AG32" s="403" t="str" cm="1">
        <f t="array" ref="AG32">TEXT(J32,"000")&amp;TEXT(K32,"0")&amp;TEXT(L32,"000")&amp;_xlfn.IFS(ABS(M32-L32)&lt;5,"01",M32&lt;L32,"02",M32&gt;L32,"03")</f>
        <v>221206003</v>
      </c>
      <c r="AH32" s="478">
        <v>3</v>
      </c>
      <c r="AI32" s="484">
        <v>4</v>
      </c>
      <c r="AJ32" s="478"/>
      <c r="AK32" s="309" t="s">
        <v>131</v>
      </c>
      <c r="AL32" s="224" cm="1">
        <f t="array" ref="AL32">INDEX(LCTbl,MATCH(VALUE($BA32),VALUE(LCID),0),COLUMN()-COLUMN($AK$3))</f>
        <v>0</v>
      </c>
      <c r="AM32" s="460" cm="1">
        <f t="array" ref="AM32">INDEX(LCTbl,MATCH(VALUE($BA32),VALUE(LCID),0),COLUMN()-COLUMN($AK$3))</f>
        <v>12.4</v>
      </c>
      <c r="AN32" s="461" cm="1">
        <f t="array" ref="AN32">INDEX(LCTbl,MATCH(VALUE($BA32),VALUE(LCID),0),COLUMN()-COLUMN($AK$3))</f>
        <v>16.5</v>
      </c>
      <c r="AO32" s="224" cm="1">
        <f t="array" ref="AO32">INDEX(LCTbl,MATCH(VALUE($BA32),VALUE(LCID),0),COLUMN()-COLUMN($AK$3))</f>
        <v>-30</v>
      </c>
      <c r="AP32" s="460" cm="1">
        <f t="array" ref="AP32">INDEX(LCTbl,MATCH(VALUE($BA32),VALUE(LCID),0),COLUMN()-COLUMN($AK$3))</f>
        <v>28.7</v>
      </c>
      <c r="AQ32" s="224" cm="1">
        <f t="array" ref="AQ32">INDEX(LCTbl,MATCH(VALUE($BA32),VALUE(LCID),0),COLUMN()-COLUMN($AK$3))</f>
        <v>-45</v>
      </c>
      <c r="AR32" s="461" cm="1">
        <f t="array" ref="AR32">INDEX(LCTbl,MATCH(VALUE($BA32),VALUE(LCID),0),COLUMN()-COLUMN($AK$3))</f>
        <v>0.87</v>
      </c>
      <c r="AS32" s="224" cm="1">
        <f t="array" ref="AS32">INDEX(LCTbl,MATCH(VALUE($BA32),VALUE(LCID),0),COLUMN()-COLUMN($AK$3))</f>
        <v>0</v>
      </c>
      <c r="AT32" s="224" cm="1">
        <f t="array" ref="AT32">INDEX(LCTbl,MATCH(VALUE($BA32),VALUE(LCID),0),COLUMN()-COLUMN($AK$3))</f>
        <v>0</v>
      </c>
      <c r="AU32" s="224" cm="1">
        <f t="array" ref="AU32">INDEX(LCTbl,MATCH(VALUE($BA32),VALUE(LCID),0),COLUMN()-COLUMN($AK$3))</f>
        <v>0</v>
      </c>
      <c r="AV32" s="224" cm="1">
        <f t="array" ref="AV32">INDEX(LCTbl,MATCH(VALUE($BA32),VALUE(LCID),0),COLUMN()-COLUMN($AK$3))</f>
        <v>0</v>
      </c>
      <c r="AW32" s="224" cm="1">
        <f t="array" ref="AW32">INDEX(LCTbl,MATCH(VALUE($BA32),VALUE(LCID),0),COLUMN()-COLUMN($AK$3))</f>
        <v>12600</v>
      </c>
      <c r="AX32" s="224" cm="1">
        <f t="array" ref="AX32">INDEX(LCTbl,MATCH(VALUE($BA32),VALUE(LCID),0),COLUMN()-COLUMN($AK$3))</f>
        <v>16384</v>
      </c>
      <c r="AY32" s="224" cm="1">
        <f t="array" ref="AY32">INDEX(LCTbl,MATCH(VALUE($BA32),VALUE(LCID),0),COLUMN()-COLUMN($AK$3))</f>
        <v>1</v>
      </c>
      <c r="AZ32" s="224" cm="1">
        <f t="array" ref="AZ32">INDEX(LCTbl,MATCH(VALUE($BA32),VALUE(LCID),0),COLUMN()-COLUMN($AK$3))</f>
        <v>32</v>
      </c>
      <c r="BA32" s="447" t="str">
        <f t="shared" si="14"/>
        <v>111400002</v>
      </c>
      <c r="BB32" s="224" t="str" cm="1">
        <f t="array" ref="BB32:BM32">IF((COLUMN(A30:L30)=AH32)+(COLUMN(A30:L30)=AI32)+(COLUMN(A30:L30)=AJ32),"Broken","MoorLN1")</f>
        <v>MoorLN1</v>
      </c>
      <c r="BC32" s="224" t="str">
        <v>MoorLN1</v>
      </c>
      <c r="BD32" s="224" t="str">
        <v>Broken</v>
      </c>
      <c r="BE32" s="224" t="str">
        <v>Broken</v>
      </c>
      <c r="BF32" s="224" t="str">
        <v>MoorLN1</v>
      </c>
      <c r="BG32" s="224" t="str">
        <v>MoorLN1</v>
      </c>
      <c r="BH32" s="224" t="str">
        <v>MoorLN1</v>
      </c>
      <c r="BI32" s="224" t="str">
        <v>MoorLN1</v>
      </c>
      <c r="BJ32" s="224" t="str">
        <v>MoorLN1</v>
      </c>
      <c r="BK32" s="224" t="str">
        <v>MoorLN1</v>
      </c>
      <c r="BL32" s="224" t="str">
        <v>MoorLN1</v>
      </c>
      <c r="BM32" s="224" t="str">
        <v>MoorLN1</v>
      </c>
    </row>
    <row r="33" spans="1:65" ht="15.75" thickBot="1" x14ac:dyDescent="0.3">
      <c r="A33" s="335" t="s">
        <v>2697</v>
      </c>
      <c r="B33" s="336" t="s">
        <v>2697</v>
      </c>
      <c r="C33" s="336" t="s">
        <v>2697</v>
      </c>
      <c r="D33" s="336" t="s">
        <v>2695</v>
      </c>
      <c r="J33" s="309" t="str">
        <f t="shared" si="2"/>
        <v>212</v>
      </c>
      <c r="K33">
        <f t="shared" si="3"/>
        <v>2</v>
      </c>
      <c r="L33" s="55">
        <v>0</v>
      </c>
      <c r="M33" s="225">
        <f>L33+3</f>
        <v>3</v>
      </c>
      <c r="N33" s="1">
        <f>L33+3</f>
        <v>3</v>
      </c>
      <c r="O33" s="182">
        <v>100</v>
      </c>
      <c r="P33" s="182">
        <v>10</v>
      </c>
      <c r="Q33" s="182">
        <v>100</v>
      </c>
      <c r="R33" s="316">
        <f t="shared" si="9"/>
        <v>0</v>
      </c>
      <c r="S33" s="397" cm="1">
        <f t="array" ref="S33">INDEX(CPTab,K33,2*MATCH(O33,Rp,0))</f>
        <v>13.9936854727484</v>
      </c>
      <c r="T33" s="406" cm="1">
        <f t="array" ref="T33">INDEX(CPTab,K33,2*MATCH(O33,Rp,0)-1)</f>
        <v>15.6003433429425</v>
      </c>
      <c r="U33" s="316">
        <f t="shared" si="10"/>
        <v>3</v>
      </c>
      <c r="V33" s="317">
        <f t="shared" si="11"/>
        <v>28.7</v>
      </c>
      <c r="W33" s="316">
        <f t="shared" si="12"/>
        <v>3</v>
      </c>
      <c r="X33" s="317">
        <f t="shared" si="13"/>
        <v>1.04</v>
      </c>
      <c r="Y33" s="316">
        <v>0</v>
      </c>
      <c r="Z33" s="317">
        <v>0</v>
      </c>
      <c r="AA33" s="316">
        <v>0</v>
      </c>
      <c r="AB33" s="317">
        <v>0</v>
      </c>
      <c r="AC33" s="316">
        <f>SimT</f>
        <v>12600</v>
      </c>
      <c r="AD33" s="317">
        <v>16384</v>
      </c>
      <c r="AE33" s="316">
        <v>1</v>
      </c>
      <c r="AF33" s="317">
        <v>32</v>
      </c>
      <c r="AG33" s="403" t="str" cm="1">
        <f t="array" ref="AG33">TEXT(J33,"000")&amp;TEXT(K33,"0")&amp;TEXT(L33,"000")&amp;_xlfn.IFS(ABS(M33-L33)&lt;5,"01",M33&lt;L33,"02",M33&gt;L33,"03")</f>
        <v>212200001</v>
      </c>
      <c r="AH33" s="478">
        <v>1</v>
      </c>
      <c r="AI33" s="484">
        <v>2</v>
      </c>
      <c r="AJ33" s="478"/>
      <c r="AK33" s="309" t="s">
        <v>131</v>
      </c>
      <c r="AL33" s="224" cm="1">
        <f t="array" ref="AL33">INDEX(LCTbl,MATCH(VALUE($BA33),VALUE(LCID),0),COLUMN()-COLUMN($AK$3))</f>
        <v>60</v>
      </c>
      <c r="AM33" s="460" cm="1">
        <f t="array" ref="AM33">INDEX(LCTbl,MATCH(VALUE($BA33),VALUE(LCID),0),COLUMN()-COLUMN($AK$3))</f>
        <v>11.9761182862343</v>
      </c>
      <c r="AN33" s="461" cm="1">
        <f t="array" ref="AN33">INDEX(LCTbl,MATCH(VALUE($BA33),VALUE(LCID),0),COLUMN()-COLUMN($AK$3))</f>
        <v>14.6702384491643</v>
      </c>
      <c r="AO33" s="224" cm="1">
        <f t="array" ref="AO33">INDEX(LCTbl,MATCH(VALUE($BA33),VALUE(LCID),0),COLUMN()-COLUMN($AK$3))</f>
        <v>30</v>
      </c>
      <c r="AP33" s="460" cm="1">
        <f t="array" ref="AP33">INDEX(LCTbl,MATCH(VALUE($BA33),VALUE(LCID),0),COLUMN()-COLUMN($AK$3))</f>
        <v>28.7</v>
      </c>
      <c r="AQ33" s="224" cm="1">
        <f t="array" ref="AQ33">INDEX(LCTbl,MATCH(VALUE($BA33),VALUE(LCID),0),COLUMN()-COLUMN($AK$3))</f>
        <v>15</v>
      </c>
      <c r="AR33" s="461" cm="1">
        <f t="array" ref="AR33">INDEX(LCTbl,MATCH(VALUE($BA33),VALUE(LCID),0),COLUMN()-COLUMN($AK$3))</f>
        <v>0.87</v>
      </c>
      <c r="AS33" s="224" cm="1">
        <f t="array" ref="AS33">INDEX(LCTbl,MATCH(VALUE($BA33),VALUE(LCID),0),COLUMN()-COLUMN($AK$3))</f>
        <v>0</v>
      </c>
      <c r="AT33" s="224" cm="1">
        <f t="array" ref="AT33">INDEX(LCTbl,MATCH(VALUE($BA33),VALUE(LCID),0),COLUMN()-COLUMN($AK$3))</f>
        <v>0</v>
      </c>
      <c r="AU33" s="224" cm="1">
        <f t="array" ref="AU33">INDEX(LCTbl,MATCH(VALUE($BA33),VALUE(LCID),0),COLUMN()-COLUMN($AK$3))</f>
        <v>0</v>
      </c>
      <c r="AV33" s="224" cm="1">
        <f t="array" ref="AV33">INDEX(LCTbl,MATCH(VALUE($BA33),VALUE(LCID),0),COLUMN()-COLUMN($AK$3))</f>
        <v>0</v>
      </c>
      <c r="AW33" s="224" cm="1">
        <f t="array" ref="AW33">INDEX(LCTbl,MATCH(VALUE($BA33),VALUE(LCID),0),COLUMN()-COLUMN($AK$3))</f>
        <v>12600</v>
      </c>
      <c r="AX33" s="224" cm="1">
        <f t="array" ref="AX33">INDEX(LCTbl,MATCH(VALUE($BA33),VALUE(LCID),0),COLUMN()-COLUMN($AK$3))</f>
        <v>16384</v>
      </c>
      <c r="AY33" s="224" cm="1">
        <f t="array" ref="AY33">INDEX(LCTbl,MATCH(VALUE($BA33),VALUE(LCID),0),COLUMN()-COLUMN($AK$3))</f>
        <v>1</v>
      </c>
      <c r="AZ33" s="224" cm="1">
        <f t="array" ref="AZ33">INDEX(LCTbl,MATCH(VALUE($BA33),VALUE(LCID),0),COLUMN()-COLUMN($AK$3))</f>
        <v>32</v>
      </c>
      <c r="BA33" s="447" t="str">
        <f t="shared" si="14"/>
        <v>111206002</v>
      </c>
      <c r="BB33" s="224" t="str" cm="1">
        <f t="array" ref="BB33:BM33">IF((COLUMN(A31:L31)=AH33)+(COLUMN(A31:L31)=AI33)+(COLUMN(A31:L31)=AJ33),"Broken","MoorLN1")</f>
        <v>Broken</v>
      </c>
      <c r="BC33" s="224" t="str">
        <v>Broken</v>
      </c>
      <c r="BD33" s="224" t="str">
        <v>MoorLN1</v>
      </c>
      <c r="BE33" s="224" t="str">
        <v>MoorLN1</v>
      </c>
      <c r="BF33" s="224" t="str">
        <v>MoorLN1</v>
      </c>
      <c r="BG33" s="224" t="str">
        <v>MoorLN1</v>
      </c>
      <c r="BH33" s="224" t="str">
        <v>MoorLN1</v>
      </c>
      <c r="BI33" s="224" t="str">
        <v>MoorLN1</v>
      </c>
      <c r="BJ33" s="224" t="str">
        <v>MoorLN1</v>
      </c>
      <c r="BK33" s="224" t="str">
        <v>MoorLN1</v>
      </c>
      <c r="BL33" s="224" t="str">
        <v>MoorLN1</v>
      </c>
      <c r="BM33" s="224" t="str">
        <v>MoorLN1</v>
      </c>
    </row>
    <row r="34" spans="1:65" ht="15.75" thickBot="1" x14ac:dyDescent="0.3">
      <c r="A34" s="335" t="s">
        <v>2698</v>
      </c>
      <c r="B34" s="336" t="s">
        <v>2699</v>
      </c>
      <c r="C34" s="336" t="s">
        <v>2697</v>
      </c>
      <c r="D34" s="336" t="s">
        <v>2695</v>
      </c>
      <c r="J34" s="309" t="str">
        <f t="shared" si="2"/>
        <v>212</v>
      </c>
      <c r="K34">
        <f t="shared" si="3"/>
        <v>2</v>
      </c>
      <c r="L34" s="56">
        <f>L33</f>
        <v>0</v>
      </c>
      <c r="M34" s="82">
        <f>L34-30</f>
        <v>-30</v>
      </c>
      <c r="N34" s="57">
        <f>L34-45</f>
        <v>-45</v>
      </c>
      <c r="O34" s="308">
        <v>100</v>
      </c>
      <c r="P34" s="308">
        <v>10</v>
      </c>
      <c r="Q34" s="308">
        <v>100</v>
      </c>
      <c r="R34" s="316">
        <f t="shared" si="9"/>
        <v>0</v>
      </c>
      <c r="S34" s="397" cm="1">
        <f t="array" ref="S34">INDEX(CPTab,K34,2*MATCH(O34,Rp,0))</f>
        <v>13.9936854727484</v>
      </c>
      <c r="T34" s="406" cm="1">
        <f t="array" ref="T34">INDEX(CPTab,K34,2*MATCH(O34,Rp,0)-1)</f>
        <v>15.6003433429425</v>
      </c>
      <c r="U34" s="316">
        <f t="shared" si="10"/>
        <v>-30</v>
      </c>
      <c r="V34" s="317">
        <f t="shared" si="11"/>
        <v>28.7</v>
      </c>
      <c r="W34" s="316">
        <f t="shared" si="12"/>
        <v>-45</v>
      </c>
      <c r="X34" s="317">
        <f t="shared" si="13"/>
        <v>1.04</v>
      </c>
      <c r="Y34" s="316">
        <v>0</v>
      </c>
      <c r="Z34" s="317">
        <v>0</v>
      </c>
      <c r="AA34" s="316">
        <v>0</v>
      </c>
      <c r="AB34" s="317">
        <v>0</v>
      </c>
      <c r="AC34" s="316">
        <f>SimT</f>
        <v>12600</v>
      </c>
      <c r="AD34" s="317">
        <v>16384</v>
      </c>
      <c r="AE34" s="316">
        <v>1</v>
      </c>
      <c r="AF34" s="317">
        <v>32</v>
      </c>
      <c r="AG34" s="403" t="str" cm="1">
        <f t="array" ref="AG34">TEXT(J34,"000")&amp;TEXT(K34,"0")&amp;TEXT(L34,"000")&amp;_xlfn.IFS(ABS(M34-L34)&lt;5,"01",M34&lt;L34,"02",M34&gt;L34,"03")</f>
        <v>212200002</v>
      </c>
      <c r="AH34" s="478">
        <v>12</v>
      </c>
      <c r="AI34" s="484">
        <v>11</v>
      </c>
      <c r="AJ34" s="478"/>
      <c r="AK34" s="309" t="s">
        <v>131</v>
      </c>
      <c r="AL34" s="224" cm="1">
        <f t="array" ref="AL34">INDEX(LCTbl,MATCH(VALUE($BA34),VALUE(LCID),0),COLUMN()-COLUMN($AK$3))</f>
        <v>60</v>
      </c>
      <c r="AM34" s="460" cm="1">
        <f t="array" ref="AM34">INDEX(LCTbl,MATCH(VALUE($BA34),VALUE(LCID),0),COLUMN()-COLUMN($AK$3))</f>
        <v>11.9761182862343</v>
      </c>
      <c r="AN34" s="461" cm="1">
        <f t="array" ref="AN34">INDEX(LCTbl,MATCH(VALUE($BA34),VALUE(LCID),0),COLUMN()-COLUMN($AK$3))</f>
        <v>14.6702384491643</v>
      </c>
      <c r="AO34" s="224" cm="1">
        <f t="array" ref="AO34">INDEX(LCTbl,MATCH(VALUE($BA34),VALUE(LCID),0),COLUMN()-COLUMN($AK$3))</f>
        <v>90</v>
      </c>
      <c r="AP34" s="460" cm="1">
        <f t="array" ref="AP34">INDEX(LCTbl,MATCH(VALUE($BA34),VALUE(LCID),0),COLUMN()-COLUMN($AK$3))</f>
        <v>28.7</v>
      </c>
      <c r="AQ34" s="224" cm="1">
        <f t="array" ref="AQ34">INDEX(LCTbl,MATCH(VALUE($BA34),VALUE(LCID),0),COLUMN()-COLUMN($AK$3))</f>
        <v>105</v>
      </c>
      <c r="AR34" s="461" cm="1">
        <f t="array" ref="AR34">INDEX(LCTbl,MATCH(VALUE($BA34),VALUE(LCID),0),COLUMN()-COLUMN($AK$3))</f>
        <v>0.87</v>
      </c>
      <c r="AS34" s="224" cm="1">
        <f t="array" ref="AS34">INDEX(LCTbl,MATCH(VALUE($BA34),VALUE(LCID),0),COLUMN()-COLUMN($AK$3))</f>
        <v>0</v>
      </c>
      <c r="AT34" s="224" cm="1">
        <f t="array" ref="AT34">INDEX(LCTbl,MATCH(VALUE($BA34),VALUE(LCID),0),COLUMN()-COLUMN($AK$3))</f>
        <v>0</v>
      </c>
      <c r="AU34" s="224" cm="1">
        <f t="array" ref="AU34">INDEX(LCTbl,MATCH(VALUE($BA34),VALUE(LCID),0),COLUMN()-COLUMN($AK$3))</f>
        <v>0</v>
      </c>
      <c r="AV34" s="224" cm="1">
        <f t="array" ref="AV34">INDEX(LCTbl,MATCH(VALUE($BA34),VALUE(LCID),0),COLUMN()-COLUMN($AK$3))</f>
        <v>0</v>
      </c>
      <c r="AW34" s="224" cm="1">
        <f t="array" ref="AW34">INDEX(LCTbl,MATCH(VALUE($BA34),VALUE(LCID),0),COLUMN()-COLUMN($AK$3))</f>
        <v>12600</v>
      </c>
      <c r="AX34" s="224" cm="1">
        <f t="array" ref="AX34">INDEX(LCTbl,MATCH(VALUE($BA34),VALUE(LCID),0),COLUMN()-COLUMN($AK$3))</f>
        <v>16384</v>
      </c>
      <c r="AY34" s="224" cm="1">
        <f t="array" ref="AY34">INDEX(LCTbl,MATCH(VALUE($BA34),VALUE(LCID),0),COLUMN()-COLUMN($AK$3))</f>
        <v>1</v>
      </c>
      <c r="AZ34" s="224" cm="1">
        <f t="array" ref="AZ34">INDEX(LCTbl,MATCH(VALUE($BA34),VALUE(LCID),0),COLUMN()-COLUMN($AK$3))</f>
        <v>32</v>
      </c>
      <c r="BA34" s="447" t="str">
        <f t="shared" si="14"/>
        <v>111206003</v>
      </c>
      <c r="BB34" s="224" t="str" cm="1">
        <f t="array" ref="BB34:BM34">IF((COLUMN(A32:L32)=AH34)+(COLUMN(A32:L32)=AI34)+(COLUMN(A32:L32)=AJ34),"Broken","MoorLN1")</f>
        <v>MoorLN1</v>
      </c>
      <c r="BC34" s="224" t="str">
        <v>MoorLN1</v>
      </c>
      <c r="BD34" s="224" t="str">
        <v>MoorLN1</v>
      </c>
      <c r="BE34" s="224" t="str">
        <v>MoorLN1</v>
      </c>
      <c r="BF34" s="224" t="str">
        <v>MoorLN1</v>
      </c>
      <c r="BG34" s="224" t="str">
        <v>MoorLN1</v>
      </c>
      <c r="BH34" s="224" t="str">
        <v>MoorLN1</v>
      </c>
      <c r="BI34" s="224" t="str">
        <v>MoorLN1</v>
      </c>
      <c r="BJ34" s="224" t="str">
        <v>MoorLN1</v>
      </c>
      <c r="BK34" s="224" t="str">
        <v>MoorLN1</v>
      </c>
      <c r="BL34" s="224" t="str">
        <v>Broken</v>
      </c>
      <c r="BM34" s="224" t="str">
        <v>Broken</v>
      </c>
    </row>
    <row r="35" spans="1:65" x14ac:dyDescent="0.25">
      <c r="J35" s="309" t="str">
        <f t="shared" si="2"/>
        <v>212</v>
      </c>
      <c r="K35">
        <f t="shared" si="3"/>
        <v>2</v>
      </c>
      <c r="L35" s="56">
        <f>L33</f>
        <v>0</v>
      </c>
      <c r="M35" s="82">
        <f>L35+30</f>
        <v>30</v>
      </c>
      <c r="N35" s="57">
        <f>L35+45</f>
        <v>45</v>
      </c>
      <c r="O35" s="308">
        <v>100</v>
      </c>
      <c r="P35" s="308">
        <v>10</v>
      </c>
      <c r="Q35" s="308">
        <v>100</v>
      </c>
      <c r="R35" s="316">
        <f t="shared" si="9"/>
        <v>0</v>
      </c>
      <c r="S35" s="397" cm="1">
        <f t="array" ref="S35">INDEX(CPTab,K35,2*MATCH(O35,Rp,0))</f>
        <v>13.9936854727484</v>
      </c>
      <c r="T35" s="406" cm="1">
        <f t="array" ref="T35">INDEX(CPTab,K35,2*MATCH(O35,Rp,0)-1)</f>
        <v>15.6003433429425</v>
      </c>
      <c r="U35" s="316">
        <f t="shared" si="10"/>
        <v>30</v>
      </c>
      <c r="V35" s="317">
        <f t="shared" si="11"/>
        <v>28.7</v>
      </c>
      <c r="W35" s="316">
        <f t="shared" si="12"/>
        <v>45</v>
      </c>
      <c r="X35" s="317">
        <f t="shared" si="13"/>
        <v>1.04</v>
      </c>
      <c r="Y35" s="316">
        <v>0</v>
      </c>
      <c r="Z35" s="317">
        <v>0</v>
      </c>
      <c r="AA35" s="316">
        <v>0</v>
      </c>
      <c r="AB35" s="317">
        <v>0</v>
      </c>
      <c r="AC35" s="316">
        <f>SimT</f>
        <v>12600</v>
      </c>
      <c r="AD35" s="317">
        <v>16384</v>
      </c>
      <c r="AE35" s="316">
        <v>1</v>
      </c>
      <c r="AF35" s="317">
        <v>32</v>
      </c>
      <c r="AG35" s="403" t="str" cm="1">
        <f t="array" ref="AG35">TEXT(J35,"000")&amp;TEXT(K35,"0")&amp;TEXT(L35,"000")&amp;_xlfn.IFS(ABS(M35-L35)&lt;5,"01",M35&lt;L35,"02",M35&gt;L35,"03")</f>
        <v>212200003</v>
      </c>
      <c r="AH35" s="478">
        <v>1</v>
      </c>
      <c r="AI35" s="484">
        <v>12</v>
      </c>
      <c r="AJ35" s="478"/>
      <c r="AK35" s="309" t="s">
        <v>131</v>
      </c>
      <c r="AL35" s="224" cm="1">
        <f t="array" ref="AL35">INDEX(LCTbl,MATCH(VALUE($BA35),VALUE(LCID),0),COLUMN()-COLUMN($AK$3))</f>
        <v>60</v>
      </c>
      <c r="AM35" s="460" cm="1">
        <f t="array" ref="AM35">INDEX(LCTbl,MATCH(VALUE($BA35),VALUE(LCID),0),COLUMN()-COLUMN($AK$3))</f>
        <v>12.4</v>
      </c>
      <c r="AN35" s="461" cm="1">
        <f t="array" ref="AN35">INDEX(LCTbl,MATCH(VALUE($BA35),VALUE(LCID),0),COLUMN()-COLUMN($AK$3))</f>
        <v>16.5</v>
      </c>
      <c r="AO35" s="224" cm="1">
        <f t="array" ref="AO35">INDEX(LCTbl,MATCH(VALUE($BA35),VALUE(LCID),0),COLUMN()-COLUMN($AK$3))</f>
        <v>30</v>
      </c>
      <c r="AP35" s="460" cm="1">
        <f t="array" ref="AP35">INDEX(LCTbl,MATCH(VALUE($BA35),VALUE(LCID),0),COLUMN()-COLUMN($AK$3))</f>
        <v>28.7</v>
      </c>
      <c r="AQ35" s="224" cm="1">
        <f t="array" ref="AQ35">INDEX(LCTbl,MATCH(VALUE($BA35),VALUE(LCID),0),COLUMN()-COLUMN($AK$3))</f>
        <v>15</v>
      </c>
      <c r="AR35" s="461" cm="1">
        <f t="array" ref="AR35">INDEX(LCTbl,MATCH(VALUE($BA35),VALUE(LCID),0),COLUMN()-COLUMN($AK$3))</f>
        <v>0.87</v>
      </c>
      <c r="AS35" s="224" cm="1">
        <f t="array" ref="AS35">INDEX(LCTbl,MATCH(VALUE($BA35),VALUE(LCID),0),COLUMN()-COLUMN($AK$3))</f>
        <v>0</v>
      </c>
      <c r="AT35" s="224" cm="1">
        <f t="array" ref="AT35">INDEX(LCTbl,MATCH(VALUE($BA35),VALUE(LCID),0),COLUMN()-COLUMN($AK$3))</f>
        <v>0</v>
      </c>
      <c r="AU35" s="224" cm="1">
        <f t="array" ref="AU35">INDEX(LCTbl,MATCH(VALUE($BA35),VALUE(LCID),0),COLUMN()-COLUMN($AK$3))</f>
        <v>0</v>
      </c>
      <c r="AV35" s="224" cm="1">
        <f t="array" ref="AV35">INDEX(LCTbl,MATCH(VALUE($BA35),VALUE(LCID),0),COLUMN()-COLUMN($AK$3))</f>
        <v>0</v>
      </c>
      <c r="AW35" s="224" cm="1">
        <f t="array" ref="AW35">INDEX(LCTbl,MATCH(VALUE($BA35),VALUE(LCID),0),COLUMN()-COLUMN($AK$3))</f>
        <v>12600</v>
      </c>
      <c r="AX35" s="224" cm="1">
        <f t="array" ref="AX35">INDEX(LCTbl,MATCH(VALUE($BA35),VALUE(LCID),0),COLUMN()-COLUMN($AK$3))</f>
        <v>16384</v>
      </c>
      <c r="AY35" s="224" cm="1">
        <f t="array" ref="AY35">INDEX(LCTbl,MATCH(VALUE($BA35),VALUE(LCID),0),COLUMN()-COLUMN($AK$3))</f>
        <v>1</v>
      </c>
      <c r="AZ35" s="224" cm="1">
        <f t="array" ref="AZ35">INDEX(LCTbl,MATCH(VALUE($BA35),VALUE(LCID),0),COLUMN()-COLUMN($AK$3))</f>
        <v>32</v>
      </c>
      <c r="BA35" s="447" t="str">
        <f t="shared" si="14"/>
        <v>111406002</v>
      </c>
      <c r="BB35" s="224" t="str" cm="1">
        <f t="array" ref="BB35:BM35">IF((COLUMN(A33:L33)=AH35)+(COLUMN(A33:L33)=AI35)+(COLUMN(A33:L33)=AJ35),"Broken","MoorLN1")</f>
        <v>Broken</v>
      </c>
      <c r="BC35" s="224" t="str">
        <v>MoorLN1</v>
      </c>
      <c r="BD35" s="224" t="str">
        <v>MoorLN1</v>
      </c>
      <c r="BE35" s="224" t="str">
        <v>MoorLN1</v>
      </c>
      <c r="BF35" s="224" t="str">
        <v>MoorLN1</v>
      </c>
      <c r="BG35" s="224" t="str">
        <v>MoorLN1</v>
      </c>
      <c r="BH35" s="224" t="str">
        <v>MoorLN1</v>
      </c>
      <c r="BI35" s="224" t="str">
        <v>MoorLN1</v>
      </c>
      <c r="BJ35" s="224" t="str">
        <v>MoorLN1</v>
      </c>
      <c r="BK35" s="224" t="str">
        <v>MoorLN1</v>
      </c>
      <c r="BL35" s="224" t="str">
        <v>MoorLN1</v>
      </c>
      <c r="BM35" s="224" t="str">
        <v>Broken</v>
      </c>
    </row>
    <row r="36" spans="1:65" x14ac:dyDescent="0.25">
      <c r="A36" s="323" t="s">
        <v>2709</v>
      </c>
      <c r="B36" s="56"/>
      <c r="C36" s="408">
        <v>1</v>
      </c>
      <c r="D36" s="51"/>
      <c r="E36" s="324">
        <v>10</v>
      </c>
      <c r="F36" s="56"/>
      <c r="G36" s="408">
        <v>100</v>
      </c>
      <c r="H36" s="51"/>
      <c r="I36" s="408">
        <v>10000</v>
      </c>
      <c r="J36" s="309" t="str">
        <f t="shared" si="2"/>
        <v>212</v>
      </c>
      <c r="K36">
        <f t="shared" si="3"/>
        <v>2</v>
      </c>
      <c r="L36" s="56">
        <v>60</v>
      </c>
      <c r="M36" s="82">
        <f>L36+3</f>
        <v>63</v>
      </c>
      <c r="N36" s="57">
        <f>L36+3</f>
        <v>63</v>
      </c>
      <c r="O36" s="308">
        <v>100</v>
      </c>
      <c r="P36" s="308">
        <v>10</v>
      </c>
      <c r="Q36" s="308">
        <v>100</v>
      </c>
      <c r="R36" s="316">
        <f t="shared" si="9"/>
        <v>60</v>
      </c>
      <c r="S36" s="397" cm="1">
        <f t="array" ref="S36">INDEX(CPTab,K36,2*MATCH(O36,Rp,0))</f>
        <v>13.9936854727484</v>
      </c>
      <c r="T36" s="406" cm="1">
        <f t="array" ref="T36">INDEX(CPTab,K36,2*MATCH(O36,Rp,0)-1)</f>
        <v>15.6003433429425</v>
      </c>
      <c r="U36" s="316">
        <f t="shared" si="10"/>
        <v>63</v>
      </c>
      <c r="V36" s="317">
        <f t="shared" si="11"/>
        <v>28.7</v>
      </c>
      <c r="W36" s="316">
        <f t="shared" si="12"/>
        <v>63</v>
      </c>
      <c r="X36" s="317">
        <f t="shared" si="13"/>
        <v>1.04</v>
      </c>
      <c r="Y36" s="316">
        <v>0</v>
      </c>
      <c r="Z36" s="317">
        <v>0</v>
      </c>
      <c r="AA36" s="316">
        <v>0</v>
      </c>
      <c r="AB36" s="317">
        <v>0</v>
      </c>
      <c r="AC36" s="316">
        <f>SimT</f>
        <v>12600</v>
      </c>
      <c r="AD36" s="317">
        <v>16384</v>
      </c>
      <c r="AE36" s="316">
        <v>1</v>
      </c>
      <c r="AF36" s="317">
        <v>32</v>
      </c>
      <c r="AG36" s="403" t="str" cm="1">
        <f t="array" ref="AG36">TEXT(J36,"000")&amp;TEXT(K36,"0")&amp;TEXT(L36,"000")&amp;_xlfn.IFS(ABS(M36-L36)&lt;5,"01",M36&lt;L36,"02",M36&gt;L36,"03")</f>
        <v>212206001</v>
      </c>
      <c r="AH36" s="478">
        <v>1</v>
      </c>
      <c r="AI36" s="484">
        <v>12</v>
      </c>
      <c r="AJ36" s="478"/>
      <c r="AK36" s="309" t="s">
        <v>131</v>
      </c>
      <c r="AL36" s="224" cm="1">
        <f t="array" ref="AL36">INDEX(LCTbl,MATCH(VALUE($BA36),VALUE(LCID),0),COLUMN()-COLUMN($AK$3))</f>
        <v>60</v>
      </c>
      <c r="AM36" s="460" cm="1">
        <f t="array" ref="AM36">INDEX(LCTbl,MATCH(VALUE($BA36),VALUE(LCID),0),COLUMN()-COLUMN($AK$3))</f>
        <v>11.994294567193901</v>
      </c>
      <c r="AN36" s="461" cm="1">
        <f t="array" ref="AN36">INDEX(LCTbl,MATCH(VALUE($BA36),VALUE(LCID),0),COLUMN()-COLUMN($AK$3))</f>
        <v>17.8220742477044</v>
      </c>
      <c r="AO36" s="224" cm="1">
        <f t="array" ref="AO36">INDEX(LCTbl,MATCH(VALUE($BA36),VALUE(LCID),0),COLUMN()-COLUMN($AK$3))</f>
        <v>30</v>
      </c>
      <c r="AP36" s="460" cm="1">
        <f t="array" ref="AP36">INDEX(LCTbl,MATCH(VALUE($BA36),VALUE(LCID),0),COLUMN()-COLUMN($AK$3))</f>
        <v>28.7</v>
      </c>
      <c r="AQ36" s="224" cm="1">
        <f t="array" ref="AQ36">INDEX(LCTbl,MATCH(VALUE($BA36),VALUE(LCID),0),COLUMN()-COLUMN($AK$3))</f>
        <v>15</v>
      </c>
      <c r="AR36" s="461" cm="1">
        <f t="array" ref="AR36">INDEX(LCTbl,MATCH(VALUE($BA36),VALUE(LCID),0),COLUMN()-COLUMN($AK$3))</f>
        <v>0.87</v>
      </c>
      <c r="AS36" s="224" cm="1">
        <f t="array" ref="AS36">INDEX(LCTbl,MATCH(VALUE($BA36),VALUE(LCID),0),COLUMN()-COLUMN($AK$3))</f>
        <v>0</v>
      </c>
      <c r="AT36" s="224" cm="1">
        <f t="array" ref="AT36">INDEX(LCTbl,MATCH(VALUE($BA36),VALUE(LCID),0),COLUMN()-COLUMN($AK$3))</f>
        <v>0</v>
      </c>
      <c r="AU36" s="224" cm="1">
        <f t="array" ref="AU36">INDEX(LCTbl,MATCH(VALUE($BA36),VALUE(LCID),0),COLUMN()-COLUMN($AK$3))</f>
        <v>0</v>
      </c>
      <c r="AV36" s="224" cm="1">
        <f t="array" ref="AV36">INDEX(LCTbl,MATCH(VALUE($BA36),VALUE(LCID),0),COLUMN()-COLUMN($AK$3))</f>
        <v>0</v>
      </c>
      <c r="AW36" s="224" cm="1">
        <f t="array" ref="AW36">INDEX(LCTbl,MATCH(VALUE($BA36),VALUE(LCID),0),COLUMN()-COLUMN($AK$3))</f>
        <v>12600</v>
      </c>
      <c r="AX36" s="224" cm="1">
        <f t="array" ref="AX36">INDEX(LCTbl,MATCH(VALUE($BA36),VALUE(LCID),0),COLUMN()-COLUMN($AK$3))</f>
        <v>16384</v>
      </c>
      <c r="AY36" s="224" cm="1">
        <f t="array" ref="AY36">INDEX(LCTbl,MATCH(VALUE($BA36),VALUE(LCID),0),COLUMN()-COLUMN($AK$3))</f>
        <v>1</v>
      </c>
      <c r="AZ36" s="224" cm="1">
        <f t="array" ref="AZ36">INDEX(LCTbl,MATCH(VALUE($BA36),VALUE(LCID),0),COLUMN()-COLUMN($AK$3))</f>
        <v>32</v>
      </c>
      <c r="BA36" s="447" t="str">
        <f t="shared" si="14"/>
        <v>111506002</v>
      </c>
      <c r="BB36" s="224" t="str" cm="1">
        <f t="array" ref="BB36:BM36">IF((COLUMN(A34:L34)=AH36)+(COLUMN(A34:L34)=AI36)+(COLUMN(A34:L34)=AJ36),"Broken","MoorLN1")</f>
        <v>Broken</v>
      </c>
      <c r="BC36" s="224" t="str">
        <v>MoorLN1</v>
      </c>
      <c r="BD36" s="224" t="str">
        <v>MoorLN1</v>
      </c>
      <c r="BE36" s="224" t="str">
        <v>MoorLN1</v>
      </c>
      <c r="BF36" s="224" t="str">
        <v>MoorLN1</v>
      </c>
      <c r="BG36" s="224" t="str">
        <v>MoorLN1</v>
      </c>
      <c r="BH36" s="224" t="str">
        <v>MoorLN1</v>
      </c>
      <c r="BI36" s="224" t="str">
        <v>MoorLN1</v>
      </c>
      <c r="BJ36" s="224" t="str">
        <v>MoorLN1</v>
      </c>
      <c r="BK36" s="224" t="str">
        <v>MoorLN1</v>
      </c>
      <c r="BL36" s="224" t="str">
        <v>MoorLN1</v>
      </c>
      <c r="BM36" s="224" t="str">
        <v>Broken</v>
      </c>
    </row>
    <row r="37" spans="1:65" x14ac:dyDescent="0.25">
      <c r="B37" s="414" t="s">
        <v>15</v>
      </c>
      <c r="C37" s="408" t="s">
        <v>11</v>
      </c>
      <c r="D37" s="323" t="s">
        <v>15</v>
      </c>
      <c r="E37" s="324" t="s">
        <v>11</v>
      </c>
      <c r="F37" s="414" t="s">
        <v>15</v>
      </c>
      <c r="G37" s="408" t="s">
        <v>11</v>
      </c>
      <c r="H37" s="323" t="s">
        <v>15</v>
      </c>
      <c r="I37" s="408" t="s">
        <v>11</v>
      </c>
      <c r="J37" s="309" t="str">
        <f t="shared" si="2"/>
        <v>212</v>
      </c>
      <c r="K37">
        <f t="shared" si="3"/>
        <v>2</v>
      </c>
      <c r="L37" s="56">
        <f>L36</f>
        <v>60</v>
      </c>
      <c r="M37" s="82">
        <f>L37-30</f>
        <v>30</v>
      </c>
      <c r="N37" s="57">
        <f>L37-45</f>
        <v>15</v>
      </c>
      <c r="O37" s="308">
        <v>100</v>
      </c>
      <c r="P37" s="308">
        <v>10</v>
      </c>
      <c r="Q37" s="308">
        <v>100</v>
      </c>
      <c r="R37" s="316">
        <f t="shared" si="9"/>
        <v>60</v>
      </c>
      <c r="S37" s="397" cm="1">
        <f t="array" ref="S37">INDEX(CPTab,K37,2*MATCH(O37,Rp,0))</f>
        <v>13.9936854727484</v>
      </c>
      <c r="T37" s="406" cm="1">
        <f t="array" ref="T37">INDEX(CPTab,K37,2*MATCH(O37,Rp,0)-1)</f>
        <v>15.6003433429425</v>
      </c>
      <c r="U37" s="316">
        <f t="shared" si="10"/>
        <v>30</v>
      </c>
      <c r="V37" s="317">
        <f t="shared" si="11"/>
        <v>28.7</v>
      </c>
      <c r="W37" s="316">
        <f t="shared" si="12"/>
        <v>15</v>
      </c>
      <c r="X37" s="317">
        <f t="shared" si="13"/>
        <v>1.04</v>
      </c>
      <c r="Y37" s="316">
        <v>0</v>
      </c>
      <c r="Z37" s="317">
        <v>0</v>
      </c>
      <c r="AA37" s="316">
        <v>0</v>
      </c>
      <c r="AB37" s="317">
        <v>0</v>
      </c>
      <c r="AC37" s="316">
        <f>SimT</f>
        <v>12600</v>
      </c>
      <c r="AD37" s="317">
        <v>16384</v>
      </c>
      <c r="AE37" s="316">
        <v>1</v>
      </c>
      <c r="AF37" s="317">
        <v>32</v>
      </c>
      <c r="AG37" s="403" t="str" cm="1">
        <f t="array" ref="AG37">TEXT(J37,"000")&amp;TEXT(K37,"0")&amp;TEXT(L37,"000")&amp;_xlfn.IFS(ABS(M37-L37)&lt;5,"01",M37&lt;L37,"02",M37&gt;L37,"03")</f>
        <v>212206002</v>
      </c>
      <c r="AH37" s="478">
        <v>12</v>
      </c>
      <c r="AI37" s="484">
        <v>1</v>
      </c>
      <c r="AJ37" s="478"/>
      <c r="AK37" s="309" t="s">
        <v>131</v>
      </c>
      <c r="AL37" s="224" cm="1">
        <f t="array" ref="AL37">INDEX(LCTbl,MATCH(VALUE($BA37),VALUE(LCID),0),COLUMN()-COLUMN($AK$3))</f>
        <v>60</v>
      </c>
      <c r="AM37" s="460" cm="1">
        <f t="array" ref="AM37">INDEX(LCTbl,MATCH(VALUE($BA37),VALUE(LCID),0),COLUMN()-COLUMN($AK$3))</f>
        <v>11.0309516763358</v>
      </c>
      <c r="AN37" s="461" cm="1">
        <f t="array" ref="AN37">INDEX(LCTbl,MATCH(VALUE($BA37),VALUE(LCID),0),COLUMN()-COLUMN($AK$3))</f>
        <v>18.665194935765602</v>
      </c>
      <c r="AO37" s="224" cm="1">
        <f t="array" ref="AO37">INDEX(LCTbl,MATCH(VALUE($BA37),VALUE(LCID),0),COLUMN()-COLUMN($AK$3))</f>
        <v>63</v>
      </c>
      <c r="AP37" s="460" cm="1">
        <f t="array" ref="AP37">INDEX(LCTbl,MATCH(VALUE($BA37),VALUE(LCID),0),COLUMN()-COLUMN($AK$3))</f>
        <v>28.7</v>
      </c>
      <c r="AQ37" s="224" cm="1">
        <f t="array" ref="AQ37">INDEX(LCTbl,MATCH(VALUE($BA37),VALUE(LCID),0),COLUMN()-COLUMN($AK$3))</f>
        <v>63</v>
      </c>
      <c r="AR37" s="461" cm="1">
        <f t="array" ref="AR37">INDEX(LCTbl,MATCH(VALUE($BA37),VALUE(LCID),0),COLUMN()-COLUMN($AK$3))</f>
        <v>0.87</v>
      </c>
      <c r="AS37" s="224" cm="1">
        <f t="array" ref="AS37">INDEX(LCTbl,MATCH(VALUE($BA37),VALUE(LCID),0),COLUMN()-COLUMN($AK$3))</f>
        <v>0</v>
      </c>
      <c r="AT37" s="224" cm="1">
        <f t="array" ref="AT37">INDEX(LCTbl,MATCH(VALUE($BA37),VALUE(LCID),0),COLUMN()-COLUMN($AK$3))</f>
        <v>0</v>
      </c>
      <c r="AU37" s="224" cm="1">
        <f t="array" ref="AU37">INDEX(LCTbl,MATCH(VALUE($BA37),VALUE(LCID),0),COLUMN()-COLUMN($AK$3))</f>
        <v>0</v>
      </c>
      <c r="AV37" s="224" cm="1">
        <f t="array" ref="AV37">INDEX(LCTbl,MATCH(VALUE($BA37),VALUE(LCID),0),COLUMN()-COLUMN($AK$3))</f>
        <v>0</v>
      </c>
      <c r="AW37" s="224" cm="1">
        <f t="array" ref="AW37">INDEX(LCTbl,MATCH(VALUE($BA37),VALUE(LCID),0),COLUMN()-COLUMN($AK$3))</f>
        <v>12600</v>
      </c>
      <c r="AX37" s="224" cm="1">
        <f t="array" ref="AX37">INDEX(LCTbl,MATCH(VALUE($BA37),VALUE(LCID),0),COLUMN()-COLUMN($AK$3))</f>
        <v>16384</v>
      </c>
      <c r="AY37" s="224" cm="1">
        <f t="array" ref="AY37">INDEX(LCTbl,MATCH(VALUE($BA37),VALUE(LCID),0),COLUMN()-COLUMN($AK$3))</f>
        <v>1</v>
      </c>
      <c r="AZ37" s="224" cm="1">
        <f t="array" ref="AZ37">INDEX(LCTbl,MATCH(VALUE($BA37),VALUE(LCID),0),COLUMN()-COLUMN($AK$3))</f>
        <v>32</v>
      </c>
      <c r="BA37" s="447" t="str">
        <f t="shared" si="14"/>
        <v>111606001</v>
      </c>
      <c r="BB37" s="224" t="str" cm="1">
        <f t="array" ref="BB37:BM37">IF((COLUMN(A35:L35)=AH37)+(COLUMN(A35:L35)=AI37)+(COLUMN(A35:L35)=AJ37),"Broken","MoorLN1")</f>
        <v>Broken</v>
      </c>
      <c r="BC37" s="224" t="str">
        <v>MoorLN1</v>
      </c>
      <c r="BD37" s="224" t="str">
        <v>MoorLN1</v>
      </c>
      <c r="BE37" s="224" t="str">
        <v>MoorLN1</v>
      </c>
      <c r="BF37" s="224" t="str">
        <v>MoorLN1</v>
      </c>
      <c r="BG37" s="224" t="str">
        <v>MoorLN1</v>
      </c>
      <c r="BH37" s="224" t="str">
        <v>MoorLN1</v>
      </c>
      <c r="BI37" s="224" t="str">
        <v>MoorLN1</v>
      </c>
      <c r="BJ37" s="224" t="str">
        <v>MoorLN1</v>
      </c>
      <c r="BK37" s="224" t="str">
        <v>MoorLN1</v>
      </c>
      <c r="BL37" s="224" t="str">
        <v>MoorLN1</v>
      </c>
      <c r="BM37" s="224" t="str">
        <v>Broken</v>
      </c>
    </row>
    <row r="38" spans="1:65" x14ac:dyDescent="0.25">
      <c r="B38" s="331">
        <v>11.701200935380299</v>
      </c>
      <c r="C38" s="410">
        <v>9.0144264462809893</v>
      </c>
      <c r="D38" s="409">
        <v>11.425597859039501</v>
      </c>
      <c r="E38" s="409">
        <v>10.0083739977796</v>
      </c>
      <c r="F38" s="331">
        <v>11.425597859039501</v>
      </c>
      <c r="G38" s="410">
        <v>10.0083739977796</v>
      </c>
      <c r="H38" s="409">
        <v>13.8812480609001</v>
      </c>
      <c r="I38" s="410">
        <v>14.986183186888301</v>
      </c>
      <c r="J38" s="309" t="str">
        <f t="shared" si="2"/>
        <v>212</v>
      </c>
      <c r="K38">
        <f t="shared" si="3"/>
        <v>2</v>
      </c>
      <c r="L38" s="2">
        <f>L36</f>
        <v>60</v>
      </c>
      <c r="M38" s="53">
        <f>L38+30</f>
        <v>90</v>
      </c>
      <c r="N38" s="58">
        <f>L38+45</f>
        <v>105</v>
      </c>
      <c r="O38" s="308">
        <v>100</v>
      </c>
      <c r="P38" s="308">
        <v>10</v>
      </c>
      <c r="Q38" s="308">
        <v>100</v>
      </c>
      <c r="R38" s="316">
        <f t="shared" si="9"/>
        <v>60</v>
      </c>
      <c r="S38" s="397" cm="1">
        <f t="array" ref="S38">INDEX(CPTab,K38,2*MATCH(O38,Rp,0))</f>
        <v>13.9936854727484</v>
      </c>
      <c r="T38" s="406" cm="1">
        <f t="array" ref="T38">INDEX(CPTab,K38,2*MATCH(O38,Rp,0)-1)</f>
        <v>15.6003433429425</v>
      </c>
      <c r="U38" s="316">
        <f t="shared" si="10"/>
        <v>90</v>
      </c>
      <c r="V38" s="317">
        <f t="shared" si="11"/>
        <v>28.7</v>
      </c>
      <c r="W38" s="316">
        <f t="shared" si="12"/>
        <v>105</v>
      </c>
      <c r="X38" s="317">
        <f t="shared" si="13"/>
        <v>1.04</v>
      </c>
      <c r="Y38" s="316">
        <v>0</v>
      </c>
      <c r="Z38" s="317">
        <v>0</v>
      </c>
      <c r="AA38" s="316">
        <v>0</v>
      </c>
      <c r="AB38" s="317">
        <v>0</v>
      </c>
      <c r="AC38" s="316">
        <f>SimT</f>
        <v>12600</v>
      </c>
      <c r="AD38" s="317">
        <v>16384</v>
      </c>
      <c r="AE38" s="316">
        <v>1</v>
      </c>
      <c r="AF38" s="317">
        <v>32</v>
      </c>
      <c r="AG38" s="403" t="str" cm="1">
        <f t="array" ref="AG38">TEXT(J38,"000")&amp;TEXT(K38,"0")&amp;TEXT(L38,"000")&amp;_xlfn.IFS(ABS(M38-L38)&lt;5,"01",M38&lt;L38,"02",M38&gt;L38,"03")</f>
        <v>212206003</v>
      </c>
      <c r="AH38" s="479">
        <v>1</v>
      </c>
      <c r="AI38" s="484">
        <v>2</v>
      </c>
      <c r="AJ38" s="478"/>
      <c r="AK38" s="319" t="s">
        <v>131</v>
      </c>
      <c r="AL38" s="462" cm="1">
        <f t="array" ref="AL38">INDEX(LCTbl,MATCH(VALUE($BA38),VALUE(LCID),0),COLUMN()-COLUMN($AK$3))</f>
        <v>60</v>
      </c>
      <c r="AM38" s="463" cm="1">
        <f t="array" ref="AM38">INDEX(LCTbl,MATCH(VALUE($BA38),VALUE(LCID),0),COLUMN()-COLUMN($AK$3))</f>
        <v>11.0309516763358</v>
      </c>
      <c r="AN38" s="464" cm="1">
        <f t="array" ref="AN38">INDEX(LCTbl,MATCH(VALUE($BA38),VALUE(LCID),0),COLUMN()-COLUMN($AK$3))</f>
        <v>18.665194935765602</v>
      </c>
      <c r="AO38" s="462" cm="1">
        <f t="array" ref="AO38">INDEX(LCTbl,MATCH(VALUE($BA38),VALUE(LCID),0),COLUMN()-COLUMN($AK$3))</f>
        <v>30</v>
      </c>
      <c r="AP38" s="463" cm="1">
        <f t="array" ref="AP38">INDEX(LCTbl,MATCH(VALUE($BA38),VALUE(LCID),0),COLUMN()-COLUMN($AK$3))</f>
        <v>28.7</v>
      </c>
      <c r="AQ38" s="462" cm="1">
        <f t="array" ref="AQ38">INDEX(LCTbl,MATCH(VALUE($BA38),VALUE(LCID),0),COLUMN()-COLUMN($AK$3))</f>
        <v>15</v>
      </c>
      <c r="AR38" s="464" cm="1">
        <f t="array" ref="AR38">INDEX(LCTbl,MATCH(VALUE($BA38),VALUE(LCID),0),COLUMN()-COLUMN($AK$3))</f>
        <v>0.87</v>
      </c>
      <c r="AS38" s="462" cm="1">
        <f t="array" ref="AS38">INDEX(LCTbl,MATCH(VALUE($BA38),VALUE(LCID),0),COLUMN()-COLUMN($AK$3))</f>
        <v>0</v>
      </c>
      <c r="AT38" s="462" cm="1">
        <f t="array" ref="AT38">INDEX(LCTbl,MATCH(VALUE($BA38),VALUE(LCID),0),COLUMN()-COLUMN($AK$3))</f>
        <v>0</v>
      </c>
      <c r="AU38" s="462" cm="1">
        <f t="array" ref="AU38">INDEX(LCTbl,MATCH(VALUE($BA38),VALUE(LCID),0),COLUMN()-COLUMN($AK$3))</f>
        <v>0</v>
      </c>
      <c r="AV38" s="462" cm="1">
        <f t="array" ref="AV38">INDEX(LCTbl,MATCH(VALUE($BA38),VALUE(LCID),0),COLUMN()-COLUMN($AK$3))</f>
        <v>0</v>
      </c>
      <c r="AW38" s="462" cm="1">
        <f t="array" ref="AW38">INDEX(LCTbl,MATCH(VALUE($BA38),VALUE(LCID),0),COLUMN()-COLUMN($AK$3))</f>
        <v>12600</v>
      </c>
      <c r="AX38" s="462" cm="1">
        <f t="array" ref="AX38">INDEX(LCTbl,MATCH(VALUE($BA38),VALUE(LCID),0),COLUMN()-COLUMN($AK$3))</f>
        <v>16384</v>
      </c>
      <c r="AY38" s="462" cm="1">
        <f t="array" ref="AY38">INDEX(LCTbl,MATCH(VALUE($BA38),VALUE(LCID),0),COLUMN()-COLUMN($AK$3))</f>
        <v>1</v>
      </c>
      <c r="AZ38" s="462" cm="1">
        <f t="array" ref="AZ38">INDEX(LCTbl,MATCH(VALUE($BA38),VALUE(LCID),0),COLUMN()-COLUMN($AK$3))</f>
        <v>32</v>
      </c>
      <c r="BA38" s="447" t="str">
        <f t="shared" si="14"/>
        <v>111606002</v>
      </c>
      <c r="BB38" s="224" t="str" cm="1">
        <f t="array" ref="BB38:BM38">IF((COLUMN(A36:L36)=AH38)+(COLUMN(A36:L36)=AI38)+(COLUMN(A36:L36)=AJ38),"Broken","MoorLN1")</f>
        <v>Broken</v>
      </c>
      <c r="BC38" s="224" t="str">
        <v>Broken</v>
      </c>
      <c r="BD38" s="224" t="str">
        <v>MoorLN1</v>
      </c>
      <c r="BE38" s="224" t="str">
        <v>MoorLN1</v>
      </c>
      <c r="BF38" s="224" t="str">
        <v>MoorLN1</v>
      </c>
      <c r="BG38" s="224" t="str">
        <v>MoorLN1</v>
      </c>
      <c r="BH38" s="224" t="str">
        <v>MoorLN1</v>
      </c>
      <c r="BI38" s="224" t="str">
        <v>MoorLN1</v>
      </c>
      <c r="BJ38" s="224" t="str">
        <v>MoorLN1</v>
      </c>
      <c r="BK38" s="224" t="str">
        <v>MoorLN1</v>
      </c>
      <c r="BL38" s="224" t="str">
        <v>MoorLN1</v>
      </c>
      <c r="BM38" s="224" t="str">
        <v>MoorLN1</v>
      </c>
    </row>
    <row r="39" spans="1:65" x14ac:dyDescent="0.25">
      <c r="B39" s="331">
        <v>12.579543208011099</v>
      </c>
      <c r="C39" s="410">
        <v>9.5080040458862705</v>
      </c>
      <c r="D39" s="409">
        <v>12.858983147675699</v>
      </c>
      <c r="E39" s="409">
        <v>11.009113901566501</v>
      </c>
      <c r="F39" s="331">
        <v>12.858983147675699</v>
      </c>
      <c r="G39" s="410">
        <v>11.009113901566501</v>
      </c>
      <c r="H39" s="409">
        <v>14.8988349797808</v>
      </c>
      <c r="I39" s="410">
        <v>15.9212195790394</v>
      </c>
      <c r="J39" s="309" t="str">
        <f t="shared" si="2"/>
        <v>412</v>
      </c>
      <c r="K39">
        <f t="shared" si="3"/>
        <v>2</v>
      </c>
      <c r="L39" s="55">
        <v>0</v>
      </c>
      <c r="M39" s="225">
        <f>L39+3</f>
        <v>3</v>
      </c>
      <c r="N39" s="1">
        <f>L39+3</f>
        <v>3</v>
      </c>
      <c r="O39" s="308">
        <v>10000</v>
      </c>
      <c r="P39" s="308">
        <v>10</v>
      </c>
      <c r="Q39" s="308">
        <v>100</v>
      </c>
      <c r="R39" s="316">
        <f t="shared" si="9"/>
        <v>0</v>
      </c>
      <c r="S39" s="397" cm="1">
        <f t="array" ref="S39">INDEX(CPTab,K39,2*MATCH(O39,Rp,0))</f>
        <v>17.992467283857501</v>
      </c>
      <c r="T39" s="406" cm="1">
        <f t="array" ref="T39">INDEX(CPTab,K39,2*MATCH(O39,Rp,0)-1)</f>
        <v>17.563497484501401</v>
      </c>
      <c r="U39" s="316">
        <f t="shared" si="10"/>
        <v>3</v>
      </c>
      <c r="V39" s="317">
        <f t="shared" si="11"/>
        <v>28.7</v>
      </c>
      <c r="W39" s="316">
        <f t="shared" si="12"/>
        <v>3</v>
      </c>
      <c r="X39" s="317">
        <f t="shared" si="13"/>
        <v>1.04</v>
      </c>
      <c r="Y39" s="316">
        <v>0</v>
      </c>
      <c r="Z39" s="317">
        <v>0</v>
      </c>
      <c r="AA39" s="316">
        <v>0</v>
      </c>
      <c r="AB39" s="317">
        <v>0</v>
      </c>
      <c r="AC39" s="316">
        <f>SimT</f>
        <v>12600</v>
      </c>
      <c r="AD39" s="317">
        <v>16384</v>
      </c>
      <c r="AE39" s="316">
        <v>1</v>
      </c>
      <c r="AF39" s="317">
        <v>32</v>
      </c>
      <c r="AG39" s="403" t="str" cm="1">
        <f t="array" ref="AG39">TEXT(J39,"000")&amp;TEXT(K39,"0")&amp;TEXT(L39,"000")&amp;_xlfn.IFS(ABS(M39-L39)&lt;5,"01",M39&lt;L39,"02",M39&gt;L39,"03")</f>
        <v>412200001</v>
      </c>
      <c r="AH39" s="478">
        <v>3</v>
      </c>
      <c r="AI39" s="483">
        <v>4</v>
      </c>
      <c r="AJ39" s="478"/>
      <c r="AK39" s="309" t="s">
        <v>2715</v>
      </c>
      <c r="AL39" s="224" cm="1">
        <f t="array" ref="AL39">INDEX(LCTbl,MATCH(VALUE($BA39),VALUE(LCID),0),COLUMN()-COLUMN($AK$3))</f>
        <v>0</v>
      </c>
      <c r="AM39" s="460" cm="1">
        <f t="array" ref="AM39">INDEX(LCTbl,MATCH(VALUE($BA39),VALUE(LCID),0),COLUMN()-COLUMN($AK$3))</f>
        <v>11.9761182862343</v>
      </c>
      <c r="AN39" s="461" cm="1">
        <f t="array" ref="AN39">INDEX(LCTbl,MATCH(VALUE($BA39),VALUE(LCID),0),COLUMN()-COLUMN($AK$3))</f>
        <v>14.6702384491643</v>
      </c>
      <c r="AO39" s="224" cm="1">
        <f t="array" ref="AO39">INDEX(LCTbl,MATCH(VALUE($BA39),VALUE(LCID),0),COLUMN()-COLUMN($AK$3))</f>
        <v>-30</v>
      </c>
      <c r="AP39" s="460" cm="1">
        <f t="array" ref="AP39">INDEX(LCTbl,MATCH(VALUE($BA39),VALUE(LCID),0),COLUMN()-COLUMN($AK$3))</f>
        <v>28.7</v>
      </c>
      <c r="AQ39" s="224" cm="1">
        <f t="array" ref="AQ39">INDEX(LCTbl,MATCH(VALUE($BA39),VALUE(LCID),0),COLUMN()-COLUMN($AK$3))</f>
        <v>-45</v>
      </c>
      <c r="AR39" s="461" cm="1">
        <f t="array" ref="AR39">INDEX(LCTbl,MATCH(VALUE($BA39),VALUE(LCID),0),COLUMN()-COLUMN($AK$3))</f>
        <v>0.87</v>
      </c>
      <c r="AS39" s="224" cm="1">
        <f t="array" ref="AS39">INDEX(LCTbl,MATCH(VALUE($BA39),VALUE(LCID),0),COLUMN()-COLUMN($AK$3))</f>
        <v>0</v>
      </c>
      <c r="AT39" s="224" cm="1">
        <f t="array" ref="AT39">INDEX(LCTbl,MATCH(VALUE($BA39),VALUE(LCID),0),COLUMN()-COLUMN($AK$3))</f>
        <v>0</v>
      </c>
      <c r="AU39" s="224" cm="1">
        <f t="array" ref="AU39">INDEX(LCTbl,MATCH(VALUE($BA39),VALUE(LCID),0),COLUMN()-COLUMN($AK$3))</f>
        <v>0</v>
      </c>
      <c r="AV39" s="224" cm="1">
        <f t="array" ref="AV39">INDEX(LCTbl,MATCH(VALUE($BA39),VALUE(LCID),0),COLUMN()-COLUMN($AK$3))</f>
        <v>0</v>
      </c>
      <c r="AW39" s="224" cm="1">
        <f t="array" ref="AW39">INDEX(LCTbl,MATCH(VALUE($BA39),VALUE(LCID),0),COLUMN()-COLUMN($AK$3))</f>
        <v>12600</v>
      </c>
      <c r="AX39" s="224" cm="1">
        <f t="array" ref="AX39">INDEX(LCTbl,MATCH(VALUE($BA39),VALUE(LCID),0),COLUMN()-COLUMN($AK$3))</f>
        <v>16384</v>
      </c>
      <c r="AY39" s="224" cm="1">
        <f t="array" ref="AY39">INDEX(LCTbl,MATCH(VALUE($BA39),VALUE(LCID),0),COLUMN()-COLUMN($AK$3))</f>
        <v>1</v>
      </c>
      <c r="AZ39" s="224" cm="1">
        <f t="array" ref="AZ39">INDEX(LCTbl,MATCH(VALUE($BA39),VALUE(LCID),0),COLUMN()-COLUMN($AK$3))</f>
        <v>32</v>
      </c>
      <c r="BA39" s="447" t="str">
        <f t="shared" si="14"/>
        <v>111200002</v>
      </c>
      <c r="BB39" s="224" t="str" cm="1">
        <f t="array" ref="BB39:BM39">IF((COLUMN(A37:L37)=AH39)+(COLUMN(A37:L37)=AI39)+(COLUMN(A37:L37)=AJ39),"Broken","MoorLN1")</f>
        <v>MoorLN1</v>
      </c>
      <c r="BC39" s="224" t="str">
        <v>MoorLN1</v>
      </c>
      <c r="BD39" s="224" t="str">
        <v>Broken</v>
      </c>
      <c r="BE39" s="224" t="str">
        <v>Broken</v>
      </c>
      <c r="BF39" s="224" t="str">
        <v>MoorLN1</v>
      </c>
      <c r="BG39" s="224" t="str">
        <v>MoorLN1</v>
      </c>
      <c r="BH39" s="224" t="str">
        <v>MoorLN1</v>
      </c>
      <c r="BI39" s="224" t="str">
        <v>MoorLN1</v>
      </c>
      <c r="BJ39" s="224" t="str">
        <v>MoorLN1</v>
      </c>
      <c r="BK39" s="224" t="str">
        <v>MoorLN1</v>
      </c>
      <c r="BL39" s="224" t="str">
        <v>MoorLN1</v>
      </c>
      <c r="BM39" s="224" t="str">
        <v>MoorLN1</v>
      </c>
    </row>
    <row r="40" spans="1:65" x14ac:dyDescent="0.25">
      <c r="B40" s="331">
        <v>13.919778368365201</v>
      </c>
      <c r="C40" s="410">
        <v>10.0061098803503</v>
      </c>
      <c r="D40" s="409">
        <v>14.6619050295444</v>
      </c>
      <c r="E40" s="409">
        <v>12.027966744788401</v>
      </c>
      <c r="F40" s="331">
        <v>14.661870212272801</v>
      </c>
      <c r="G40" s="410">
        <v>12.0053255704946</v>
      </c>
      <c r="H40" s="409">
        <v>16.748732324413201</v>
      </c>
      <c r="I40" s="410">
        <v>17.451762961301601</v>
      </c>
      <c r="J40" s="309" t="str">
        <f t="shared" si="2"/>
        <v>412</v>
      </c>
      <c r="K40">
        <f t="shared" si="3"/>
        <v>2</v>
      </c>
      <c r="L40" s="56">
        <f>L39</f>
        <v>0</v>
      </c>
      <c r="M40" s="82">
        <f>L40-30</f>
        <v>-30</v>
      </c>
      <c r="N40" s="57">
        <f>L40-45</f>
        <v>-45</v>
      </c>
      <c r="O40" s="308">
        <v>10000</v>
      </c>
      <c r="P40" s="308">
        <v>10</v>
      </c>
      <c r="Q40" s="308">
        <v>100</v>
      </c>
      <c r="R40" s="316">
        <f t="shared" si="9"/>
        <v>0</v>
      </c>
      <c r="S40" s="397" cm="1">
        <f t="array" ref="S40">INDEX(CPTab,K40,2*MATCH(O40,Rp,0))</f>
        <v>17.992467283857501</v>
      </c>
      <c r="T40" s="406" cm="1">
        <f t="array" ref="T40">INDEX(CPTab,K40,2*MATCH(O40,Rp,0)-1)</f>
        <v>17.563497484501401</v>
      </c>
      <c r="U40" s="316">
        <f t="shared" si="10"/>
        <v>-30</v>
      </c>
      <c r="V40" s="317">
        <f t="shared" si="11"/>
        <v>28.7</v>
      </c>
      <c r="W40" s="316">
        <f t="shared" si="12"/>
        <v>-45</v>
      </c>
      <c r="X40" s="317">
        <f t="shared" si="13"/>
        <v>1.04</v>
      </c>
      <c r="Y40" s="316">
        <v>0</v>
      </c>
      <c r="Z40" s="317">
        <v>0</v>
      </c>
      <c r="AA40" s="316">
        <v>0</v>
      </c>
      <c r="AB40" s="317">
        <v>0</v>
      </c>
      <c r="AC40" s="316">
        <f>SimT</f>
        <v>12600</v>
      </c>
      <c r="AD40" s="317">
        <v>16384</v>
      </c>
      <c r="AE40" s="316">
        <v>1</v>
      </c>
      <c r="AF40" s="317">
        <v>32</v>
      </c>
      <c r="AG40" s="403" t="str" cm="1">
        <f t="array" ref="AG40">TEXT(J40,"000")&amp;TEXT(K40,"0")&amp;TEXT(L40,"000")&amp;_xlfn.IFS(ABS(M40-L40)&lt;5,"01",M40&lt;L40,"02",M40&gt;L40,"03")</f>
        <v>412200002</v>
      </c>
      <c r="AH40" s="478">
        <v>3</v>
      </c>
      <c r="AI40" s="483">
        <v>4</v>
      </c>
      <c r="AJ40" s="478"/>
      <c r="AK40" s="309" t="s">
        <v>2715</v>
      </c>
      <c r="AL40" s="224" cm="1">
        <f t="array" ref="AL40">INDEX(LCTbl,MATCH(VALUE($BA40),VALUE(LCID),0),COLUMN()-COLUMN($AK$3))</f>
        <v>0</v>
      </c>
      <c r="AM40" s="460" cm="1">
        <f t="array" ref="AM40">INDEX(LCTbl,MATCH(VALUE($BA40),VALUE(LCID),0),COLUMN()-COLUMN($AK$3))</f>
        <v>12.4</v>
      </c>
      <c r="AN40" s="461" cm="1">
        <f t="array" ref="AN40">INDEX(LCTbl,MATCH(VALUE($BA40),VALUE(LCID),0),COLUMN()-COLUMN($AK$3))</f>
        <v>16.009884661118999</v>
      </c>
      <c r="AO40" s="224" cm="1">
        <f t="array" ref="AO40">INDEX(LCTbl,MATCH(VALUE($BA40),VALUE(LCID),0),COLUMN()-COLUMN($AK$3))</f>
        <v>-30</v>
      </c>
      <c r="AP40" s="460" cm="1">
        <f t="array" ref="AP40">INDEX(LCTbl,MATCH(VALUE($BA40),VALUE(LCID),0),COLUMN()-COLUMN($AK$3))</f>
        <v>28.7</v>
      </c>
      <c r="AQ40" s="224" cm="1">
        <f t="array" ref="AQ40">INDEX(LCTbl,MATCH(VALUE($BA40),VALUE(LCID),0),COLUMN()-COLUMN($AK$3))</f>
        <v>-45</v>
      </c>
      <c r="AR40" s="461" cm="1">
        <f t="array" ref="AR40">INDEX(LCTbl,MATCH(VALUE($BA40),VALUE(LCID),0),COLUMN()-COLUMN($AK$3))</f>
        <v>0.87</v>
      </c>
      <c r="AS40" s="224" cm="1">
        <f t="array" ref="AS40">INDEX(LCTbl,MATCH(VALUE($BA40),VALUE(LCID),0),COLUMN()-COLUMN($AK$3))</f>
        <v>0</v>
      </c>
      <c r="AT40" s="224" cm="1">
        <f t="array" ref="AT40">INDEX(LCTbl,MATCH(VALUE($BA40),VALUE(LCID),0),COLUMN()-COLUMN($AK$3))</f>
        <v>0</v>
      </c>
      <c r="AU40" s="224" cm="1">
        <f t="array" ref="AU40">INDEX(LCTbl,MATCH(VALUE($BA40),VALUE(LCID),0),COLUMN()-COLUMN($AK$3))</f>
        <v>0</v>
      </c>
      <c r="AV40" s="224" cm="1">
        <f t="array" ref="AV40">INDEX(LCTbl,MATCH(VALUE($BA40),VALUE(LCID),0),COLUMN()-COLUMN($AK$3))</f>
        <v>0</v>
      </c>
      <c r="AW40" s="224" cm="1">
        <f t="array" ref="AW40">INDEX(LCTbl,MATCH(VALUE($BA40),VALUE(LCID),0),COLUMN()-COLUMN($AK$3))</f>
        <v>12600</v>
      </c>
      <c r="AX40" s="224" cm="1">
        <f t="array" ref="AX40">INDEX(LCTbl,MATCH(VALUE($BA40),VALUE(LCID),0),COLUMN()-COLUMN($AK$3))</f>
        <v>16384</v>
      </c>
      <c r="AY40" s="224" cm="1">
        <f t="array" ref="AY40">INDEX(LCTbl,MATCH(VALUE($BA40),VALUE(LCID),0),COLUMN()-COLUMN($AK$3))</f>
        <v>1</v>
      </c>
      <c r="AZ40" s="224" cm="1">
        <f t="array" ref="AZ40">INDEX(LCTbl,MATCH(VALUE($BA40),VALUE(LCID),0),COLUMN()-COLUMN($AK$3))</f>
        <v>32</v>
      </c>
      <c r="BA40" s="447" t="str">
        <f t="shared" si="14"/>
        <v>111300002</v>
      </c>
      <c r="BB40" s="224" t="str" cm="1">
        <f t="array" ref="BB40:BM40">IF((COLUMN(A38:L38)=AH40)+(COLUMN(A38:L38)=AI40)+(COLUMN(A38:L38)=AJ40),"Broken","MoorLN1")</f>
        <v>MoorLN1</v>
      </c>
      <c r="BC40" s="224" t="str">
        <v>MoorLN1</v>
      </c>
      <c r="BD40" s="224" t="str">
        <v>Broken</v>
      </c>
      <c r="BE40" s="224" t="str">
        <v>Broken</v>
      </c>
      <c r="BF40" s="224" t="str">
        <v>MoorLN1</v>
      </c>
      <c r="BG40" s="224" t="str">
        <v>MoorLN1</v>
      </c>
      <c r="BH40" s="224" t="str">
        <v>MoorLN1</v>
      </c>
      <c r="BI40" s="224" t="str">
        <v>MoorLN1</v>
      </c>
      <c r="BJ40" s="224" t="str">
        <v>MoorLN1</v>
      </c>
      <c r="BK40" s="224" t="str">
        <v>MoorLN1</v>
      </c>
      <c r="BL40" s="224" t="str">
        <v>MoorLN1</v>
      </c>
      <c r="BM40" s="224" t="str">
        <v>MoorLN1</v>
      </c>
    </row>
    <row r="41" spans="1:65" x14ac:dyDescent="0.25">
      <c r="B41" s="331">
        <v>14.936240757201</v>
      </c>
      <c r="C41" s="410">
        <v>10.2098804489946</v>
      </c>
      <c r="D41" s="409">
        <v>16.0019626218137</v>
      </c>
      <c r="E41" s="409">
        <v>12.410602590353999</v>
      </c>
      <c r="F41" s="331">
        <v>16.002000920812399</v>
      </c>
      <c r="G41" s="410">
        <v>12.4355078820772</v>
      </c>
      <c r="H41" s="409">
        <v>18.783030168666102</v>
      </c>
      <c r="I41" s="410">
        <v>18.752189681195802</v>
      </c>
      <c r="J41" s="309" t="str">
        <f t="shared" si="2"/>
        <v>412</v>
      </c>
      <c r="K41">
        <f t="shared" si="3"/>
        <v>2</v>
      </c>
      <c r="L41" s="56">
        <f>L39</f>
        <v>0</v>
      </c>
      <c r="M41" s="82">
        <f>L41+30</f>
        <v>30</v>
      </c>
      <c r="N41" s="57">
        <f>L41+45</f>
        <v>45</v>
      </c>
      <c r="O41" s="308">
        <v>10000</v>
      </c>
      <c r="P41" s="308">
        <v>10</v>
      </c>
      <c r="Q41" s="308">
        <v>100</v>
      </c>
      <c r="R41" s="316">
        <f t="shared" si="9"/>
        <v>0</v>
      </c>
      <c r="S41" s="397" cm="1">
        <f t="array" ref="S41">INDEX(CPTab,K41,2*MATCH(O41,Rp,0))</f>
        <v>17.992467283857501</v>
      </c>
      <c r="T41" s="406" cm="1">
        <f t="array" ref="T41">INDEX(CPTab,K41,2*MATCH(O41,Rp,0)-1)</f>
        <v>17.563497484501401</v>
      </c>
      <c r="U41" s="316">
        <f t="shared" si="10"/>
        <v>30</v>
      </c>
      <c r="V41" s="317">
        <f t="shared" si="11"/>
        <v>28.7</v>
      </c>
      <c r="W41" s="316">
        <f t="shared" si="12"/>
        <v>45</v>
      </c>
      <c r="X41" s="317">
        <f t="shared" si="13"/>
        <v>1.04</v>
      </c>
      <c r="Y41" s="316">
        <v>0</v>
      </c>
      <c r="Z41" s="317">
        <v>0</v>
      </c>
      <c r="AA41" s="316">
        <v>0</v>
      </c>
      <c r="AB41" s="317">
        <v>0</v>
      </c>
      <c r="AC41" s="316">
        <f>SimT</f>
        <v>12600</v>
      </c>
      <c r="AD41" s="317">
        <v>16384</v>
      </c>
      <c r="AE41" s="316">
        <v>1</v>
      </c>
      <c r="AF41" s="317">
        <v>32</v>
      </c>
      <c r="AG41" s="403" t="str" cm="1">
        <f t="array" ref="AG41">TEXT(J41,"000")&amp;TEXT(K41,"0")&amp;TEXT(L41,"000")&amp;_xlfn.IFS(ABS(M41-L41)&lt;5,"01",M41&lt;L41,"02",M41&gt;L41,"03")</f>
        <v>412200003</v>
      </c>
      <c r="AH41" s="478">
        <v>3</v>
      </c>
      <c r="AI41" s="483">
        <v>4</v>
      </c>
      <c r="AJ41" s="478"/>
      <c r="AK41" s="309" t="s">
        <v>2715</v>
      </c>
      <c r="AL41" s="224" cm="1">
        <f t="array" ref="AL41">INDEX(LCTbl,MATCH(VALUE($BA41),VALUE(LCID),0),COLUMN()-COLUMN($AK$3))</f>
        <v>0</v>
      </c>
      <c r="AM41" s="460" cm="1">
        <f t="array" ref="AM41">INDEX(LCTbl,MATCH(VALUE($BA41),VALUE(LCID),0),COLUMN()-COLUMN($AK$3))</f>
        <v>12.4</v>
      </c>
      <c r="AN41" s="461" cm="1">
        <f t="array" ref="AN41">INDEX(LCTbl,MATCH(VALUE($BA41),VALUE(LCID),0),COLUMN()-COLUMN($AK$3))</f>
        <v>16.5</v>
      </c>
      <c r="AO41" s="224" cm="1">
        <f t="array" ref="AO41">INDEX(LCTbl,MATCH(VALUE($BA41),VALUE(LCID),0),COLUMN()-COLUMN($AK$3))</f>
        <v>-30</v>
      </c>
      <c r="AP41" s="460" cm="1">
        <f t="array" ref="AP41">INDEX(LCTbl,MATCH(VALUE($BA41),VALUE(LCID),0),COLUMN()-COLUMN($AK$3))</f>
        <v>28.7</v>
      </c>
      <c r="AQ41" s="224" cm="1">
        <f t="array" ref="AQ41">INDEX(LCTbl,MATCH(VALUE($BA41),VALUE(LCID),0),COLUMN()-COLUMN($AK$3))</f>
        <v>-45</v>
      </c>
      <c r="AR41" s="461" cm="1">
        <f t="array" ref="AR41">INDEX(LCTbl,MATCH(VALUE($BA41),VALUE(LCID),0),COLUMN()-COLUMN($AK$3))</f>
        <v>0.87</v>
      </c>
      <c r="AS41" s="224" cm="1">
        <f t="array" ref="AS41">INDEX(LCTbl,MATCH(VALUE($BA41),VALUE(LCID),0),COLUMN()-COLUMN($AK$3))</f>
        <v>0</v>
      </c>
      <c r="AT41" s="224" cm="1">
        <f t="array" ref="AT41">INDEX(LCTbl,MATCH(VALUE($BA41),VALUE(LCID),0),COLUMN()-COLUMN($AK$3))</f>
        <v>0</v>
      </c>
      <c r="AU41" s="224" cm="1">
        <f t="array" ref="AU41">INDEX(LCTbl,MATCH(VALUE($BA41),VALUE(LCID),0),COLUMN()-COLUMN($AK$3))</f>
        <v>0</v>
      </c>
      <c r="AV41" s="224" cm="1">
        <f t="array" ref="AV41">INDEX(LCTbl,MATCH(VALUE($BA41),VALUE(LCID),0),COLUMN()-COLUMN($AK$3))</f>
        <v>0</v>
      </c>
      <c r="AW41" s="224" cm="1">
        <f t="array" ref="AW41">INDEX(LCTbl,MATCH(VALUE($BA41),VALUE(LCID),0),COLUMN()-COLUMN($AK$3))</f>
        <v>12600</v>
      </c>
      <c r="AX41" s="224" cm="1">
        <f t="array" ref="AX41">INDEX(LCTbl,MATCH(VALUE($BA41),VALUE(LCID),0),COLUMN()-COLUMN($AK$3))</f>
        <v>16384</v>
      </c>
      <c r="AY41" s="224" cm="1">
        <f t="array" ref="AY41">INDEX(LCTbl,MATCH(VALUE($BA41),VALUE(LCID),0),COLUMN()-COLUMN($AK$3))</f>
        <v>1</v>
      </c>
      <c r="AZ41" s="224" cm="1">
        <f t="array" ref="AZ41">INDEX(LCTbl,MATCH(VALUE($BA41),VALUE(LCID),0),COLUMN()-COLUMN($AK$3))</f>
        <v>32</v>
      </c>
      <c r="BA41" s="447" t="str">
        <f t="shared" si="14"/>
        <v>111400002</v>
      </c>
      <c r="BB41" s="224" t="str" cm="1">
        <f t="array" ref="BB41:BM41">IF((COLUMN(A39:L39)=AH41)+(COLUMN(A39:L39)=AI41)+(COLUMN(A39:L39)=AJ41),"Broken","MoorLN1")</f>
        <v>MoorLN1</v>
      </c>
      <c r="BC41" s="224" t="str">
        <v>MoorLN1</v>
      </c>
      <c r="BD41" s="224" t="str">
        <v>Broken</v>
      </c>
      <c r="BE41" s="224" t="str">
        <v>Broken</v>
      </c>
      <c r="BF41" s="224" t="str">
        <v>MoorLN1</v>
      </c>
      <c r="BG41" s="224" t="str">
        <v>MoorLN1</v>
      </c>
      <c r="BH41" s="224" t="str">
        <v>MoorLN1</v>
      </c>
      <c r="BI41" s="224" t="str">
        <v>MoorLN1</v>
      </c>
      <c r="BJ41" s="224" t="str">
        <v>MoorLN1</v>
      </c>
      <c r="BK41" s="224" t="str">
        <v>MoorLN1</v>
      </c>
      <c r="BL41" s="224" t="str">
        <v>MoorLN1</v>
      </c>
      <c r="BM41" s="224" t="str">
        <v>MoorLN1</v>
      </c>
    </row>
    <row r="42" spans="1:65" x14ac:dyDescent="0.25">
      <c r="B42" s="331">
        <v>15.813514139595499</v>
      </c>
      <c r="C42" s="410">
        <v>10.0083739977796</v>
      </c>
      <c r="D42" s="409">
        <v>16.833367730679399</v>
      </c>
      <c r="E42" s="409">
        <v>12.417394942642099</v>
      </c>
      <c r="F42" s="331">
        <v>16.833419956586798</v>
      </c>
      <c r="G42" s="410">
        <v>12.4513567040828</v>
      </c>
      <c r="H42" s="409">
        <v>19.7997945182024</v>
      </c>
      <c r="I42" s="410">
        <v>19.152320979624701</v>
      </c>
      <c r="J42" s="309" t="str">
        <f t="shared" si="2"/>
        <v>412</v>
      </c>
      <c r="K42">
        <f t="shared" si="3"/>
        <v>2</v>
      </c>
      <c r="L42" s="56">
        <v>60</v>
      </c>
      <c r="M42" s="82">
        <f>L42+3</f>
        <v>63</v>
      </c>
      <c r="N42" s="57">
        <f>L42+3</f>
        <v>63</v>
      </c>
      <c r="O42" s="308">
        <v>10000</v>
      </c>
      <c r="P42" s="308">
        <v>10</v>
      </c>
      <c r="Q42" s="308">
        <v>100</v>
      </c>
      <c r="R42" s="316">
        <f t="shared" si="9"/>
        <v>60</v>
      </c>
      <c r="S42" s="397" cm="1">
        <f t="array" ref="S42">INDEX(CPTab,K42,2*MATCH(O42,Rp,0))</f>
        <v>17.992467283857501</v>
      </c>
      <c r="T42" s="406" cm="1">
        <f t="array" ref="T42">INDEX(CPTab,K42,2*MATCH(O42,Rp,0)-1)</f>
        <v>17.563497484501401</v>
      </c>
      <c r="U42" s="316">
        <f t="shared" si="10"/>
        <v>63</v>
      </c>
      <c r="V42" s="317">
        <f t="shared" si="11"/>
        <v>28.7</v>
      </c>
      <c r="W42" s="316">
        <f t="shared" si="12"/>
        <v>63</v>
      </c>
      <c r="X42" s="317">
        <f t="shared" si="13"/>
        <v>1.04</v>
      </c>
      <c r="Y42" s="316">
        <v>0</v>
      </c>
      <c r="Z42" s="317">
        <v>0</v>
      </c>
      <c r="AA42" s="316">
        <v>0</v>
      </c>
      <c r="AB42" s="317">
        <v>0</v>
      </c>
      <c r="AC42" s="316">
        <f>SimT</f>
        <v>12600</v>
      </c>
      <c r="AD42" s="317">
        <v>16384</v>
      </c>
      <c r="AE42" s="316">
        <v>1</v>
      </c>
      <c r="AF42" s="317">
        <v>32</v>
      </c>
      <c r="AG42" s="403" t="str" cm="1">
        <f t="array" ref="AG42">TEXT(J42,"000")&amp;TEXT(K42,"0")&amp;TEXT(L42,"000")&amp;_xlfn.IFS(ABS(M42-L42)&lt;5,"01",M42&lt;L42,"02",M42&gt;L42,"03")</f>
        <v>412206001</v>
      </c>
      <c r="AH42" s="478">
        <v>2</v>
      </c>
      <c r="AI42" s="484">
        <v>1</v>
      </c>
      <c r="AJ42" s="478"/>
      <c r="AK42" s="309" t="s">
        <v>2715</v>
      </c>
      <c r="AL42" s="224" cm="1">
        <f t="array" ref="AL42">INDEX(LCTbl,MATCH(VALUE($BA42),VALUE(LCID),0),COLUMN()-COLUMN($AK$3))</f>
        <v>0</v>
      </c>
      <c r="AM42" s="460" cm="1">
        <f t="array" ref="AM42">INDEX(LCTbl,MATCH(VALUE($BA42),VALUE(LCID),0),COLUMN()-COLUMN($AK$3))</f>
        <v>12.4</v>
      </c>
      <c r="AN42" s="461" cm="1">
        <f t="array" ref="AN42">INDEX(LCTbl,MATCH(VALUE($BA42),VALUE(LCID),0),COLUMN()-COLUMN($AK$3))</f>
        <v>16.5</v>
      </c>
      <c r="AO42" s="224" cm="1">
        <f t="array" ref="AO42">INDEX(LCTbl,MATCH(VALUE($BA42),VALUE(LCID),0),COLUMN()-COLUMN($AK$3))</f>
        <v>30</v>
      </c>
      <c r="AP42" s="460" cm="1">
        <f t="array" ref="AP42">INDEX(LCTbl,MATCH(VALUE($BA42),VALUE(LCID),0),COLUMN()-COLUMN($AK$3))</f>
        <v>28.7</v>
      </c>
      <c r="AQ42" s="224" cm="1">
        <f t="array" ref="AQ42">INDEX(LCTbl,MATCH(VALUE($BA42),VALUE(LCID),0),COLUMN()-COLUMN($AK$3))</f>
        <v>45</v>
      </c>
      <c r="AR42" s="461" cm="1">
        <f t="array" ref="AR42">INDEX(LCTbl,MATCH(VALUE($BA42),VALUE(LCID),0),COLUMN()-COLUMN($AK$3))</f>
        <v>0.87</v>
      </c>
      <c r="AS42" s="224" cm="1">
        <f t="array" ref="AS42">INDEX(LCTbl,MATCH(VALUE($BA42),VALUE(LCID),0),COLUMN()-COLUMN($AK$3))</f>
        <v>0</v>
      </c>
      <c r="AT42" s="224" cm="1">
        <f t="array" ref="AT42">INDEX(LCTbl,MATCH(VALUE($BA42),VALUE(LCID),0),COLUMN()-COLUMN($AK$3))</f>
        <v>0</v>
      </c>
      <c r="AU42" s="224" cm="1">
        <f t="array" ref="AU42">INDEX(LCTbl,MATCH(VALUE($BA42),VALUE(LCID),0),COLUMN()-COLUMN($AK$3))</f>
        <v>0</v>
      </c>
      <c r="AV42" s="224" cm="1">
        <f t="array" ref="AV42">INDEX(LCTbl,MATCH(VALUE($BA42),VALUE(LCID),0),COLUMN()-COLUMN($AK$3))</f>
        <v>0</v>
      </c>
      <c r="AW42" s="224" cm="1">
        <f t="array" ref="AW42">INDEX(LCTbl,MATCH(VALUE($BA42),VALUE(LCID),0),COLUMN()-COLUMN($AK$3))</f>
        <v>12600</v>
      </c>
      <c r="AX42" s="224" cm="1">
        <f t="array" ref="AX42">INDEX(LCTbl,MATCH(VALUE($BA42),VALUE(LCID),0),COLUMN()-COLUMN($AK$3))</f>
        <v>16384</v>
      </c>
      <c r="AY42" s="224" cm="1">
        <f t="array" ref="AY42">INDEX(LCTbl,MATCH(VALUE($BA42),VALUE(LCID),0),COLUMN()-COLUMN($AK$3))</f>
        <v>1</v>
      </c>
      <c r="AZ42" s="224" cm="1">
        <f t="array" ref="AZ42">INDEX(LCTbl,MATCH(VALUE($BA42),VALUE(LCID),0),COLUMN()-COLUMN($AK$3))</f>
        <v>32</v>
      </c>
      <c r="BA42" s="447" t="str">
        <f t="shared" si="14"/>
        <v>111400003</v>
      </c>
      <c r="BB42" s="224" t="str" cm="1">
        <f t="array" ref="BB42:BM42">IF((COLUMN(A40:L40)=AH42)+(COLUMN(A40:L40)=AI42)+(COLUMN(A40:L40)=AJ42),"Broken","MoorLN1")</f>
        <v>Broken</v>
      </c>
      <c r="BC42" s="224" t="str">
        <v>Broken</v>
      </c>
      <c r="BD42" s="224" t="str">
        <v>MoorLN1</v>
      </c>
      <c r="BE42" s="224" t="str">
        <v>MoorLN1</v>
      </c>
      <c r="BF42" s="224" t="str">
        <v>MoorLN1</v>
      </c>
      <c r="BG42" s="224" t="str">
        <v>MoorLN1</v>
      </c>
      <c r="BH42" s="224" t="str">
        <v>MoorLN1</v>
      </c>
      <c r="BI42" s="224" t="str">
        <v>MoorLN1</v>
      </c>
      <c r="BJ42" s="224" t="str">
        <v>MoorLN1</v>
      </c>
      <c r="BK42" s="224" t="str">
        <v>MoorLN1</v>
      </c>
      <c r="BL42" s="224" t="str">
        <v>MoorLN1</v>
      </c>
      <c r="BM42" s="224" t="str">
        <v>MoorLN1</v>
      </c>
    </row>
    <row r="43" spans="1:65" x14ac:dyDescent="0.25">
      <c r="B43" s="331">
        <v>16.644142823305899</v>
      </c>
      <c r="C43" s="410">
        <v>9.5102681633156507</v>
      </c>
      <c r="D43" s="409">
        <v>17.802697979029599</v>
      </c>
      <c r="E43" s="409">
        <v>12.007589687924</v>
      </c>
      <c r="F43" s="331">
        <v>17.8027188693925</v>
      </c>
      <c r="G43" s="410">
        <v>12.021174392500299</v>
      </c>
      <c r="H43" s="409">
        <v>20.802322560186301</v>
      </c>
      <c r="I43" s="410">
        <v>19.305519398051</v>
      </c>
      <c r="J43" s="309" t="str">
        <f t="shared" si="2"/>
        <v>412</v>
      </c>
      <c r="K43">
        <f t="shared" si="3"/>
        <v>2</v>
      </c>
      <c r="L43" s="56">
        <f>L42</f>
        <v>60</v>
      </c>
      <c r="M43" s="82">
        <f>L43-30</f>
        <v>30</v>
      </c>
      <c r="N43" s="57">
        <f>L43-45</f>
        <v>15</v>
      </c>
      <c r="O43" s="308">
        <v>10000</v>
      </c>
      <c r="P43" s="308">
        <v>10</v>
      </c>
      <c r="Q43" s="308">
        <v>100</v>
      </c>
      <c r="R43" s="316">
        <f t="shared" si="9"/>
        <v>60</v>
      </c>
      <c r="S43" s="397" cm="1">
        <f t="array" ref="S43">INDEX(CPTab,K43,2*MATCH(O43,Rp,0))</f>
        <v>17.992467283857501</v>
      </c>
      <c r="T43" s="406" cm="1">
        <f t="array" ref="T43">INDEX(CPTab,K43,2*MATCH(O43,Rp,0)-1)</f>
        <v>17.563497484501401</v>
      </c>
      <c r="U43" s="316">
        <f t="shared" si="10"/>
        <v>30</v>
      </c>
      <c r="V43" s="317">
        <f t="shared" si="11"/>
        <v>28.7</v>
      </c>
      <c r="W43" s="316">
        <f t="shared" si="12"/>
        <v>15</v>
      </c>
      <c r="X43" s="317">
        <f t="shared" si="13"/>
        <v>1.04</v>
      </c>
      <c r="Y43" s="316">
        <v>0</v>
      </c>
      <c r="Z43" s="317">
        <v>0</v>
      </c>
      <c r="AA43" s="316">
        <v>0</v>
      </c>
      <c r="AB43" s="317">
        <v>0</v>
      </c>
      <c r="AC43" s="316">
        <f>SimT</f>
        <v>12600</v>
      </c>
      <c r="AD43" s="317">
        <v>16384</v>
      </c>
      <c r="AE43" s="316">
        <v>1</v>
      </c>
      <c r="AF43" s="317">
        <v>32</v>
      </c>
      <c r="AG43" s="403" t="str" cm="1">
        <f t="array" ref="AG43">TEXT(J43,"000")&amp;TEXT(K43,"0")&amp;TEXT(L43,"000")&amp;_xlfn.IFS(ABS(M43-L43)&lt;5,"01",M43&lt;L43,"02",M43&gt;L43,"03")</f>
        <v>412206002</v>
      </c>
      <c r="AH43" s="478">
        <v>3</v>
      </c>
      <c r="AI43" s="484">
        <v>4</v>
      </c>
      <c r="AJ43" s="478"/>
      <c r="AK43" s="309" t="s">
        <v>2715</v>
      </c>
      <c r="AL43" s="224" cm="1">
        <f t="array" ref="AL43">INDEX(LCTbl,MATCH(VALUE($BA43),VALUE(LCID),0),COLUMN()-COLUMN($AK$3))</f>
        <v>0</v>
      </c>
      <c r="AM43" s="460" cm="1">
        <f t="array" ref="AM43">INDEX(LCTbl,MATCH(VALUE($BA43),VALUE(LCID),0),COLUMN()-COLUMN($AK$3))</f>
        <v>11.994294567193901</v>
      </c>
      <c r="AN43" s="461" cm="1">
        <f t="array" ref="AN43">INDEX(LCTbl,MATCH(VALUE($BA43),VALUE(LCID),0),COLUMN()-COLUMN($AK$3))</f>
        <v>17.8220742477044</v>
      </c>
      <c r="AO43" s="224" cm="1">
        <f t="array" ref="AO43">INDEX(LCTbl,MATCH(VALUE($BA43),VALUE(LCID),0),COLUMN()-COLUMN($AK$3))</f>
        <v>-30</v>
      </c>
      <c r="AP43" s="460" cm="1">
        <f t="array" ref="AP43">INDEX(LCTbl,MATCH(VALUE($BA43),VALUE(LCID),0),COLUMN()-COLUMN($AK$3))</f>
        <v>28.7</v>
      </c>
      <c r="AQ43" s="224" cm="1">
        <f t="array" ref="AQ43">INDEX(LCTbl,MATCH(VALUE($BA43),VALUE(LCID),0),COLUMN()-COLUMN($AK$3))</f>
        <v>-45</v>
      </c>
      <c r="AR43" s="461" cm="1">
        <f t="array" ref="AR43">INDEX(LCTbl,MATCH(VALUE($BA43),VALUE(LCID),0),COLUMN()-COLUMN($AK$3))</f>
        <v>0.87</v>
      </c>
      <c r="AS43" s="224" cm="1">
        <f t="array" ref="AS43">INDEX(LCTbl,MATCH(VALUE($BA43),VALUE(LCID),0),COLUMN()-COLUMN($AK$3))</f>
        <v>0</v>
      </c>
      <c r="AT43" s="224" cm="1">
        <f t="array" ref="AT43">INDEX(LCTbl,MATCH(VALUE($BA43),VALUE(LCID),0),COLUMN()-COLUMN($AK$3))</f>
        <v>0</v>
      </c>
      <c r="AU43" s="224" cm="1">
        <f t="array" ref="AU43">INDEX(LCTbl,MATCH(VALUE($BA43),VALUE(LCID),0),COLUMN()-COLUMN($AK$3))</f>
        <v>0</v>
      </c>
      <c r="AV43" s="224" cm="1">
        <f t="array" ref="AV43">INDEX(LCTbl,MATCH(VALUE($BA43),VALUE(LCID),0),COLUMN()-COLUMN($AK$3))</f>
        <v>0</v>
      </c>
      <c r="AW43" s="224" cm="1">
        <f t="array" ref="AW43">INDEX(LCTbl,MATCH(VALUE($BA43),VALUE(LCID),0),COLUMN()-COLUMN($AK$3))</f>
        <v>12600</v>
      </c>
      <c r="AX43" s="224" cm="1">
        <f t="array" ref="AX43">INDEX(LCTbl,MATCH(VALUE($BA43),VALUE(LCID),0),COLUMN()-COLUMN($AK$3))</f>
        <v>16384</v>
      </c>
      <c r="AY43" s="224" cm="1">
        <f t="array" ref="AY43">INDEX(LCTbl,MATCH(VALUE($BA43),VALUE(LCID),0),COLUMN()-COLUMN($AK$3))</f>
        <v>1</v>
      </c>
      <c r="AZ43" s="224" cm="1">
        <f t="array" ref="AZ43">INDEX(LCTbl,MATCH(VALUE($BA43),VALUE(LCID),0),COLUMN()-COLUMN($AK$3))</f>
        <v>32</v>
      </c>
      <c r="BA43" s="447" t="str">
        <f t="shared" si="14"/>
        <v>111500002</v>
      </c>
      <c r="BB43" s="224" t="str" cm="1">
        <f t="array" ref="BB43:BM43">IF((COLUMN(A41:L41)=AH43)+(COLUMN(A41:L41)=AI43)+(COLUMN(A41:L41)=AJ43),"Broken","MoorLN1")</f>
        <v>MoorLN1</v>
      </c>
      <c r="BC43" s="224" t="str">
        <v>MoorLN1</v>
      </c>
      <c r="BD43" s="224" t="str">
        <v>Broken</v>
      </c>
      <c r="BE43" s="224" t="str">
        <v>Broken</v>
      </c>
      <c r="BF43" s="224" t="str">
        <v>MoorLN1</v>
      </c>
      <c r="BG43" s="224" t="str">
        <v>MoorLN1</v>
      </c>
      <c r="BH43" s="224" t="str">
        <v>MoorLN1</v>
      </c>
      <c r="BI43" s="224" t="str">
        <v>MoorLN1</v>
      </c>
      <c r="BJ43" s="224" t="str">
        <v>MoorLN1</v>
      </c>
      <c r="BK43" s="224" t="str">
        <v>MoorLN1</v>
      </c>
      <c r="BL43" s="224" t="str">
        <v>MoorLN1</v>
      </c>
      <c r="BM43" s="224" t="str">
        <v>MoorLN1</v>
      </c>
    </row>
    <row r="44" spans="1:65" x14ac:dyDescent="0.25">
      <c r="B44" s="331">
        <v>17.151451360027899</v>
      </c>
      <c r="C44" s="410">
        <v>9.0121623288516108</v>
      </c>
      <c r="D44" s="409">
        <v>18.678752756920101</v>
      </c>
      <c r="E44" s="409">
        <v>11.0136421364253</v>
      </c>
      <c r="F44" s="331">
        <v>18.678755368215398</v>
      </c>
      <c r="G44" s="410">
        <v>11.015340224497301</v>
      </c>
      <c r="H44" s="409">
        <v>21.831819111144299</v>
      </c>
      <c r="I44" s="410">
        <v>18.974484846989601</v>
      </c>
      <c r="J44" s="309" t="str">
        <f t="shared" si="2"/>
        <v>412</v>
      </c>
      <c r="K44">
        <f t="shared" si="3"/>
        <v>2</v>
      </c>
      <c r="L44" s="2">
        <f>L42</f>
        <v>60</v>
      </c>
      <c r="M44" s="53">
        <f>L44+30</f>
        <v>90</v>
      </c>
      <c r="N44" s="58">
        <f>L44+45</f>
        <v>105</v>
      </c>
      <c r="O44" s="308">
        <v>10000</v>
      </c>
      <c r="P44" s="308">
        <v>10</v>
      </c>
      <c r="Q44" s="308">
        <v>100</v>
      </c>
      <c r="R44" s="316">
        <f t="shared" si="9"/>
        <v>60</v>
      </c>
      <c r="S44" s="397" cm="1">
        <f t="array" ref="S44">INDEX(CPTab,K44,2*MATCH(O44,Rp,0))</f>
        <v>17.992467283857501</v>
      </c>
      <c r="T44" s="406" cm="1">
        <f t="array" ref="T44">INDEX(CPTab,K44,2*MATCH(O44,Rp,0)-1)</f>
        <v>17.563497484501401</v>
      </c>
      <c r="U44" s="316">
        <f t="shared" si="10"/>
        <v>90</v>
      </c>
      <c r="V44" s="317">
        <f t="shared" si="11"/>
        <v>28.7</v>
      </c>
      <c r="W44" s="316">
        <f t="shared" si="12"/>
        <v>105</v>
      </c>
      <c r="X44" s="317">
        <f t="shared" si="13"/>
        <v>1.04</v>
      </c>
      <c r="Y44" s="316">
        <v>0</v>
      </c>
      <c r="Z44" s="317">
        <v>0</v>
      </c>
      <c r="AA44" s="316">
        <v>0</v>
      </c>
      <c r="AB44" s="317">
        <v>0</v>
      </c>
      <c r="AC44" s="316">
        <f>SimT</f>
        <v>12600</v>
      </c>
      <c r="AD44" s="317">
        <v>16384</v>
      </c>
      <c r="AE44" s="316">
        <v>1</v>
      </c>
      <c r="AF44" s="317">
        <v>32</v>
      </c>
      <c r="AG44" s="403" t="str" cm="1">
        <f t="array" ref="AG44">TEXT(J44,"000")&amp;TEXT(K44,"0")&amp;TEXT(L44,"000")&amp;_xlfn.IFS(ABS(M44-L44)&lt;5,"01",M44&lt;L44,"02",M44&gt;L44,"03")</f>
        <v>412206003</v>
      </c>
      <c r="AH44" s="478">
        <v>2</v>
      </c>
      <c r="AI44" s="484">
        <v>1</v>
      </c>
      <c r="AJ44" s="478"/>
      <c r="AK44" s="309" t="s">
        <v>2715</v>
      </c>
      <c r="AL44" s="224" cm="1">
        <f t="array" ref="AL44">INDEX(LCTbl,MATCH(VALUE($BA44),VALUE(LCID),0),COLUMN()-COLUMN($AK$3))</f>
        <v>0</v>
      </c>
      <c r="AM44" s="460" cm="1">
        <f t="array" ref="AM44">INDEX(LCTbl,MATCH(VALUE($BA44),VALUE(LCID),0),COLUMN()-COLUMN($AK$3))</f>
        <v>11.994294567193901</v>
      </c>
      <c r="AN44" s="461" cm="1">
        <f t="array" ref="AN44">INDEX(LCTbl,MATCH(VALUE($BA44),VALUE(LCID),0),COLUMN()-COLUMN($AK$3))</f>
        <v>17.8220742477044</v>
      </c>
      <c r="AO44" s="224" cm="1">
        <f t="array" ref="AO44">INDEX(LCTbl,MATCH(VALUE($BA44),VALUE(LCID),0),COLUMN()-COLUMN($AK$3))</f>
        <v>30</v>
      </c>
      <c r="AP44" s="460" cm="1">
        <f t="array" ref="AP44">INDEX(LCTbl,MATCH(VALUE($BA44),VALUE(LCID),0),COLUMN()-COLUMN($AK$3))</f>
        <v>28.7</v>
      </c>
      <c r="AQ44" s="224" cm="1">
        <f t="array" ref="AQ44">INDEX(LCTbl,MATCH(VALUE($BA44),VALUE(LCID),0),COLUMN()-COLUMN($AK$3))</f>
        <v>45</v>
      </c>
      <c r="AR44" s="461" cm="1">
        <f t="array" ref="AR44">INDEX(LCTbl,MATCH(VALUE($BA44),VALUE(LCID),0),COLUMN()-COLUMN($AK$3))</f>
        <v>0.87</v>
      </c>
      <c r="AS44" s="224" cm="1">
        <f t="array" ref="AS44">INDEX(LCTbl,MATCH(VALUE($BA44),VALUE(LCID),0),COLUMN()-COLUMN($AK$3))</f>
        <v>0</v>
      </c>
      <c r="AT44" s="224" cm="1">
        <f t="array" ref="AT44">INDEX(LCTbl,MATCH(VALUE($BA44),VALUE(LCID),0),COLUMN()-COLUMN($AK$3))</f>
        <v>0</v>
      </c>
      <c r="AU44" s="224" cm="1">
        <f t="array" ref="AU44">INDEX(LCTbl,MATCH(VALUE($BA44),VALUE(LCID),0),COLUMN()-COLUMN($AK$3))</f>
        <v>0</v>
      </c>
      <c r="AV44" s="224" cm="1">
        <f t="array" ref="AV44">INDEX(LCTbl,MATCH(VALUE($BA44),VALUE(LCID),0),COLUMN()-COLUMN($AK$3))</f>
        <v>0</v>
      </c>
      <c r="AW44" s="224" cm="1">
        <f t="array" ref="AW44">INDEX(LCTbl,MATCH(VALUE($BA44),VALUE(LCID),0),COLUMN()-COLUMN($AK$3))</f>
        <v>12600</v>
      </c>
      <c r="AX44" s="224" cm="1">
        <f t="array" ref="AX44">INDEX(LCTbl,MATCH(VALUE($BA44),VALUE(LCID),0),COLUMN()-COLUMN($AK$3))</f>
        <v>16384</v>
      </c>
      <c r="AY44" s="224" cm="1">
        <f t="array" ref="AY44">INDEX(LCTbl,MATCH(VALUE($BA44),VALUE(LCID),0),COLUMN()-COLUMN($AK$3))</f>
        <v>1</v>
      </c>
      <c r="AZ44" s="224" cm="1">
        <f t="array" ref="AZ44">INDEX(LCTbl,MATCH(VALUE($BA44),VALUE(LCID),0),COLUMN()-COLUMN($AK$3))</f>
        <v>32</v>
      </c>
      <c r="BA44" s="447" t="str">
        <f t="shared" si="14"/>
        <v>111500003</v>
      </c>
      <c r="BB44" s="224" t="str" cm="1">
        <f t="array" ref="BB44:BM44">IF((COLUMN(A42:L42)=AH44)+(COLUMN(A42:L42)=AI44)+(COLUMN(A42:L42)=AJ44),"Broken","MoorLN1")</f>
        <v>Broken</v>
      </c>
      <c r="BC44" s="224" t="str">
        <v>Broken</v>
      </c>
      <c r="BD44" s="224" t="str">
        <v>MoorLN1</v>
      </c>
      <c r="BE44" s="224" t="str">
        <v>MoorLN1</v>
      </c>
      <c r="BF44" s="224" t="str">
        <v>MoorLN1</v>
      </c>
      <c r="BG44" s="224" t="str">
        <v>MoorLN1</v>
      </c>
      <c r="BH44" s="224" t="str">
        <v>MoorLN1</v>
      </c>
      <c r="BI44" s="224" t="str">
        <v>MoorLN1</v>
      </c>
      <c r="BJ44" s="224" t="str">
        <v>MoorLN1</v>
      </c>
      <c r="BK44" s="224" t="str">
        <v>MoorLN1</v>
      </c>
      <c r="BL44" s="224" t="str">
        <v>MoorLN1</v>
      </c>
      <c r="BM44" s="224" t="str">
        <v>MoorLN1</v>
      </c>
    </row>
    <row r="45" spans="1:65" x14ac:dyDescent="0.25">
      <c r="B45" s="331">
        <v>17.5201836742878</v>
      </c>
      <c r="C45" s="410">
        <v>8.5072641420994195</v>
      </c>
      <c r="D45" s="409">
        <v>19.2314699791865</v>
      </c>
      <c r="E45" s="409">
        <v>10.0083739977796</v>
      </c>
      <c r="F45" s="331">
        <v>19.231497833003701</v>
      </c>
      <c r="G45" s="410">
        <v>10.026486937214701</v>
      </c>
      <c r="H45" s="409">
        <v>22.845788847104899</v>
      </c>
      <c r="I45" s="410">
        <v>17.557318860244202</v>
      </c>
      <c r="J45" s="309" t="str">
        <f t="shared" si="2"/>
        <v>421</v>
      </c>
      <c r="K45">
        <f t="shared" si="3"/>
        <v>2</v>
      </c>
      <c r="L45" s="55">
        <v>0</v>
      </c>
      <c r="M45" s="225">
        <f>L45+3</f>
        <v>3</v>
      </c>
      <c r="N45" s="1">
        <f>L45+3</f>
        <v>3</v>
      </c>
      <c r="O45" s="308">
        <v>10000</v>
      </c>
      <c r="P45" s="228">
        <v>100</v>
      </c>
      <c r="Q45" s="228">
        <v>10</v>
      </c>
      <c r="R45" s="316">
        <f t="shared" si="9"/>
        <v>0</v>
      </c>
      <c r="S45" s="397" cm="1">
        <f t="array" ref="S45">INDEX(CPTab,K45,2*MATCH(O45,Rp,0))</f>
        <v>17.992467283857501</v>
      </c>
      <c r="T45" s="406" cm="1">
        <f t="array" ref="T45">INDEX(CPTab,K45,2*MATCH(O45,Rp,0)-1)</f>
        <v>17.563497484501401</v>
      </c>
      <c r="U45" s="316">
        <f t="shared" si="10"/>
        <v>3</v>
      </c>
      <c r="V45" s="317">
        <f t="shared" si="11"/>
        <v>31.3</v>
      </c>
      <c r="W45" s="316">
        <f t="shared" si="12"/>
        <v>3</v>
      </c>
      <c r="X45" s="317">
        <f t="shared" si="13"/>
        <v>0.87</v>
      </c>
      <c r="Y45" s="316">
        <v>0</v>
      </c>
      <c r="Z45" s="317">
        <v>0</v>
      </c>
      <c r="AA45" s="316">
        <v>0</v>
      </c>
      <c r="AB45" s="317">
        <v>0</v>
      </c>
      <c r="AC45" s="316">
        <f>SimT</f>
        <v>12600</v>
      </c>
      <c r="AD45" s="317">
        <v>16384</v>
      </c>
      <c r="AE45" s="316">
        <v>2</v>
      </c>
      <c r="AF45" s="317">
        <v>32</v>
      </c>
      <c r="AG45" s="403" t="str" cm="1">
        <f t="array" ref="AG45">TEXT(J45,"000")&amp;TEXT(K45,"0")&amp;TEXT(L45,"000")&amp;_xlfn.IFS(ABS(M45-L45)&lt;5,"01",M45&lt;L45,"02",M45&gt;L45,"03")</f>
        <v>421200001</v>
      </c>
      <c r="AH45" s="478">
        <v>1</v>
      </c>
      <c r="AI45" s="484">
        <v>2</v>
      </c>
      <c r="AJ45" s="478"/>
      <c r="AK45" s="309" t="s">
        <v>2715</v>
      </c>
      <c r="AL45" s="224" cm="1">
        <f t="array" ref="AL45">INDEX(LCTbl,MATCH(VALUE($BA45),VALUE(LCID),0),COLUMN()-COLUMN($AK$3))</f>
        <v>60</v>
      </c>
      <c r="AM45" s="460" cm="1">
        <f t="array" ref="AM45">INDEX(LCTbl,MATCH(VALUE($BA45),VALUE(LCID),0),COLUMN()-COLUMN($AK$3))</f>
        <v>11.9761182862343</v>
      </c>
      <c r="AN45" s="461" cm="1">
        <f t="array" ref="AN45">INDEX(LCTbl,MATCH(VALUE($BA45),VALUE(LCID),0),COLUMN()-COLUMN($AK$3))</f>
        <v>14.6702384491643</v>
      </c>
      <c r="AO45" s="224" cm="1">
        <f t="array" ref="AO45">INDEX(LCTbl,MATCH(VALUE($BA45),VALUE(LCID),0),COLUMN()-COLUMN($AK$3))</f>
        <v>30</v>
      </c>
      <c r="AP45" s="460" cm="1">
        <f t="array" ref="AP45">INDEX(LCTbl,MATCH(VALUE($BA45),VALUE(LCID),0),COLUMN()-COLUMN($AK$3))</f>
        <v>28.7</v>
      </c>
      <c r="AQ45" s="224" cm="1">
        <f t="array" ref="AQ45">INDEX(LCTbl,MATCH(VALUE($BA45),VALUE(LCID),0),COLUMN()-COLUMN($AK$3))</f>
        <v>15</v>
      </c>
      <c r="AR45" s="461" cm="1">
        <f t="array" ref="AR45">INDEX(LCTbl,MATCH(VALUE($BA45),VALUE(LCID),0),COLUMN()-COLUMN($AK$3))</f>
        <v>0.87</v>
      </c>
      <c r="AS45" s="224" cm="1">
        <f t="array" ref="AS45">INDEX(LCTbl,MATCH(VALUE($BA45),VALUE(LCID),0),COLUMN()-COLUMN($AK$3))</f>
        <v>0</v>
      </c>
      <c r="AT45" s="224" cm="1">
        <f t="array" ref="AT45">INDEX(LCTbl,MATCH(VALUE($BA45),VALUE(LCID),0),COLUMN()-COLUMN($AK$3))</f>
        <v>0</v>
      </c>
      <c r="AU45" s="224" cm="1">
        <f t="array" ref="AU45">INDEX(LCTbl,MATCH(VALUE($BA45),VALUE(LCID),0),COLUMN()-COLUMN($AK$3))</f>
        <v>0</v>
      </c>
      <c r="AV45" s="224" cm="1">
        <f t="array" ref="AV45">INDEX(LCTbl,MATCH(VALUE($BA45),VALUE(LCID),0),COLUMN()-COLUMN($AK$3))</f>
        <v>0</v>
      </c>
      <c r="AW45" s="224" cm="1">
        <f t="array" ref="AW45">INDEX(LCTbl,MATCH(VALUE($BA45),VALUE(LCID),0),COLUMN()-COLUMN($AK$3))</f>
        <v>12600</v>
      </c>
      <c r="AX45" s="224" cm="1">
        <f t="array" ref="AX45">INDEX(LCTbl,MATCH(VALUE($BA45),VALUE(LCID),0),COLUMN()-COLUMN($AK$3))</f>
        <v>16384</v>
      </c>
      <c r="AY45" s="224" cm="1">
        <f t="array" ref="AY45">INDEX(LCTbl,MATCH(VALUE($BA45),VALUE(LCID),0),COLUMN()-COLUMN($AK$3))</f>
        <v>1</v>
      </c>
      <c r="AZ45" s="224" cm="1">
        <f t="array" ref="AZ45">INDEX(LCTbl,MATCH(VALUE($BA45),VALUE(LCID),0),COLUMN()-COLUMN($AK$3))</f>
        <v>32</v>
      </c>
      <c r="BA45" s="447" t="str">
        <f t="shared" si="14"/>
        <v>111206002</v>
      </c>
      <c r="BB45" s="224" t="str" cm="1">
        <f t="array" ref="BB45:BM45">IF((COLUMN(A43:L43)=AH45)+(COLUMN(A43:L43)=AI45)+(COLUMN(A43:L43)=AJ45),"Broken","MoorLN1")</f>
        <v>Broken</v>
      </c>
      <c r="BC45" s="224" t="str">
        <v>Broken</v>
      </c>
      <c r="BD45" s="224" t="str">
        <v>MoorLN1</v>
      </c>
      <c r="BE45" s="224" t="str">
        <v>MoorLN1</v>
      </c>
      <c r="BF45" s="224" t="str">
        <v>MoorLN1</v>
      </c>
      <c r="BG45" s="224" t="str">
        <v>MoorLN1</v>
      </c>
      <c r="BH45" s="224" t="str">
        <v>MoorLN1</v>
      </c>
      <c r="BI45" s="224" t="str">
        <v>MoorLN1</v>
      </c>
      <c r="BJ45" s="224" t="str">
        <v>MoorLN1</v>
      </c>
      <c r="BK45" s="224" t="str">
        <v>MoorLN1</v>
      </c>
      <c r="BL45" s="224" t="str">
        <v>MoorLN1</v>
      </c>
      <c r="BM45" s="224" t="str">
        <v>MoorLN1</v>
      </c>
    </row>
    <row r="46" spans="1:65" x14ac:dyDescent="0.25">
      <c r="B46" s="331">
        <v>17.842737841302199</v>
      </c>
      <c r="C46" s="410">
        <v>8.0091583076353707</v>
      </c>
      <c r="D46" s="409">
        <v>19.738084657425699</v>
      </c>
      <c r="E46" s="409">
        <v>9.05906190417452</v>
      </c>
      <c r="F46" s="331">
        <v>19.692007082356</v>
      </c>
      <c r="G46" s="410">
        <v>9.1312549056370997</v>
      </c>
      <c r="H46" s="409">
        <v>23.350764046345802</v>
      </c>
      <c r="I46" s="410">
        <v>15.5418769951893</v>
      </c>
      <c r="J46" s="309" t="str">
        <f t="shared" si="2"/>
        <v>421</v>
      </c>
      <c r="K46">
        <f t="shared" si="3"/>
        <v>2</v>
      </c>
      <c r="L46" s="56">
        <f>L45</f>
        <v>0</v>
      </c>
      <c r="M46" s="82">
        <f>L46-30</f>
        <v>-30</v>
      </c>
      <c r="N46" s="57">
        <f>L46-45</f>
        <v>-45</v>
      </c>
      <c r="O46" s="308">
        <v>10000</v>
      </c>
      <c r="P46" s="228">
        <v>100</v>
      </c>
      <c r="Q46" s="228">
        <v>10</v>
      </c>
      <c r="R46" s="316">
        <f t="shared" si="9"/>
        <v>0</v>
      </c>
      <c r="S46" s="397" cm="1">
        <f t="array" ref="S46">INDEX(CPTab,K46,2*MATCH(O46,Rp,0))</f>
        <v>17.992467283857501</v>
      </c>
      <c r="T46" s="406" cm="1">
        <f t="array" ref="T46">INDEX(CPTab,K46,2*MATCH(O46,Rp,0)-1)</f>
        <v>17.563497484501401</v>
      </c>
      <c r="U46" s="316">
        <f t="shared" si="10"/>
        <v>-30</v>
      </c>
      <c r="V46" s="317">
        <f t="shared" si="11"/>
        <v>31.3</v>
      </c>
      <c r="W46" s="316">
        <f t="shared" si="12"/>
        <v>-45</v>
      </c>
      <c r="X46" s="317">
        <f t="shared" si="13"/>
        <v>0.87</v>
      </c>
      <c r="Y46" s="316">
        <v>0</v>
      </c>
      <c r="Z46" s="317">
        <v>0</v>
      </c>
      <c r="AA46" s="316">
        <v>0</v>
      </c>
      <c r="AB46" s="317">
        <v>0</v>
      </c>
      <c r="AC46" s="316">
        <f>SimT</f>
        <v>12600</v>
      </c>
      <c r="AD46" s="317">
        <v>16384</v>
      </c>
      <c r="AE46" s="316">
        <v>2</v>
      </c>
      <c r="AF46" s="317">
        <v>32</v>
      </c>
      <c r="AG46" s="403" t="str" cm="1">
        <f t="array" ref="AG46">TEXT(J46,"000")&amp;TEXT(K46,"0")&amp;TEXT(L46,"000")&amp;_xlfn.IFS(ABS(M46-L46)&lt;5,"01",M46&lt;L46,"02",M46&gt;L46,"03")</f>
        <v>421200002</v>
      </c>
      <c r="AH46" s="478">
        <v>1</v>
      </c>
      <c r="AI46" s="484">
        <v>2</v>
      </c>
      <c r="AJ46" s="478"/>
      <c r="AK46" s="309" t="s">
        <v>2715</v>
      </c>
      <c r="AL46" s="224" cm="1">
        <f t="array" ref="AL46">INDEX(LCTbl,MATCH(VALUE($BA46),VALUE(LCID),0),COLUMN()-COLUMN($AK$3))</f>
        <v>60</v>
      </c>
      <c r="AM46" s="460" cm="1">
        <f t="array" ref="AM46">INDEX(LCTbl,MATCH(VALUE($BA46),VALUE(LCID),0),COLUMN()-COLUMN($AK$3))</f>
        <v>12.4</v>
      </c>
      <c r="AN46" s="461" cm="1">
        <f t="array" ref="AN46">INDEX(LCTbl,MATCH(VALUE($BA46),VALUE(LCID),0),COLUMN()-COLUMN($AK$3))</f>
        <v>16.009884661118999</v>
      </c>
      <c r="AO46" s="224" cm="1">
        <f t="array" ref="AO46">INDEX(LCTbl,MATCH(VALUE($BA46),VALUE(LCID),0),COLUMN()-COLUMN($AK$3))</f>
        <v>30</v>
      </c>
      <c r="AP46" s="460" cm="1">
        <f t="array" ref="AP46">INDEX(LCTbl,MATCH(VALUE($BA46),VALUE(LCID),0),COLUMN()-COLUMN($AK$3))</f>
        <v>28.7</v>
      </c>
      <c r="AQ46" s="224" cm="1">
        <f t="array" ref="AQ46">INDEX(LCTbl,MATCH(VALUE($BA46),VALUE(LCID),0),COLUMN()-COLUMN($AK$3))</f>
        <v>15</v>
      </c>
      <c r="AR46" s="461" cm="1">
        <f t="array" ref="AR46">INDEX(LCTbl,MATCH(VALUE($BA46),VALUE(LCID),0),COLUMN()-COLUMN($AK$3))</f>
        <v>0.87</v>
      </c>
      <c r="AS46" s="224" cm="1">
        <f t="array" ref="AS46">INDEX(LCTbl,MATCH(VALUE($BA46),VALUE(LCID),0),COLUMN()-COLUMN($AK$3))</f>
        <v>0</v>
      </c>
      <c r="AT46" s="224" cm="1">
        <f t="array" ref="AT46">INDEX(LCTbl,MATCH(VALUE($BA46),VALUE(LCID),0),COLUMN()-COLUMN($AK$3))</f>
        <v>0</v>
      </c>
      <c r="AU46" s="224" cm="1">
        <f t="array" ref="AU46">INDEX(LCTbl,MATCH(VALUE($BA46),VALUE(LCID),0),COLUMN()-COLUMN($AK$3))</f>
        <v>0</v>
      </c>
      <c r="AV46" s="224" cm="1">
        <f t="array" ref="AV46">INDEX(LCTbl,MATCH(VALUE($BA46),VALUE(LCID),0),COLUMN()-COLUMN($AK$3))</f>
        <v>0</v>
      </c>
      <c r="AW46" s="224" cm="1">
        <f t="array" ref="AW46">INDEX(LCTbl,MATCH(VALUE($BA46),VALUE(LCID),0),COLUMN()-COLUMN($AK$3))</f>
        <v>12600</v>
      </c>
      <c r="AX46" s="224" cm="1">
        <f t="array" ref="AX46">INDEX(LCTbl,MATCH(VALUE($BA46),VALUE(LCID),0),COLUMN()-COLUMN($AK$3))</f>
        <v>16384</v>
      </c>
      <c r="AY46" s="224" cm="1">
        <f t="array" ref="AY46">INDEX(LCTbl,MATCH(VALUE($BA46),VALUE(LCID),0),COLUMN()-COLUMN($AK$3))</f>
        <v>1</v>
      </c>
      <c r="AZ46" s="224" cm="1">
        <f t="array" ref="AZ46">INDEX(LCTbl,MATCH(VALUE($BA46),VALUE(LCID),0),COLUMN()-COLUMN($AK$3))</f>
        <v>32</v>
      </c>
      <c r="BA46" s="447" t="str">
        <f t="shared" si="14"/>
        <v>111306002</v>
      </c>
      <c r="BB46" s="224" t="str" cm="1">
        <f t="array" ref="BB46:BM46">IF((COLUMN(A44:L44)=AH46)+(COLUMN(A44:L44)=AI46)+(COLUMN(A44:L44)=AJ46),"Broken","MoorLN1")</f>
        <v>Broken</v>
      </c>
      <c r="BC46" s="224" t="str">
        <v>Broken</v>
      </c>
      <c r="BD46" s="224" t="str">
        <v>MoorLN1</v>
      </c>
      <c r="BE46" s="224" t="str">
        <v>MoorLN1</v>
      </c>
      <c r="BF46" s="224" t="str">
        <v>MoorLN1</v>
      </c>
      <c r="BG46" s="224" t="str">
        <v>MoorLN1</v>
      </c>
      <c r="BH46" s="224" t="str">
        <v>MoorLN1</v>
      </c>
      <c r="BI46" s="224" t="str">
        <v>MoorLN1</v>
      </c>
      <c r="BJ46" s="224" t="str">
        <v>MoorLN1</v>
      </c>
      <c r="BK46" s="224" t="str">
        <v>MoorLN1</v>
      </c>
      <c r="BL46" s="224" t="str">
        <v>MoorLN1</v>
      </c>
      <c r="BM46" s="224" t="str">
        <v>MoorLN1</v>
      </c>
    </row>
    <row r="47" spans="1:65" x14ac:dyDescent="0.25">
      <c r="B47" s="331">
        <v>18.1929365737479</v>
      </c>
      <c r="C47" s="410">
        <v>7.4664493598125103</v>
      </c>
      <c r="D47" s="409"/>
      <c r="E47" s="409"/>
      <c r="F47" s="331"/>
      <c r="G47" s="410"/>
      <c r="H47" s="409"/>
      <c r="I47" s="410"/>
      <c r="J47" s="309" t="str">
        <f t="shared" si="2"/>
        <v>421</v>
      </c>
      <c r="K47">
        <f t="shared" si="3"/>
        <v>2</v>
      </c>
      <c r="L47" s="56">
        <f>L45</f>
        <v>0</v>
      </c>
      <c r="M47" s="82">
        <f>L47+30</f>
        <v>30</v>
      </c>
      <c r="N47" s="57">
        <f>L47+45</f>
        <v>45</v>
      </c>
      <c r="O47" s="308">
        <v>10000</v>
      </c>
      <c r="P47" s="228">
        <v>100</v>
      </c>
      <c r="Q47" s="228">
        <v>10</v>
      </c>
      <c r="R47" s="316">
        <f t="shared" si="9"/>
        <v>0</v>
      </c>
      <c r="S47" s="397" cm="1">
        <f t="array" ref="S47">INDEX(CPTab,K47,2*MATCH(O47,Rp,0))</f>
        <v>17.992467283857501</v>
      </c>
      <c r="T47" s="406" cm="1">
        <f t="array" ref="T47">INDEX(CPTab,K47,2*MATCH(O47,Rp,0)-1)</f>
        <v>17.563497484501401</v>
      </c>
      <c r="U47" s="316">
        <f t="shared" si="10"/>
        <v>30</v>
      </c>
      <c r="V47" s="317">
        <f t="shared" si="11"/>
        <v>31.3</v>
      </c>
      <c r="W47" s="316">
        <f t="shared" si="12"/>
        <v>45</v>
      </c>
      <c r="X47" s="317">
        <f t="shared" si="13"/>
        <v>0.87</v>
      </c>
      <c r="Y47" s="316">
        <v>0</v>
      </c>
      <c r="Z47" s="317">
        <v>0</v>
      </c>
      <c r="AA47" s="316">
        <v>0</v>
      </c>
      <c r="AB47" s="317">
        <v>0</v>
      </c>
      <c r="AC47" s="316">
        <f>SimT</f>
        <v>12600</v>
      </c>
      <c r="AD47" s="317">
        <v>16384</v>
      </c>
      <c r="AE47" s="316">
        <v>2</v>
      </c>
      <c r="AF47" s="317">
        <v>32</v>
      </c>
      <c r="AG47" s="403" t="str" cm="1">
        <f t="array" ref="AG47">TEXT(J47,"000")&amp;TEXT(K47,"0")&amp;TEXT(L47,"000")&amp;_xlfn.IFS(ABS(M47-L47)&lt;5,"01",M47&lt;L47,"02",M47&gt;L47,"03")</f>
        <v>421200003</v>
      </c>
      <c r="AH47" s="478">
        <v>1</v>
      </c>
      <c r="AI47" s="484">
        <v>2</v>
      </c>
      <c r="AJ47" s="478"/>
      <c r="AK47" s="309" t="s">
        <v>2715</v>
      </c>
      <c r="AL47" s="224" cm="1">
        <f t="array" ref="AL47">INDEX(LCTbl,MATCH(VALUE($BA47),VALUE(LCID),0),COLUMN()-COLUMN($AK$3))</f>
        <v>60</v>
      </c>
      <c r="AM47" s="460" cm="1">
        <f t="array" ref="AM47">INDEX(LCTbl,MATCH(VALUE($BA47),VALUE(LCID),0),COLUMN()-COLUMN($AK$3))</f>
        <v>11.994294567193901</v>
      </c>
      <c r="AN47" s="461" cm="1">
        <f t="array" ref="AN47">INDEX(LCTbl,MATCH(VALUE($BA47),VALUE(LCID),0),COLUMN()-COLUMN($AK$3))</f>
        <v>17.8220742477044</v>
      </c>
      <c r="AO47" s="224" cm="1">
        <f t="array" ref="AO47">INDEX(LCTbl,MATCH(VALUE($BA47),VALUE(LCID),0),COLUMN()-COLUMN($AK$3))</f>
        <v>30</v>
      </c>
      <c r="AP47" s="460" cm="1">
        <f t="array" ref="AP47">INDEX(LCTbl,MATCH(VALUE($BA47),VALUE(LCID),0),COLUMN()-COLUMN($AK$3))</f>
        <v>28.7</v>
      </c>
      <c r="AQ47" s="224" cm="1">
        <f t="array" ref="AQ47">INDEX(LCTbl,MATCH(VALUE($BA47),VALUE(LCID),0),COLUMN()-COLUMN($AK$3))</f>
        <v>15</v>
      </c>
      <c r="AR47" s="461" cm="1">
        <f t="array" ref="AR47">INDEX(LCTbl,MATCH(VALUE($BA47),VALUE(LCID),0),COLUMN()-COLUMN($AK$3))</f>
        <v>0.87</v>
      </c>
      <c r="AS47" s="224" cm="1">
        <f t="array" ref="AS47">INDEX(LCTbl,MATCH(VALUE($BA47),VALUE(LCID),0),COLUMN()-COLUMN($AK$3))</f>
        <v>0</v>
      </c>
      <c r="AT47" s="224" cm="1">
        <f t="array" ref="AT47">INDEX(LCTbl,MATCH(VALUE($BA47),VALUE(LCID),0),COLUMN()-COLUMN($AK$3))</f>
        <v>0</v>
      </c>
      <c r="AU47" s="224" cm="1">
        <f t="array" ref="AU47">INDEX(LCTbl,MATCH(VALUE($BA47),VALUE(LCID),0),COLUMN()-COLUMN($AK$3))</f>
        <v>0</v>
      </c>
      <c r="AV47" s="224" cm="1">
        <f t="array" ref="AV47">INDEX(LCTbl,MATCH(VALUE($BA47),VALUE(LCID),0),COLUMN()-COLUMN($AK$3))</f>
        <v>0</v>
      </c>
      <c r="AW47" s="224" cm="1">
        <f t="array" ref="AW47">INDEX(LCTbl,MATCH(VALUE($BA47),VALUE(LCID),0),COLUMN()-COLUMN($AK$3))</f>
        <v>12600</v>
      </c>
      <c r="AX47" s="224" cm="1">
        <f t="array" ref="AX47">INDEX(LCTbl,MATCH(VALUE($BA47),VALUE(LCID),0),COLUMN()-COLUMN($AK$3))</f>
        <v>16384</v>
      </c>
      <c r="AY47" s="224" cm="1">
        <f t="array" ref="AY47">INDEX(LCTbl,MATCH(VALUE($BA47),VALUE(LCID),0),COLUMN()-COLUMN($AK$3))</f>
        <v>1</v>
      </c>
      <c r="AZ47" s="224" cm="1">
        <f t="array" ref="AZ47">INDEX(LCTbl,MATCH(VALUE($BA47),VALUE(LCID),0),COLUMN()-COLUMN($AK$3))</f>
        <v>32</v>
      </c>
      <c r="BA47" s="447" t="str">
        <f t="shared" si="14"/>
        <v>111506002</v>
      </c>
      <c r="BB47" s="224" t="str" cm="1">
        <f t="array" ref="BB47:BM47">IF((COLUMN(A45:L45)=AH47)+(COLUMN(A45:L45)=AI47)+(COLUMN(A45:L45)=AJ47),"Broken","MoorLN1")</f>
        <v>Broken</v>
      </c>
      <c r="BC47" s="224" t="str">
        <v>Broken</v>
      </c>
      <c r="BD47" s="224" t="str">
        <v>MoorLN1</v>
      </c>
      <c r="BE47" s="224" t="str">
        <v>MoorLN1</v>
      </c>
      <c r="BF47" s="224" t="str">
        <v>MoorLN1</v>
      </c>
      <c r="BG47" s="224" t="str">
        <v>MoorLN1</v>
      </c>
      <c r="BH47" s="224" t="str">
        <v>MoorLN1</v>
      </c>
      <c r="BI47" s="224" t="str">
        <v>MoorLN1</v>
      </c>
      <c r="BJ47" s="224" t="str">
        <v>MoorLN1</v>
      </c>
      <c r="BK47" s="224" t="str">
        <v>MoorLN1</v>
      </c>
      <c r="BL47" s="224" t="str">
        <v>MoorLN1</v>
      </c>
      <c r="BM47" s="224" t="str">
        <v>MoorLN1</v>
      </c>
    </row>
    <row r="48" spans="1:65" ht="15.75" thickBot="1" x14ac:dyDescent="0.3">
      <c r="A48" s="81" t="s">
        <v>2708</v>
      </c>
      <c r="B48" s="418">
        <v>18.349339587412</v>
      </c>
      <c r="C48" s="419">
        <v>7.0514366350067803</v>
      </c>
      <c r="D48" s="420">
        <f>D52*0.95</f>
        <v>15.674999999999999</v>
      </c>
      <c r="E48" s="420"/>
      <c r="F48" s="420">
        <f>F52*0.95</f>
        <v>17.099999999999998</v>
      </c>
      <c r="G48" s="419"/>
      <c r="H48" s="420"/>
      <c r="I48" s="419"/>
      <c r="J48" s="309" t="str">
        <f t="shared" si="2"/>
        <v>421</v>
      </c>
      <c r="K48">
        <f t="shared" si="3"/>
        <v>2</v>
      </c>
      <c r="L48" s="56">
        <v>60</v>
      </c>
      <c r="M48" s="82">
        <f>L48+3</f>
        <v>63</v>
      </c>
      <c r="N48" s="57">
        <f>L48+3</f>
        <v>63</v>
      </c>
      <c r="O48" s="308">
        <v>10000</v>
      </c>
      <c r="P48" s="228">
        <v>100</v>
      </c>
      <c r="Q48" s="228">
        <v>10</v>
      </c>
      <c r="R48" s="316">
        <f t="shared" si="9"/>
        <v>60</v>
      </c>
      <c r="S48" s="397" cm="1">
        <f t="array" ref="S48">INDEX(CPTab,K48,2*MATCH(O48,Rp,0))</f>
        <v>17.992467283857501</v>
      </c>
      <c r="T48" s="406" cm="1">
        <f t="array" ref="T48">INDEX(CPTab,K48,2*MATCH(O48,Rp,0)-1)</f>
        <v>17.563497484501401</v>
      </c>
      <c r="U48" s="316">
        <f t="shared" si="10"/>
        <v>63</v>
      </c>
      <c r="V48" s="317">
        <f t="shared" si="11"/>
        <v>31.3</v>
      </c>
      <c r="W48" s="316">
        <f t="shared" si="12"/>
        <v>63</v>
      </c>
      <c r="X48" s="317">
        <f t="shared" si="13"/>
        <v>0.87</v>
      </c>
      <c r="Y48" s="316">
        <v>0</v>
      </c>
      <c r="Z48" s="317">
        <v>0</v>
      </c>
      <c r="AA48" s="316">
        <v>0</v>
      </c>
      <c r="AB48" s="317">
        <v>0</v>
      </c>
      <c r="AC48" s="316">
        <f>SimT</f>
        <v>12600</v>
      </c>
      <c r="AD48" s="317">
        <v>16384</v>
      </c>
      <c r="AE48" s="316">
        <v>2</v>
      </c>
      <c r="AF48" s="317">
        <v>32</v>
      </c>
      <c r="AG48" s="403" t="str" cm="1">
        <f t="array" ref="AG48">TEXT(J48,"000")&amp;TEXT(K48,"0")&amp;TEXT(L48,"000")&amp;_xlfn.IFS(ABS(M48-L48)&lt;5,"01",M48&lt;L48,"02",M48&gt;L48,"03")</f>
        <v>421206001</v>
      </c>
      <c r="AH48" s="478">
        <v>12</v>
      </c>
      <c r="AI48" s="484">
        <v>11</v>
      </c>
      <c r="AJ48" s="478"/>
      <c r="AK48" s="309" t="s">
        <v>2715</v>
      </c>
      <c r="AL48" s="224" cm="1">
        <f t="array" ref="AL48">INDEX(LCTbl,MATCH(VALUE($BA48),VALUE(LCID),0),COLUMN()-COLUMN($AK$3))</f>
        <v>60</v>
      </c>
      <c r="AM48" s="460" cm="1">
        <f t="array" ref="AM48">INDEX(LCTbl,MATCH(VALUE($BA48),VALUE(LCID),0),COLUMN()-COLUMN($AK$3))</f>
        <v>11.994294567193901</v>
      </c>
      <c r="AN48" s="461" cm="1">
        <f t="array" ref="AN48">INDEX(LCTbl,MATCH(VALUE($BA48),VALUE(LCID),0),COLUMN()-COLUMN($AK$3))</f>
        <v>17.8220742477044</v>
      </c>
      <c r="AO48" s="224" cm="1">
        <f t="array" ref="AO48">INDEX(LCTbl,MATCH(VALUE($BA48),VALUE(LCID),0),COLUMN()-COLUMN($AK$3))</f>
        <v>90</v>
      </c>
      <c r="AP48" s="460" cm="1">
        <f t="array" ref="AP48">INDEX(LCTbl,MATCH(VALUE($BA48),VALUE(LCID),0),COLUMN()-COLUMN($AK$3))</f>
        <v>28.7</v>
      </c>
      <c r="AQ48" s="224" cm="1">
        <f t="array" ref="AQ48">INDEX(LCTbl,MATCH(VALUE($BA48),VALUE(LCID),0),COLUMN()-COLUMN($AK$3))</f>
        <v>105</v>
      </c>
      <c r="AR48" s="461" cm="1">
        <f t="array" ref="AR48">INDEX(LCTbl,MATCH(VALUE($BA48),VALUE(LCID),0),COLUMN()-COLUMN($AK$3))</f>
        <v>0.87</v>
      </c>
      <c r="AS48" s="224" cm="1">
        <f t="array" ref="AS48">INDEX(LCTbl,MATCH(VALUE($BA48),VALUE(LCID),0),COLUMN()-COLUMN($AK$3))</f>
        <v>0</v>
      </c>
      <c r="AT48" s="224" cm="1">
        <f t="array" ref="AT48">INDEX(LCTbl,MATCH(VALUE($BA48),VALUE(LCID),0),COLUMN()-COLUMN($AK$3))</f>
        <v>0</v>
      </c>
      <c r="AU48" s="224" cm="1">
        <f t="array" ref="AU48">INDEX(LCTbl,MATCH(VALUE($BA48),VALUE(LCID),0),COLUMN()-COLUMN($AK$3))</f>
        <v>0</v>
      </c>
      <c r="AV48" s="224" cm="1">
        <f t="array" ref="AV48">INDEX(LCTbl,MATCH(VALUE($BA48),VALUE(LCID),0),COLUMN()-COLUMN($AK$3))</f>
        <v>0</v>
      </c>
      <c r="AW48" s="224" cm="1">
        <f t="array" ref="AW48">INDEX(LCTbl,MATCH(VALUE($BA48),VALUE(LCID),0),COLUMN()-COLUMN($AK$3))</f>
        <v>12600</v>
      </c>
      <c r="AX48" s="224" cm="1">
        <f t="array" ref="AX48">INDEX(LCTbl,MATCH(VALUE($BA48),VALUE(LCID),0),COLUMN()-COLUMN($AK$3))</f>
        <v>16384</v>
      </c>
      <c r="AY48" s="224" cm="1">
        <f t="array" ref="AY48">INDEX(LCTbl,MATCH(VALUE($BA48),VALUE(LCID),0),COLUMN()-COLUMN($AK$3))</f>
        <v>1</v>
      </c>
      <c r="AZ48" s="224" cm="1">
        <f t="array" ref="AZ48">INDEX(LCTbl,MATCH(VALUE($BA48),VALUE(LCID),0),COLUMN()-COLUMN($AK$3))</f>
        <v>32</v>
      </c>
      <c r="BA48" s="447" t="str">
        <f t="shared" si="14"/>
        <v>111506003</v>
      </c>
      <c r="BB48" s="224" t="str" cm="1">
        <f t="array" ref="BB48:BM48">IF((COLUMN(A46:L46)=AH48)+(COLUMN(A46:L46)=AI48)+(COLUMN(A46:L46)=AJ48),"Broken","MoorLN1")</f>
        <v>MoorLN1</v>
      </c>
      <c r="BC48" s="224" t="str">
        <v>MoorLN1</v>
      </c>
      <c r="BD48" s="224" t="str">
        <v>MoorLN1</v>
      </c>
      <c r="BE48" s="224" t="str">
        <v>MoorLN1</v>
      </c>
      <c r="BF48" s="224" t="str">
        <v>MoorLN1</v>
      </c>
      <c r="BG48" s="224" t="str">
        <v>MoorLN1</v>
      </c>
      <c r="BH48" s="224" t="str">
        <v>MoorLN1</v>
      </c>
      <c r="BI48" s="224" t="str">
        <v>MoorLN1</v>
      </c>
      <c r="BJ48" s="224" t="str">
        <v>MoorLN1</v>
      </c>
      <c r="BK48" s="224" t="str">
        <v>MoorLN1</v>
      </c>
      <c r="BL48" s="224" t="str">
        <v>Broken</v>
      </c>
      <c r="BM48" s="224" t="str">
        <v>Broken</v>
      </c>
    </row>
    <row r="49" spans="1:65" ht="15.75" thickTop="1" x14ac:dyDescent="0.25">
      <c r="A49" t="s">
        <v>60</v>
      </c>
      <c r="B49" s="388">
        <v>11.7198471141854</v>
      </c>
      <c r="C49" s="411">
        <v>8.9952082088621506</v>
      </c>
      <c r="D49" s="389">
        <v>12.876496669704</v>
      </c>
      <c r="E49" s="389">
        <v>10.9764228334571</v>
      </c>
      <c r="F49" s="415">
        <v>14.053830130181</v>
      </c>
      <c r="G49" s="411">
        <v>13.012166300930801</v>
      </c>
      <c r="H49" s="389">
        <v>16.222928882190502</v>
      </c>
      <c r="I49" s="390">
        <v>16.9745955501207</v>
      </c>
      <c r="J49" s="309" t="str">
        <f t="shared" si="2"/>
        <v>421</v>
      </c>
      <c r="K49">
        <f t="shared" si="3"/>
        <v>2</v>
      </c>
      <c r="L49" s="56">
        <f>L48</f>
        <v>60</v>
      </c>
      <c r="M49" s="82">
        <f>L49-30</f>
        <v>30</v>
      </c>
      <c r="N49" s="57">
        <f>L49-45</f>
        <v>15</v>
      </c>
      <c r="O49" s="308">
        <v>10000</v>
      </c>
      <c r="P49" s="228">
        <v>100</v>
      </c>
      <c r="Q49" s="228">
        <v>10</v>
      </c>
      <c r="R49" s="316">
        <f t="shared" si="9"/>
        <v>60</v>
      </c>
      <c r="S49" s="397" cm="1">
        <f t="array" ref="S49">INDEX(CPTab,K49,2*MATCH(O49,Rp,0))</f>
        <v>17.992467283857501</v>
      </c>
      <c r="T49" s="406" cm="1">
        <f t="array" ref="T49">INDEX(CPTab,K49,2*MATCH(O49,Rp,0)-1)</f>
        <v>17.563497484501401</v>
      </c>
      <c r="U49" s="316">
        <f t="shared" si="10"/>
        <v>30</v>
      </c>
      <c r="V49" s="317">
        <f t="shared" si="11"/>
        <v>31.3</v>
      </c>
      <c r="W49" s="316">
        <f t="shared" si="12"/>
        <v>15</v>
      </c>
      <c r="X49" s="317">
        <f t="shared" si="13"/>
        <v>0.87</v>
      </c>
      <c r="Y49" s="316">
        <v>0</v>
      </c>
      <c r="Z49" s="317">
        <v>0</v>
      </c>
      <c r="AA49" s="316">
        <v>0</v>
      </c>
      <c r="AB49" s="317">
        <v>0</v>
      </c>
      <c r="AC49" s="316">
        <f>SimT</f>
        <v>12600</v>
      </c>
      <c r="AD49" s="317">
        <v>16384</v>
      </c>
      <c r="AE49" s="316">
        <v>2</v>
      </c>
      <c r="AF49" s="317">
        <v>32</v>
      </c>
      <c r="AG49" s="403" t="str" cm="1">
        <f t="array" ref="AG49">TEXT(J49,"000")&amp;TEXT(K49,"0")&amp;TEXT(L49,"000")&amp;_xlfn.IFS(ABS(M49-L49)&lt;5,"01",M49&lt;L49,"02",M49&gt;L49,"03")</f>
        <v>421206002</v>
      </c>
      <c r="AH49" s="478">
        <v>1</v>
      </c>
      <c r="AI49" s="484">
        <v>12</v>
      </c>
      <c r="AJ49" s="478"/>
      <c r="AK49" s="51" t="s">
        <v>2715</v>
      </c>
      <c r="AL49" s="465" cm="1">
        <f t="array" ref="AL49">INDEX(LCTbl,MATCH(VALUE($BA49),VALUE(LCID),0),COLUMN()-COLUMN($AK$3))</f>
        <v>60</v>
      </c>
      <c r="AM49" s="466" cm="1">
        <f t="array" ref="AM49">INDEX(LCTbl,MATCH(VALUE($BA49),VALUE(LCID),0),COLUMN()-COLUMN($AK$3))</f>
        <v>11.0309516763358</v>
      </c>
      <c r="AN49" s="467" cm="1">
        <f t="array" ref="AN49">INDEX(LCTbl,MATCH(VALUE($BA49),VALUE(LCID),0),COLUMN()-COLUMN($AK$3))</f>
        <v>18.665194935765602</v>
      </c>
      <c r="AO49" s="465" cm="1">
        <f t="array" ref="AO49">INDEX(LCTbl,MATCH(VALUE($BA49),VALUE(LCID),0),COLUMN()-COLUMN($AK$3))</f>
        <v>30</v>
      </c>
      <c r="AP49" s="466" cm="1">
        <f t="array" ref="AP49">INDEX(LCTbl,MATCH(VALUE($BA49),VALUE(LCID),0),COLUMN()-COLUMN($AK$3))</f>
        <v>28.7</v>
      </c>
      <c r="AQ49" s="465" cm="1">
        <f t="array" ref="AQ49">INDEX(LCTbl,MATCH(VALUE($BA49),VALUE(LCID),0),COLUMN()-COLUMN($AK$3))</f>
        <v>15</v>
      </c>
      <c r="AR49" s="467" cm="1">
        <f t="array" ref="AR49">INDEX(LCTbl,MATCH(VALUE($BA49),VALUE(LCID),0),COLUMN()-COLUMN($AK$3))</f>
        <v>0.87</v>
      </c>
      <c r="AS49" s="465" cm="1">
        <f t="array" ref="AS49">INDEX(LCTbl,MATCH(VALUE($BA49),VALUE(LCID),0),COLUMN()-COLUMN($AK$3))</f>
        <v>0</v>
      </c>
      <c r="AT49" s="465" cm="1">
        <f t="array" ref="AT49">INDEX(LCTbl,MATCH(VALUE($BA49),VALUE(LCID),0),COLUMN()-COLUMN($AK$3))</f>
        <v>0</v>
      </c>
      <c r="AU49" s="465" cm="1">
        <f t="array" ref="AU49">INDEX(LCTbl,MATCH(VALUE($BA49),VALUE(LCID),0),COLUMN()-COLUMN($AK$3))</f>
        <v>0</v>
      </c>
      <c r="AV49" s="465" cm="1">
        <f t="array" ref="AV49">INDEX(LCTbl,MATCH(VALUE($BA49),VALUE(LCID),0),COLUMN()-COLUMN($AK$3))</f>
        <v>0</v>
      </c>
      <c r="AW49" s="465" cm="1">
        <f t="array" ref="AW49">INDEX(LCTbl,MATCH(VALUE($BA49),VALUE(LCID),0),COLUMN()-COLUMN($AK$3))</f>
        <v>12600</v>
      </c>
      <c r="AX49" s="465" cm="1">
        <f t="array" ref="AX49">INDEX(LCTbl,MATCH(VALUE($BA49),VALUE(LCID),0),COLUMN()-COLUMN($AK$3))</f>
        <v>16384</v>
      </c>
      <c r="AY49" s="465" cm="1">
        <f t="array" ref="AY49">INDEX(LCTbl,MATCH(VALUE($BA49),VALUE(LCID),0),COLUMN()-COLUMN($AK$3))</f>
        <v>1</v>
      </c>
      <c r="AZ49" s="465" cm="1">
        <f t="array" ref="AZ49">INDEX(LCTbl,MATCH(VALUE($BA49),VALUE(LCID),0),COLUMN()-COLUMN($AK$3))</f>
        <v>32</v>
      </c>
      <c r="BA49" s="447" t="str">
        <f t="shared" si="14"/>
        <v>111606002</v>
      </c>
      <c r="BB49" s="224" t="str" cm="1">
        <f t="array" ref="BB49:BM49">IF((COLUMN(A47:L47)=AH49)+(COLUMN(A47:L47)=AI49)+(COLUMN(A47:L47)=AJ49),"Broken","MoorLN1")</f>
        <v>Broken</v>
      </c>
      <c r="BC49" s="224" t="str">
        <v>MoorLN1</v>
      </c>
      <c r="BD49" s="224" t="str">
        <v>MoorLN1</v>
      </c>
      <c r="BE49" s="224" t="str">
        <v>MoorLN1</v>
      </c>
      <c r="BF49" s="224" t="str">
        <v>MoorLN1</v>
      </c>
      <c r="BG49" s="224" t="str">
        <v>MoorLN1</v>
      </c>
      <c r="BH49" s="224" t="str">
        <v>MoorLN1</v>
      </c>
      <c r="BI49" s="224" t="str">
        <v>MoorLN1</v>
      </c>
      <c r="BJ49" s="224" t="str">
        <v>MoorLN1</v>
      </c>
      <c r="BK49" s="224" t="str">
        <v>MoorLN1</v>
      </c>
      <c r="BL49" s="224" t="str">
        <v>MoorLN1</v>
      </c>
      <c r="BM49" s="224" t="str">
        <v>Broken</v>
      </c>
    </row>
    <row r="50" spans="1:65" ht="15.75" thickBot="1" x14ac:dyDescent="0.3">
      <c r="A50" s="309" t="s">
        <v>61</v>
      </c>
      <c r="B50" s="391">
        <v>12.585831902592499</v>
      </c>
      <c r="C50" s="412">
        <v>9.5041440757305793</v>
      </c>
      <c r="D50" s="392">
        <v>14.6702384491643</v>
      </c>
      <c r="E50" s="392">
        <v>11.9761182862343</v>
      </c>
      <c r="F50" s="416">
        <v>15.6003433429425</v>
      </c>
      <c r="G50" s="412">
        <v>13.9936854727484</v>
      </c>
      <c r="H50" s="392">
        <v>17.563497484501401</v>
      </c>
      <c r="I50" s="393">
        <v>17.992467283857501</v>
      </c>
      <c r="J50" s="309" t="str">
        <f t="shared" si="2"/>
        <v>421</v>
      </c>
      <c r="K50">
        <f t="shared" si="3"/>
        <v>2</v>
      </c>
      <c r="L50" s="2">
        <f>L48</f>
        <v>60</v>
      </c>
      <c r="M50" s="53">
        <f>L50+30</f>
        <v>90</v>
      </c>
      <c r="N50" s="58">
        <f>L50+45</f>
        <v>105</v>
      </c>
      <c r="O50" s="385">
        <v>10000</v>
      </c>
      <c r="P50" s="385">
        <v>100</v>
      </c>
      <c r="Q50" s="385">
        <v>10</v>
      </c>
      <c r="R50" s="386">
        <f t="shared" si="9"/>
        <v>60</v>
      </c>
      <c r="S50" s="398" cm="1">
        <f t="array" ref="S50">INDEX(CPTab,K50,2*MATCH(O50,Rp,0))</f>
        <v>17.992467283857501</v>
      </c>
      <c r="T50" s="407" cm="1">
        <f t="array" ref="T50">INDEX(CPTab,K50,2*MATCH(O50,Rp,0)-1)</f>
        <v>17.563497484501401</v>
      </c>
      <c r="U50" s="386">
        <f t="shared" si="10"/>
        <v>90</v>
      </c>
      <c r="V50" s="387">
        <f t="shared" si="11"/>
        <v>31.3</v>
      </c>
      <c r="W50" s="386">
        <f t="shared" si="12"/>
        <v>105</v>
      </c>
      <c r="X50" s="387">
        <f t="shared" si="13"/>
        <v>0.87</v>
      </c>
      <c r="Y50" s="386">
        <v>0</v>
      </c>
      <c r="Z50" s="387">
        <v>0</v>
      </c>
      <c r="AA50" s="386">
        <v>0</v>
      </c>
      <c r="AB50" s="387">
        <v>0</v>
      </c>
      <c r="AC50" s="386">
        <f>SimT</f>
        <v>12600</v>
      </c>
      <c r="AD50" s="387">
        <v>16384</v>
      </c>
      <c r="AE50" s="386">
        <v>2</v>
      </c>
      <c r="AF50" s="387">
        <v>32</v>
      </c>
      <c r="AG50" s="404" t="str" cm="1">
        <f t="array" ref="AG50">TEXT(J50,"000")&amp;TEXT(K50,"0")&amp;TEXT(L50,"000")&amp;_xlfn.IFS(ABS(M50-L50)&lt;5,"01",M50&lt;L50,"02",M50&gt;L50,"03")</f>
        <v>421206003</v>
      </c>
      <c r="AH50" s="481">
        <v>12</v>
      </c>
      <c r="AI50" s="486">
        <v>11</v>
      </c>
      <c r="AJ50" s="482"/>
      <c r="AK50" s="454" t="s">
        <v>2715</v>
      </c>
      <c r="AL50" s="468" cm="1">
        <f t="array" ref="AL50">INDEX(LCTbl,MATCH(VALUE($BA50),VALUE(LCID),0),COLUMN()-COLUMN($AK$3))</f>
        <v>60</v>
      </c>
      <c r="AM50" s="469" cm="1">
        <f t="array" ref="AM50">INDEX(LCTbl,MATCH(VALUE($BA50),VALUE(LCID),0),COLUMN()-COLUMN($AK$3))</f>
        <v>11.0309516763358</v>
      </c>
      <c r="AN50" s="470" cm="1">
        <f t="array" ref="AN50">INDEX(LCTbl,MATCH(VALUE($BA50),VALUE(LCID),0),COLUMN()-COLUMN($AK$3))</f>
        <v>18.665194935765602</v>
      </c>
      <c r="AO50" s="468" cm="1">
        <f t="array" ref="AO50">INDEX(LCTbl,MATCH(VALUE($BA50),VALUE(LCID),0),COLUMN()-COLUMN($AK$3))</f>
        <v>90</v>
      </c>
      <c r="AP50" s="469" cm="1">
        <f t="array" ref="AP50">INDEX(LCTbl,MATCH(VALUE($BA50),VALUE(LCID),0),COLUMN()-COLUMN($AK$3))</f>
        <v>28.7</v>
      </c>
      <c r="AQ50" s="468" cm="1">
        <f t="array" ref="AQ50">INDEX(LCTbl,MATCH(VALUE($BA50),VALUE(LCID),0),COLUMN()-COLUMN($AK$3))</f>
        <v>105</v>
      </c>
      <c r="AR50" s="470" cm="1">
        <f t="array" ref="AR50">INDEX(LCTbl,MATCH(VALUE($BA50),VALUE(LCID),0),COLUMN()-COLUMN($AK$3))</f>
        <v>0.87</v>
      </c>
      <c r="AS50" s="468" cm="1">
        <f t="array" ref="AS50">INDEX(LCTbl,MATCH(VALUE($BA50),VALUE(LCID),0),COLUMN()-COLUMN($AK$3))</f>
        <v>0</v>
      </c>
      <c r="AT50" s="468" cm="1">
        <f t="array" ref="AT50">INDEX(LCTbl,MATCH(VALUE($BA50),VALUE(LCID),0),COLUMN()-COLUMN($AK$3))</f>
        <v>0</v>
      </c>
      <c r="AU50" s="468" cm="1">
        <f t="array" ref="AU50">INDEX(LCTbl,MATCH(VALUE($BA50),VALUE(LCID),0),COLUMN()-COLUMN($AK$3))</f>
        <v>0</v>
      </c>
      <c r="AV50" s="468" cm="1">
        <f t="array" ref="AV50">INDEX(LCTbl,MATCH(VALUE($BA50),VALUE(LCID),0),COLUMN()-COLUMN($AK$3))</f>
        <v>0</v>
      </c>
      <c r="AW50" s="468" cm="1">
        <f t="array" ref="AW50">INDEX(LCTbl,MATCH(VALUE($BA50),VALUE(LCID),0),COLUMN()-COLUMN($AK$3))</f>
        <v>12600</v>
      </c>
      <c r="AX50" s="468" cm="1">
        <f t="array" ref="AX50">INDEX(LCTbl,MATCH(VALUE($BA50),VALUE(LCID),0),COLUMN()-COLUMN($AK$3))</f>
        <v>16384</v>
      </c>
      <c r="AY50" s="468" cm="1">
        <f t="array" ref="AY50">INDEX(LCTbl,MATCH(VALUE($BA50),VALUE(LCID),0),COLUMN()-COLUMN($AK$3))</f>
        <v>1</v>
      </c>
      <c r="AZ50" s="468" cm="1">
        <f t="array" ref="AZ50">INDEX(LCTbl,MATCH(VALUE($BA50),VALUE(LCID),0),COLUMN()-COLUMN($AK$3))</f>
        <v>32</v>
      </c>
      <c r="BA50" s="474" t="str">
        <f>"111"&amp;RIGHT(BA26,LEN(BA26)-3)</f>
        <v>111606003</v>
      </c>
      <c r="BB50" s="468" t="str" cm="1">
        <f t="array" ref="BB50:BM50">IF((COLUMN(A48:L48)=AH50)+(COLUMN(A48:L48)=AI50)+(COLUMN(A48:L48)=AJ50),"Broken","MoorLN1")</f>
        <v>MoorLN1</v>
      </c>
      <c r="BC50" s="468" t="str">
        <v>MoorLN1</v>
      </c>
      <c r="BD50" s="468" t="str">
        <v>MoorLN1</v>
      </c>
      <c r="BE50" s="468" t="str">
        <v>MoorLN1</v>
      </c>
      <c r="BF50" s="468" t="str">
        <v>MoorLN1</v>
      </c>
      <c r="BG50" s="468" t="str">
        <v>MoorLN1</v>
      </c>
      <c r="BH50" s="468" t="str">
        <v>MoorLN1</v>
      </c>
      <c r="BI50" s="468" t="str">
        <v>MoorLN1</v>
      </c>
      <c r="BJ50" s="468" t="str">
        <v>MoorLN1</v>
      </c>
      <c r="BK50" s="468" t="str">
        <v>MoorLN1</v>
      </c>
      <c r="BL50" s="468" t="str">
        <v>Broken</v>
      </c>
      <c r="BM50" s="468" t="str">
        <v>Broken</v>
      </c>
    </row>
    <row r="51" spans="1:65" x14ac:dyDescent="0.25">
      <c r="A51" s="309" t="s">
        <v>173</v>
      </c>
      <c r="B51" s="391">
        <v>13.884361865636601</v>
      </c>
      <c r="C51" s="412">
        <v>9.97672738067984</v>
      </c>
      <c r="D51" s="392">
        <v>16.009884661118999</v>
      </c>
      <c r="E51" s="392">
        <f>D8</f>
        <v>12.4</v>
      </c>
      <c r="F51" s="416">
        <v>17.599666366955699</v>
      </c>
      <c r="G51" s="412">
        <f>E8</f>
        <v>14.7</v>
      </c>
      <c r="H51" s="392">
        <v>19.398467317763998</v>
      </c>
      <c r="I51" s="393">
        <v>19.3</v>
      </c>
      <c r="J51" s="309" t="str">
        <f t="shared" si="2"/>
        <v>221</v>
      </c>
      <c r="K51">
        <f t="shared" si="3"/>
        <v>3</v>
      </c>
      <c r="L51" s="55">
        <v>0</v>
      </c>
      <c r="M51" s="225">
        <f>L51+3</f>
        <v>3</v>
      </c>
      <c r="N51" s="1">
        <f>L51+3</f>
        <v>3</v>
      </c>
      <c r="O51" s="309">
        <v>100</v>
      </c>
      <c r="P51" s="309">
        <v>100</v>
      </c>
      <c r="Q51" s="309">
        <v>10</v>
      </c>
      <c r="R51" s="399">
        <f t="shared" si="9"/>
        <v>0</v>
      </c>
      <c r="S51" s="400" cm="1">
        <f t="array" ref="S51">INDEX(CPTab,K51,2*MATCH(O51,Rp,0))</f>
        <v>14.7</v>
      </c>
      <c r="T51" s="405" cm="1">
        <f t="array" ref="T51">INDEX(CPTab,K51,2*MATCH(O51,Rp,0)-1)</f>
        <v>17.599666366955699</v>
      </c>
      <c r="U51" s="399">
        <f t="shared" si="10"/>
        <v>3</v>
      </c>
      <c r="V51" s="401">
        <f t="shared" si="11"/>
        <v>31.3</v>
      </c>
      <c r="W51" s="399">
        <f t="shared" si="12"/>
        <v>3</v>
      </c>
      <c r="X51" s="401">
        <f t="shared" si="13"/>
        <v>0.87</v>
      </c>
      <c r="Y51" s="399">
        <v>0</v>
      </c>
      <c r="Z51" s="401">
        <v>0</v>
      </c>
      <c r="AA51" s="399">
        <v>0</v>
      </c>
      <c r="AB51" s="401">
        <v>0</v>
      </c>
      <c r="AC51" s="399">
        <f>SimT</f>
        <v>12600</v>
      </c>
      <c r="AD51" s="401">
        <v>16384</v>
      </c>
      <c r="AE51" s="399">
        <v>1</v>
      </c>
      <c r="AF51" s="401">
        <v>32</v>
      </c>
      <c r="AG51" s="402" t="str" cm="1">
        <f t="array" ref="AG51">TEXT(J51,"000")&amp;TEXT(K51,"0")&amp;TEXT(L51,"000")&amp;_xlfn.IFS(ABS(M51-L51)&lt;5,"01",M51&lt;L51,"02",M51&gt;L51,"03")</f>
        <v>221300001</v>
      </c>
      <c r="AH51" s="478">
        <v>3</v>
      </c>
      <c r="AI51" s="483">
        <v>4</v>
      </c>
      <c r="AJ51" s="483">
        <v>2</v>
      </c>
      <c r="AK51" s="309" t="s">
        <v>131</v>
      </c>
      <c r="AL51" s="471" cm="1">
        <f t="array" ref="AL51">INDEX(LCTbl,MATCH(VALUE($BA51),VALUE(LCID),0),COLUMN()-COLUMN($AK$3))</f>
        <v>0</v>
      </c>
      <c r="AM51" s="472" cm="1">
        <f t="array" ref="AM51">INDEX(LCTbl,MATCH(VALUE($BA51),VALUE(LCID),0),COLUMN()-COLUMN($AK$3))</f>
        <v>9.5041440757305793</v>
      </c>
      <c r="AN51" s="473" cm="1">
        <f t="array" ref="AN51">INDEX(LCTbl,MATCH(VALUE($BA51),VALUE(LCID),0),COLUMN()-COLUMN($AK$3))</f>
        <v>12.585831902592499</v>
      </c>
      <c r="AO51" s="471" cm="1">
        <f t="array" ref="AO51">INDEX(LCTbl,MATCH(VALUE($BA51),VALUE(LCID),0),COLUMN()-COLUMN($AK$3))</f>
        <v>-30</v>
      </c>
      <c r="AP51" s="472" cm="1">
        <f t="array" ref="AP51">INDEX(LCTbl,MATCH(VALUE($BA51),VALUE(LCID),0),COLUMN()-COLUMN($AK$3))</f>
        <v>25.8</v>
      </c>
      <c r="AQ51" s="471" cm="1">
        <f t="array" ref="AQ51">INDEX(LCTbl,MATCH(VALUE($BA51),VALUE(LCID),0),COLUMN()-COLUMN($AK$3))</f>
        <v>-45</v>
      </c>
      <c r="AR51" s="473" cm="1">
        <f t="array" ref="AR51">INDEX(LCTbl,MATCH(VALUE($BA51),VALUE(LCID),0),COLUMN()-COLUMN($AK$3))</f>
        <v>0.71</v>
      </c>
      <c r="AS51" s="471" cm="1">
        <f t="array" ref="AS51">INDEX(LCTbl,MATCH(VALUE($BA51),VALUE(LCID),0),COLUMN()-COLUMN($AK$3))</f>
        <v>0</v>
      </c>
      <c r="AT51" s="471" cm="1">
        <f t="array" ref="AT51">INDEX(LCTbl,MATCH(VALUE($BA51),VALUE(LCID),0),COLUMN()-COLUMN($AK$3))</f>
        <v>0</v>
      </c>
      <c r="AU51" s="471" cm="1">
        <f t="array" ref="AU51">INDEX(LCTbl,MATCH(VALUE($BA51),VALUE(LCID),0),COLUMN()-COLUMN($AK$3))</f>
        <v>0</v>
      </c>
      <c r="AV51" s="471" cm="1">
        <f t="array" ref="AV51">INDEX(LCTbl,MATCH(VALUE($BA51),VALUE(LCID),0),COLUMN()-COLUMN($AK$3))</f>
        <v>0</v>
      </c>
      <c r="AW51" s="471" cm="1">
        <f t="array" ref="AW51">INDEX(LCTbl,MATCH(VALUE($BA51),VALUE(LCID),0),COLUMN()-COLUMN($AK$3))</f>
        <v>12600</v>
      </c>
      <c r="AX51" s="471" cm="1">
        <f t="array" ref="AX51">INDEX(LCTbl,MATCH(VALUE($BA51),VALUE(LCID),0),COLUMN()-COLUMN($AK$3))</f>
        <v>16384</v>
      </c>
      <c r="AY51" s="471" cm="1">
        <f t="array" ref="AY51">INDEX(LCTbl,MATCH(VALUE($BA51),VALUE(LCID),0),COLUMN()-COLUMN($AK$3))</f>
        <v>1</v>
      </c>
      <c r="AZ51" s="471" cm="1">
        <f t="array" ref="AZ51">INDEX(LCTbl,MATCH(VALUE($BA51),VALUE(LCID),0),COLUMN()-COLUMN($AK$3))</f>
        <v>32</v>
      </c>
      <c r="BA51" s="447" t="str">
        <f>"000"&amp;RIGHT(BA27,LEN(BA27)-3)</f>
        <v>000200002</v>
      </c>
      <c r="BB51" s="471" t="str" cm="1">
        <f t="array" ref="BB51:BM51">IF((COLUMN(A49:L49)=AH51)+(COLUMN(A49:L49)=AI51)+(COLUMN(A49:L49)=AJ51),"Broken","MoorLN1")</f>
        <v>MoorLN1</v>
      </c>
      <c r="BC51" s="471" t="str">
        <v>Broken</v>
      </c>
      <c r="BD51" s="471" t="str">
        <v>Broken</v>
      </c>
      <c r="BE51" s="471" t="str">
        <v>Broken</v>
      </c>
      <c r="BF51" s="471" t="str">
        <v>MoorLN1</v>
      </c>
      <c r="BG51" s="471" t="str">
        <v>MoorLN1</v>
      </c>
      <c r="BH51" s="471" t="str">
        <v>MoorLN1</v>
      </c>
      <c r="BI51" s="471" t="str">
        <v>MoorLN1</v>
      </c>
      <c r="BJ51" s="471" t="str">
        <v>MoorLN1</v>
      </c>
      <c r="BK51" s="471" t="str">
        <v>MoorLN1</v>
      </c>
      <c r="BL51" s="471" t="str">
        <v>MoorLN1</v>
      </c>
      <c r="BM51" s="471" t="str">
        <v>MoorLN1</v>
      </c>
    </row>
    <row r="52" spans="1:65" x14ac:dyDescent="0.25">
      <c r="A52" s="182" t="s">
        <v>259</v>
      </c>
      <c r="B52" s="421">
        <v>15.1</v>
      </c>
      <c r="C52" s="422">
        <f>C8</f>
        <v>10.199999999999999</v>
      </c>
      <c r="D52" s="423">
        <v>16.5</v>
      </c>
      <c r="E52" s="423">
        <f>D8</f>
        <v>12.4</v>
      </c>
      <c r="F52" s="424">
        <v>18</v>
      </c>
      <c r="G52" s="422">
        <f>E8</f>
        <v>14.7</v>
      </c>
      <c r="H52" s="423">
        <v>20.8</v>
      </c>
      <c r="I52" s="425">
        <f>F8</f>
        <v>19.3</v>
      </c>
      <c r="J52" s="309" t="str">
        <f t="shared" si="2"/>
        <v>221</v>
      </c>
      <c r="K52">
        <f t="shared" si="3"/>
        <v>3</v>
      </c>
      <c r="L52" s="56">
        <f>L51</f>
        <v>0</v>
      </c>
      <c r="M52" s="82">
        <f>L52-30</f>
        <v>-30</v>
      </c>
      <c r="N52" s="57">
        <f>L52-45</f>
        <v>-45</v>
      </c>
      <c r="O52" s="309">
        <v>100</v>
      </c>
      <c r="P52" s="309">
        <v>100</v>
      </c>
      <c r="Q52" s="309">
        <v>10</v>
      </c>
      <c r="R52" s="316">
        <f t="shared" si="9"/>
        <v>0</v>
      </c>
      <c r="S52" s="397" cm="1">
        <f t="array" ref="S52">INDEX(CPTab,K52,2*MATCH(O52,Rp,0))</f>
        <v>14.7</v>
      </c>
      <c r="T52" s="406" cm="1">
        <f t="array" ref="T52">INDEX(CPTab,K52,2*MATCH(O52,Rp,0)-1)</f>
        <v>17.599666366955699</v>
      </c>
      <c r="U52" s="316">
        <f t="shared" si="10"/>
        <v>-30</v>
      </c>
      <c r="V52" s="317">
        <f t="shared" si="11"/>
        <v>31.3</v>
      </c>
      <c r="W52" s="316">
        <f t="shared" si="12"/>
        <v>-45</v>
      </c>
      <c r="X52" s="317">
        <f t="shared" si="13"/>
        <v>0.87</v>
      </c>
      <c r="Y52" s="316">
        <v>0</v>
      </c>
      <c r="Z52" s="317">
        <v>0</v>
      </c>
      <c r="AA52" s="316">
        <v>0</v>
      </c>
      <c r="AB52" s="317">
        <v>0</v>
      </c>
      <c r="AC52" s="316">
        <f>SimT</f>
        <v>12600</v>
      </c>
      <c r="AD52" s="317">
        <v>16384</v>
      </c>
      <c r="AE52" s="316">
        <v>1</v>
      </c>
      <c r="AF52" s="317">
        <v>32</v>
      </c>
      <c r="AG52" s="403" t="str" cm="1">
        <f t="array" ref="AG52">TEXT(J52,"000")&amp;TEXT(K52,"0")&amp;TEXT(L52,"000")&amp;_xlfn.IFS(ABS(M52-L52)&lt;5,"01",M52&lt;L52,"02",M52&gt;L52,"03")</f>
        <v>221300002</v>
      </c>
      <c r="AH52" s="478">
        <v>2</v>
      </c>
      <c r="AI52" s="483">
        <v>1</v>
      </c>
      <c r="AJ52" s="483">
        <v>3</v>
      </c>
      <c r="AK52" s="309" t="s">
        <v>131</v>
      </c>
      <c r="AL52" s="471" cm="1">
        <f t="array" ref="AL52">INDEX(LCTbl,MATCH(VALUE($BA52),VALUE(LCID),0),COLUMN()-COLUMN($AK$3))</f>
        <v>0</v>
      </c>
      <c r="AM52" s="472" cm="1">
        <f t="array" ref="AM52">INDEX(LCTbl,MATCH(VALUE($BA52),VALUE(LCID),0),COLUMN()-COLUMN($AK$3))</f>
        <v>9.5041440757305793</v>
      </c>
      <c r="AN52" s="473" cm="1">
        <f t="array" ref="AN52">INDEX(LCTbl,MATCH(VALUE($BA52),VALUE(LCID),0),COLUMN()-COLUMN($AK$3))</f>
        <v>12.585831902592499</v>
      </c>
      <c r="AO52" s="471" cm="1">
        <f t="array" ref="AO52">INDEX(LCTbl,MATCH(VALUE($BA52),VALUE(LCID),0),COLUMN()-COLUMN($AK$3))</f>
        <v>30</v>
      </c>
      <c r="AP52" s="472" cm="1">
        <f t="array" ref="AP52">INDEX(LCTbl,MATCH(VALUE($BA52),VALUE(LCID),0),COLUMN()-COLUMN($AK$3))</f>
        <v>25.8</v>
      </c>
      <c r="AQ52" s="471" cm="1">
        <f t="array" ref="AQ52">INDEX(LCTbl,MATCH(VALUE($BA52),VALUE(LCID),0),COLUMN()-COLUMN($AK$3))</f>
        <v>45</v>
      </c>
      <c r="AR52" s="473" cm="1">
        <f t="array" ref="AR52">INDEX(LCTbl,MATCH(VALUE($BA52),VALUE(LCID),0),COLUMN()-COLUMN($AK$3))</f>
        <v>0.71</v>
      </c>
      <c r="AS52" s="471" cm="1">
        <f t="array" ref="AS52">INDEX(LCTbl,MATCH(VALUE($BA52),VALUE(LCID),0),COLUMN()-COLUMN($AK$3))</f>
        <v>0</v>
      </c>
      <c r="AT52" s="471" cm="1">
        <f t="array" ref="AT52">INDEX(LCTbl,MATCH(VALUE($BA52),VALUE(LCID),0),COLUMN()-COLUMN($AK$3))</f>
        <v>0</v>
      </c>
      <c r="AU52" s="471" cm="1">
        <f t="array" ref="AU52">INDEX(LCTbl,MATCH(VALUE($BA52),VALUE(LCID),0),COLUMN()-COLUMN($AK$3))</f>
        <v>0</v>
      </c>
      <c r="AV52" s="471" cm="1">
        <f t="array" ref="AV52">INDEX(LCTbl,MATCH(VALUE($BA52),VALUE(LCID),0),COLUMN()-COLUMN($AK$3))</f>
        <v>0</v>
      </c>
      <c r="AW52" s="471" cm="1">
        <f t="array" ref="AW52">INDEX(LCTbl,MATCH(VALUE($BA52),VALUE(LCID),0),COLUMN()-COLUMN($AK$3))</f>
        <v>12600</v>
      </c>
      <c r="AX52" s="471" cm="1">
        <f t="array" ref="AX52">INDEX(LCTbl,MATCH(VALUE($BA52),VALUE(LCID),0),COLUMN()-COLUMN($AK$3))</f>
        <v>16384</v>
      </c>
      <c r="AY52" s="471" cm="1">
        <f t="array" ref="AY52">INDEX(LCTbl,MATCH(VALUE($BA52),VALUE(LCID),0),COLUMN()-COLUMN($AK$3))</f>
        <v>1</v>
      </c>
      <c r="AZ52" s="471" cm="1">
        <f t="array" ref="AZ52">INDEX(LCTbl,MATCH(VALUE($BA52),VALUE(LCID),0),COLUMN()-COLUMN($AK$3))</f>
        <v>32</v>
      </c>
      <c r="BA52" s="447" t="str">
        <f t="shared" ref="BA52:BA74" si="15">"000"&amp;RIGHT(BA28,LEN(BA28)-3)</f>
        <v>000200003</v>
      </c>
      <c r="BB52" s="471" t="str" cm="1">
        <f t="array" ref="BB52:BM52">IF((COLUMN(A50:L50)=AH52)+(COLUMN(A50:L50)=AI52)+(COLUMN(A50:L50)=AJ52),"Broken","MoorLN1")</f>
        <v>Broken</v>
      </c>
      <c r="BC52" s="471" t="str">
        <v>Broken</v>
      </c>
      <c r="BD52" s="471" t="str">
        <v>Broken</v>
      </c>
      <c r="BE52" s="471" t="str">
        <v>MoorLN1</v>
      </c>
      <c r="BF52" s="471" t="str">
        <v>MoorLN1</v>
      </c>
      <c r="BG52" s="471" t="str">
        <v>MoorLN1</v>
      </c>
      <c r="BH52" s="471" t="str">
        <v>MoorLN1</v>
      </c>
      <c r="BI52" s="471" t="str">
        <v>MoorLN1</v>
      </c>
      <c r="BJ52" s="471" t="str">
        <v>MoorLN1</v>
      </c>
      <c r="BK52" s="471" t="str">
        <v>MoorLN1</v>
      </c>
      <c r="BL52" s="471" t="str">
        <v>MoorLN1</v>
      </c>
      <c r="BM52" s="471" t="str">
        <v>MoorLN1</v>
      </c>
    </row>
    <row r="53" spans="1:65" x14ac:dyDescent="0.25">
      <c r="A53" s="309" t="s">
        <v>260</v>
      </c>
      <c r="B53" s="391">
        <v>15.8619947406664</v>
      </c>
      <c r="C53" s="412">
        <v>9.9949036616394196</v>
      </c>
      <c r="D53" s="392">
        <v>17.8220742477044</v>
      </c>
      <c r="E53" s="392">
        <v>11.994294567193901</v>
      </c>
      <c r="F53" s="416">
        <v>19.4731250341747</v>
      </c>
      <c r="G53" s="412">
        <v>13.9755091917889</v>
      </c>
      <c r="H53" s="392">
        <v>21.829273369943198</v>
      </c>
      <c r="I53" s="393">
        <v>19.010339017594401</v>
      </c>
      <c r="J53" s="309" t="str">
        <f t="shared" si="2"/>
        <v>221</v>
      </c>
      <c r="K53">
        <f t="shared" si="3"/>
        <v>3</v>
      </c>
      <c r="L53" s="56">
        <f>L51</f>
        <v>0</v>
      </c>
      <c r="M53" s="82">
        <f>L53+30</f>
        <v>30</v>
      </c>
      <c r="N53" s="57">
        <f>L53+45</f>
        <v>45</v>
      </c>
      <c r="O53" s="309">
        <v>100</v>
      </c>
      <c r="P53" s="309">
        <v>100</v>
      </c>
      <c r="Q53" s="309">
        <v>10</v>
      </c>
      <c r="R53" s="316">
        <f t="shared" si="9"/>
        <v>0</v>
      </c>
      <c r="S53" s="397" cm="1">
        <f t="array" ref="S53">INDEX(CPTab,K53,2*MATCH(O53,Rp,0))</f>
        <v>14.7</v>
      </c>
      <c r="T53" s="406" cm="1">
        <f t="array" ref="T53">INDEX(CPTab,K53,2*MATCH(O53,Rp,0)-1)</f>
        <v>17.599666366955699</v>
      </c>
      <c r="U53" s="316">
        <f t="shared" si="10"/>
        <v>30</v>
      </c>
      <c r="V53" s="317">
        <f t="shared" si="11"/>
        <v>31.3</v>
      </c>
      <c r="W53" s="316">
        <f t="shared" si="12"/>
        <v>45</v>
      </c>
      <c r="X53" s="317">
        <f t="shared" si="13"/>
        <v>0.87</v>
      </c>
      <c r="Y53" s="316">
        <v>0</v>
      </c>
      <c r="Z53" s="317">
        <v>0</v>
      </c>
      <c r="AA53" s="316">
        <v>0</v>
      </c>
      <c r="AB53" s="317">
        <v>0</v>
      </c>
      <c r="AC53" s="316">
        <f>SimT</f>
        <v>12600</v>
      </c>
      <c r="AD53" s="317">
        <v>16384</v>
      </c>
      <c r="AE53" s="316">
        <v>1</v>
      </c>
      <c r="AF53" s="317">
        <v>32</v>
      </c>
      <c r="AG53" s="403" t="str" cm="1">
        <f t="array" ref="AG53">TEXT(J53,"000")&amp;TEXT(K53,"0")&amp;TEXT(L53,"000")&amp;_xlfn.IFS(ABS(M53-L53)&lt;5,"01",M53&lt;L53,"02",M53&gt;L53,"03")</f>
        <v>221300003</v>
      </c>
      <c r="AH53" s="478">
        <v>3</v>
      </c>
      <c r="AI53" s="483">
        <v>2</v>
      </c>
      <c r="AJ53" s="483">
        <v>1</v>
      </c>
      <c r="AK53" s="309" t="s">
        <v>131</v>
      </c>
      <c r="AL53" s="471" cm="1">
        <f t="array" ref="AL53">INDEX(LCTbl,MATCH(VALUE($BA53),VALUE(LCID),0),COLUMN()-COLUMN($AK$3))</f>
        <v>0</v>
      </c>
      <c r="AM53" s="472" cm="1">
        <f t="array" ref="AM53">INDEX(LCTbl,MATCH(VALUE($BA53),VALUE(LCID),0),COLUMN()-COLUMN($AK$3))</f>
        <v>9.97672738067984</v>
      </c>
      <c r="AN53" s="473" cm="1">
        <f t="array" ref="AN53">INDEX(LCTbl,MATCH(VALUE($BA53),VALUE(LCID),0),COLUMN()-COLUMN($AK$3))</f>
        <v>13.884361865636601</v>
      </c>
      <c r="AO53" s="471" cm="1">
        <f t="array" ref="AO53">INDEX(LCTbl,MATCH(VALUE($BA53),VALUE(LCID),0),COLUMN()-COLUMN($AK$3))</f>
        <v>-30</v>
      </c>
      <c r="AP53" s="471" cm="1">
        <f t="array" ref="AP53">INDEX(LCTbl,MATCH(VALUE($BA53),VALUE(LCID),0),COLUMN()-COLUMN($AK$3))</f>
        <v>25.8</v>
      </c>
      <c r="AQ53" s="471" cm="1">
        <f t="array" ref="AQ53">INDEX(LCTbl,MATCH(VALUE($BA53),VALUE(LCID),0),COLUMN()-COLUMN($AK$3))</f>
        <v>-45</v>
      </c>
      <c r="AR53" s="473" cm="1">
        <f t="array" ref="AR53">INDEX(LCTbl,MATCH(VALUE($BA53),VALUE(LCID),0),COLUMN()-COLUMN($AK$3))</f>
        <v>0.71</v>
      </c>
      <c r="AS53" s="471" cm="1">
        <f t="array" ref="AS53">INDEX(LCTbl,MATCH(VALUE($BA53),VALUE(LCID),0),COLUMN()-COLUMN($AK$3))</f>
        <v>0</v>
      </c>
      <c r="AT53" s="471" cm="1">
        <f t="array" ref="AT53">INDEX(LCTbl,MATCH(VALUE($BA53),VALUE(LCID),0),COLUMN()-COLUMN($AK$3))</f>
        <v>0</v>
      </c>
      <c r="AU53" s="471" cm="1">
        <f t="array" ref="AU53">INDEX(LCTbl,MATCH(VALUE($BA53),VALUE(LCID),0),COLUMN()-COLUMN($AK$3))</f>
        <v>0</v>
      </c>
      <c r="AV53" s="471" cm="1">
        <f t="array" ref="AV53">INDEX(LCTbl,MATCH(VALUE($BA53),VALUE(LCID),0),COLUMN()-COLUMN($AK$3))</f>
        <v>0</v>
      </c>
      <c r="AW53" s="471" cm="1">
        <f t="array" ref="AW53">INDEX(LCTbl,MATCH(VALUE($BA53),VALUE(LCID),0),COLUMN()-COLUMN($AK$3))</f>
        <v>12600</v>
      </c>
      <c r="AX53" s="471" cm="1">
        <f t="array" ref="AX53">INDEX(LCTbl,MATCH(VALUE($BA53),VALUE(LCID),0),COLUMN()-COLUMN($AK$3))</f>
        <v>16384</v>
      </c>
      <c r="AY53" s="471" cm="1">
        <f t="array" ref="AY53">INDEX(LCTbl,MATCH(VALUE($BA53),VALUE(LCID),0),COLUMN()-COLUMN($AK$3))</f>
        <v>1</v>
      </c>
      <c r="AZ53" s="471" cm="1">
        <f t="array" ref="AZ53">INDEX(LCTbl,MATCH(VALUE($BA53),VALUE(LCID),0),COLUMN()-COLUMN($AK$3))</f>
        <v>32</v>
      </c>
      <c r="BA53" s="447" t="str">
        <f t="shared" si="15"/>
        <v>000300002</v>
      </c>
      <c r="BB53" s="471" t="str" cm="1">
        <f t="array" ref="BB53:BM53">IF((COLUMN(A51:L51)=AH53)+(COLUMN(A51:L51)=AI53)+(COLUMN(A51:L51)=AJ53),"Broken","MoorLN1")</f>
        <v>Broken</v>
      </c>
      <c r="BC53" s="471" t="str">
        <v>Broken</v>
      </c>
      <c r="BD53" s="471" t="str">
        <v>Broken</v>
      </c>
      <c r="BE53" s="471" t="str">
        <v>MoorLN1</v>
      </c>
      <c r="BF53" s="471" t="str">
        <v>MoorLN1</v>
      </c>
      <c r="BG53" s="471" t="str">
        <v>MoorLN1</v>
      </c>
      <c r="BH53" s="471" t="str">
        <v>MoorLN1</v>
      </c>
      <c r="BI53" s="471" t="str">
        <v>MoorLN1</v>
      </c>
      <c r="BJ53" s="471" t="str">
        <v>MoorLN1</v>
      </c>
      <c r="BK53" s="471" t="str">
        <v>MoorLN1</v>
      </c>
      <c r="BL53" s="471" t="str">
        <v>MoorLN1</v>
      </c>
      <c r="BM53" s="471" t="str">
        <v>MoorLN1</v>
      </c>
    </row>
    <row r="54" spans="1:65" ht="15.75" thickBot="1" x14ac:dyDescent="0.3">
      <c r="A54" s="309" t="s">
        <v>2714</v>
      </c>
      <c r="B54" s="394">
        <v>16.685242109233801</v>
      </c>
      <c r="C54" s="413">
        <v>9.5041440757305793</v>
      </c>
      <c r="D54" s="395">
        <v>18.665194935765602</v>
      </c>
      <c r="E54" s="395">
        <v>11.0309516763358</v>
      </c>
      <c r="F54" s="417">
        <v>20.130873211851998</v>
      </c>
      <c r="G54" s="413">
        <v>13.0303425818903</v>
      </c>
      <c r="H54" s="395">
        <v>22.692910255625399</v>
      </c>
      <c r="I54" s="396">
        <v>17.992467283857501</v>
      </c>
      <c r="J54" s="309" t="str">
        <f t="shared" si="2"/>
        <v>221</v>
      </c>
      <c r="K54">
        <f t="shared" si="3"/>
        <v>3</v>
      </c>
      <c r="L54" s="56">
        <v>60</v>
      </c>
      <c r="M54" s="82">
        <f>L54+3</f>
        <v>63</v>
      </c>
      <c r="N54" s="57">
        <f>L54+3</f>
        <v>63</v>
      </c>
      <c r="O54" s="309">
        <v>100</v>
      </c>
      <c r="P54" s="309">
        <v>100</v>
      </c>
      <c r="Q54" s="309">
        <v>10</v>
      </c>
      <c r="R54" s="316">
        <f t="shared" si="9"/>
        <v>60</v>
      </c>
      <c r="S54" s="397" cm="1">
        <f t="array" ref="S54">INDEX(CPTab,K54,2*MATCH(O54,Rp,0))</f>
        <v>14.7</v>
      </c>
      <c r="T54" s="406" cm="1">
        <f t="array" ref="T54">INDEX(CPTab,K54,2*MATCH(O54,Rp,0)-1)</f>
        <v>17.599666366955699</v>
      </c>
      <c r="U54" s="316">
        <f t="shared" si="10"/>
        <v>63</v>
      </c>
      <c r="V54" s="317">
        <f t="shared" si="11"/>
        <v>31.3</v>
      </c>
      <c r="W54" s="316">
        <f t="shared" si="12"/>
        <v>63</v>
      </c>
      <c r="X54" s="317">
        <f t="shared" si="13"/>
        <v>0.87</v>
      </c>
      <c r="Y54" s="316">
        <v>0</v>
      </c>
      <c r="Z54" s="317">
        <v>0</v>
      </c>
      <c r="AA54" s="316">
        <v>0</v>
      </c>
      <c r="AB54" s="317">
        <v>0</v>
      </c>
      <c r="AC54" s="316">
        <f>SimT</f>
        <v>12600</v>
      </c>
      <c r="AD54" s="317">
        <v>16384</v>
      </c>
      <c r="AE54" s="316">
        <v>1</v>
      </c>
      <c r="AF54" s="317">
        <v>32</v>
      </c>
      <c r="AG54" s="403" t="str" cm="1">
        <f t="array" ref="AG54">TEXT(J54,"000")&amp;TEXT(K54,"0")&amp;TEXT(L54,"000")&amp;_xlfn.IFS(ABS(M54-L54)&lt;5,"01",M54&lt;L54,"02",M54&gt;L54,"03")</f>
        <v>221306001</v>
      </c>
      <c r="AH54" s="478">
        <v>2</v>
      </c>
      <c r="AI54" s="484">
        <v>1</v>
      </c>
      <c r="AJ54" s="483">
        <v>3</v>
      </c>
      <c r="AK54" s="309" t="s">
        <v>131</v>
      </c>
      <c r="AL54" s="471" cm="1">
        <f t="array" ref="AL54">INDEX(LCTbl,MATCH(VALUE($BA54),VALUE(LCID),0),COLUMN()-COLUMN($AK$3))</f>
        <v>0</v>
      </c>
      <c r="AM54" s="472" cm="1">
        <f t="array" ref="AM54">INDEX(LCTbl,MATCH(VALUE($BA54),VALUE(LCID),0),COLUMN()-COLUMN($AK$3))</f>
        <v>9.97672738067984</v>
      </c>
      <c r="AN54" s="473" cm="1">
        <f t="array" ref="AN54">INDEX(LCTbl,MATCH(VALUE($BA54),VALUE(LCID),0),COLUMN()-COLUMN($AK$3))</f>
        <v>13.884361865636601</v>
      </c>
      <c r="AO54" s="471" cm="1">
        <f t="array" ref="AO54">INDEX(LCTbl,MATCH(VALUE($BA54),VALUE(LCID),0),COLUMN()-COLUMN($AK$3))</f>
        <v>30</v>
      </c>
      <c r="AP54" s="471" cm="1">
        <f t="array" ref="AP54">INDEX(LCTbl,MATCH(VALUE($BA54),VALUE(LCID),0),COLUMN()-COLUMN($AK$3))</f>
        <v>25.8</v>
      </c>
      <c r="AQ54" s="471" cm="1">
        <f t="array" ref="AQ54">INDEX(LCTbl,MATCH(VALUE($BA54),VALUE(LCID),0),COLUMN()-COLUMN($AK$3))</f>
        <v>45</v>
      </c>
      <c r="AR54" s="473" cm="1">
        <f t="array" ref="AR54">INDEX(LCTbl,MATCH(VALUE($BA54),VALUE(LCID),0),COLUMN()-COLUMN($AK$3))</f>
        <v>0.71</v>
      </c>
      <c r="AS54" s="471" cm="1">
        <f t="array" ref="AS54">INDEX(LCTbl,MATCH(VALUE($BA54),VALUE(LCID),0),COLUMN()-COLUMN($AK$3))</f>
        <v>0</v>
      </c>
      <c r="AT54" s="471" cm="1">
        <f t="array" ref="AT54">INDEX(LCTbl,MATCH(VALUE($BA54),VALUE(LCID),0),COLUMN()-COLUMN($AK$3))</f>
        <v>0</v>
      </c>
      <c r="AU54" s="471" cm="1">
        <f t="array" ref="AU54">INDEX(LCTbl,MATCH(VALUE($BA54),VALUE(LCID),0),COLUMN()-COLUMN($AK$3))</f>
        <v>0</v>
      </c>
      <c r="AV54" s="471" cm="1">
        <f t="array" ref="AV54">INDEX(LCTbl,MATCH(VALUE($BA54),VALUE(LCID),0),COLUMN()-COLUMN($AK$3))</f>
        <v>0</v>
      </c>
      <c r="AW54" s="471" cm="1">
        <f t="array" ref="AW54">INDEX(LCTbl,MATCH(VALUE($BA54),VALUE(LCID),0),COLUMN()-COLUMN($AK$3))</f>
        <v>12600</v>
      </c>
      <c r="AX54" s="471" cm="1">
        <f t="array" ref="AX54">INDEX(LCTbl,MATCH(VALUE($BA54),VALUE(LCID),0),COLUMN()-COLUMN($AK$3))</f>
        <v>16384</v>
      </c>
      <c r="AY54" s="471" cm="1">
        <f t="array" ref="AY54">INDEX(LCTbl,MATCH(VALUE($BA54),VALUE(LCID),0),COLUMN()-COLUMN($AK$3))</f>
        <v>1</v>
      </c>
      <c r="AZ54" s="471" cm="1">
        <f t="array" ref="AZ54">INDEX(LCTbl,MATCH(VALUE($BA54),VALUE(LCID),0),COLUMN()-COLUMN($AK$3))</f>
        <v>32</v>
      </c>
      <c r="BA54" s="447" t="str">
        <f t="shared" si="15"/>
        <v>000300003</v>
      </c>
      <c r="BB54" s="471" t="str" cm="1">
        <f t="array" ref="BB54:BM54">IF((COLUMN(A52:L52)=AH54)+(COLUMN(A52:L52)=AI54)+(COLUMN(A52:L52)=AJ54),"Broken","MoorLN1")</f>
        <v>Broken</v>
      </c>
      <c r="BC54" s="471" t="str">
        <v>Broken</v>
      </c>
      <c r="BD54" s="471" t="str">
        <v>Broken</v>
      </c>
      <c r="BE54" s="471" t="str">
        <v>MoorLN1</v>
      </c>
      <c r="BF54" s="471" t="str">
        <v>MoorLN1</v>
      </c>
      <c r="BG54" s="471" t="str">
        <v>MoorLN1</v>
      </c>
      <c r="BH54" s="471" t="str">
        <v>MoorLN1</v>
      </c>
      <c r="BI54" s="471" t="str">
        <v>MoorLN1</v>
      </c>
      <c r="BJ54" s="471" t="str">
        <v>MoorLN1</v>
      </c>
      <c r="BK54" s="471" t="str">
        <v>MoorLN1</v>
      </c>
      <c r="BL54" s="471" t="str">
        <v>MoorLN1</v>
      </c>
      <c r="BM54" s="471" t="str">
        <v>MoorLN1</v>
      </c>
    </row>
    <row r="55" spans="1:65" ht="15.75" thickTop="1" x14ac:dyDescent="0.25">
      <c r="J55" s="309" t="str">
        <f t="shared" si="2"/>
        <v>221</v>
      </c>
      <c r="K55">
        <f t="shared" si="3"/>
        <v>3</v>
      </c>
      <c r="L55" s="56">
        <f>L54</f>
        <v>60</v>
      </c>
      <c r="M55" s="82">
        <f>L55-30</f>
        <v>30</v>
      </c>
      <c r="N55" s="57">
        <f>L55-45</f>
        <v>15</v>
      </c>
      <c r="O55" s="309">
        <v>100</v>
      </c>
      <c r="P55" s="309">
        <v>100</v>
      </c>
      <c r="Q55" s="309">
        <v>10</v>
      </c>
      <c r="R55" s="316">
        <f t="shared" si="9"/>
        <v>60</v>
      </c>
      <c r="S55" s="397" cm="1">
        <f t="array" ref="S55">INDEX(CPTab,K55,2*MATCH(O55,Rp,0))</f>
        <v>14.7</v>
      </c>
      <c r="T55" s="406" cm="1">
        <f t="array" ref="T55">INDEX(CPTab,K55,2*MATCH(O55,Rp,0)-1)</f>
        <v>17.599666366955699</v>
      </c>
      <c r="U55" s="316">
        <f t="shared" si="10"/>
        <v>30</v>
      </c>
      <c r="V55" s="317">
        <f t="shared" si="11"/>
        <v>31.3</v>
      </c>
      <c r="W55" s="316">
        <f t="shared" si="12"/>
        <v>15</v>
      </c>
      <c r="X55" s="317">
        <f t="shared" si="13"/>
        <v>0.87</v>
      </c>
      <c r="Y55" s="316">
        <v>0</v>
      </c>
      <c r="Z55" s="317">
        <v>0</v>
      </c>
      <c r="AA55" s="316">
        <v>0</v>
      </c>
      <c r="AB55" s="317">
        <v>0</v>
      </c>
      <c r="AC55" s="316">
        <f>SimT</f>
        <v>12600</v>
      </c>
      <c r="AD55" s="317">
        <v>16384</v>
      </c>
      <c r="AE55" s="316">
        <v>1</v>
      </c>
      <c r="AF55" s="317">
        <v>32</v>
      </c>
      <c r="AG55" s="403" t="str" cm="1">
        <f t="array" ref="AG55">TEXT(J55,"000")&amp;TEXT(K55,"0")&amp;TEXT(L55,"000")&amp;_xlfn.IFS(ABS(M55-L55)&lt;5,"01",M55&lt;L55,"02",M55&gt;L55,"03")</f>
        <v>221306002</v>
      </c>
      <c r="AH55" s="478">
        <v>3</v>
      </c>
      <c r="AI55" s="484">
        <v>2</v>
      </c>
      <c r="AJ55" s="483">
        <v>1</v>
      </c>
      <c r="AK55" s="309" t="s">
        <v>131</v>
      </c>
      <c r="AL55" s="471" cm="1">
        <f t="array" ref="AL55">INDEX(LCTbl,MATCH(VALUE($BA55),VALUE(LCID),0),COLUMN()-COLUMN($AK$3))</f>
        <v>0</v>
      </c>
      <c r="AM55" s="472" cm="1">
        <f t="array" ref="AM55">INDEX(LCTbl,MATCH(VALUE($BA55),VALUE(LCID),0),COLUMN()-COLUMN($AK$3))</f>
        <v>10.199999999999999</v>
      </c>
      <c r="AN55" s="473" cm="1">
        <f t="array" ref="AN55">INDEX(LCTbl,MATCH(VALUE($BA55),VALUE(LCID),0),COLUMN()-COLUMN($AK$3))</f>
        <v>15.1</v>
      </c>
      <c r="AO55" s="471" cm="1">
        <f t="array" ref="AO55">INDEX(LCTbl,MATCH(VALUE($BA55),VALUE(LCID),0),COLUMN()-COLUMN($AK$3))</f>
        <v>3</v>
      </c>
      <c r="AP55" s="471" cm="1">
        <f t="array" ref="AP55">INDEX(LCTbl,MATCH(VALUE($BA55),VALUE(LCID),0),COLUMN()-COLUMN($AK$3))</f>
        <v>25.8</v>
      </c>
      <c r="AQ55" s="471" cm="1">
        <f t="array" ref="AQ55">INDEX(LCTbl,MATCH(VALUE($BA55),VALUE(LCID),0),COLUMN()-COLUMN($AK$3))</f>
        <v>3</v>
      </c>
      <c r="AR55" s="473" cm="1">
        <f t="array" ref="AR55">INDEX(LCTbl,MATCH(VALUE($BA55),VALUE(LCID),0),COLUMN()-COLUMN($AK$3))</f>
        <v>0.71</v>
      </c>
      <c r="AS55" s="471" cm="1">
        <f t="array" ref="AS55">INDEX(LCTbl,MATCH(VALUE($BA55),VALUE(LCID),0),COLUMN()-COLUMN($AK$3))</f>
        <v>0</v>
      </c>
      <c r="AT55" s="471" cm="1">
        <f t="array" ref="AT55">INDEX(LCTbl,MATCH(VALUE($BA55),VALUE(LCID),0),COLUMN()-COLUMN($AK$3))</f>
        <v>0</v>
      </c>
      <c r="AU55" s="471" cm="1">
        <f t="array" ref="AU55">INDEX(LCTbl,MATCH(VALUE($BA55),VALUE(LCID),0),COLUMN()-COLUMN($AK$3))</f>
        <v>0</v>
      </c>
      <c r="AV55" s="471" cm="1">
        <f t="array" ref="AV55">INDEX(LCTbl,MATCH(VALUE($BA55),VALUE(LCID),0),COLUMN()-COLUMN($AK$3))</f>
        <v>0</v>
      </c>
      <c r="AW55" s="471" cm="1">
        <f t="array" ref="AW55">INDEX(LCTbl,MATCH(VALUE($BA55),VALUE(LCID),0),COLUMN()-COLUMN($AK$3))</f>
        <v>12600</v>
      </c>
      <c r="AX55" s="471" cm="1">
        <f t="array" ref="AX55">INDEX(LCTbl,MATCH(VALUE($BA55),VALUE(LCID),0),COLUMN()-COLUMN($AK$3))</f>
        <v>16384</v>
      </c>
      <c r="AY55" s="471" cm="1">
        <f t="array" ref="AY55">INDEX(LCTbl,MATCH(VALUE($BA55),VALUE(LCID),0),COLUMN()-COLUMN($AK$3))</f>
        <v>1</v>
      </c>
      <c r="AZ55" s="471" cm="1">
        <f t="array" ref="AZ55">INDEX(LCTbl,MATCH(VALUE($BA55),VALUE(LCID),0),COLUMN()-COLUMN($AK$3))</f>
        <v>32</v>
      </c>
      <c r="BA55" s="447" t="str">
        <f t="shared" si="15"/>
        <v>000400001</v>
      </c>
      <c r="BB55" s="471" t="str" cm="1">
        <f t="array" ref="BB55:BM55">IF((COLUMN(A53:L53)=AH55)+(COLUMN(A53:L53)=AI55)+(COLUMN(A53:L53)=AJ55),"Broken","MoorLN1")</f>
        <v>Broken</v>
      </c>
      <c r="BC55" s="471" t="str">
        <v>Broken</v>
      </c>
      <c r="BD55" s="471" t="str">
        <v>Broken</v>
      </c>
      <c r="BE55" s="471" t="str">
        <v>MoorLN1</v>
      </c>
      <c r="BF55" s="471" t="str">
        <v>MoorLN1</v>
      </c>
      <c r="BG55" s="471" t="str">
        <v>MoorLN1</v>
      </c>
      <c r="BH55" s="471" t="str">
        <v>MoorLN1</v>
      </c>
      <c r="BI55" s="471" t="str">
        <v>MoorLN1</v>
      </c>
      <c r="BJ55" s="471" t="str">
        <v>MoorLN1</v>
      </c>
      <c r="BK55" s="471" t="str">
        <v>MoorLN1</v>
      </c>
      <c r="BL55" s="471" t="str">
        <v>MoorLN1</v>
      </c>
      <c r="BM55" s="471" t="str">
        <v>MoorLN1</v>
      </c>
    </row>
    <row r="56" spans="1:65" x14ac:dyDescent="0.25">
      <c r="J56" s="309" t="str">
        <f t="shared" si="2"/>
        <v>221</v>
      </c>
      <c r="K56">
        <f t="shared" si="3"/>
        <v>3</v>
      </c>
      <c r="L56" s="2">
        <f>L54</f>
        <v>60</v>
      </c>
      <c r="M56" s="53">
        <f>L56+30</f>
        <v>90</v>
      </c>
      <c r="N56" s="58">
        <f>L56+45</f>
        <v>105</v>
      </c>
      <c r="O56" s="309">
        <v>100</v>
      </c>
      <c r="P56" s="309">
        <v>100</v>
      </c>
      <c r="Q56" s="309">
        <v>10</v>
      </c>
      <c r="R56" s="316">
        <f t="shared" si="9"/>
        <v>60</v>
      </c>
      <c r="S56" s="397" cm="1">
        <f t="array" ref="S56">INDEX(CPTab,K56,2*MATCH(O56,Rp,0))</f>
        <v>14.7</v>
      </c>
      <c r="T56" s="406" cm="1">
        <f t="array" ref="T56">INDEX(CPTab,K56,2*MATCH(O56,Rp,0)-1)</f>
        <v>17.599666366955699</v>
      </c>
      <c r="U56" s="316">
        <f t="shared" si="10"/>
        <v>90</v>
      </c>
      <c r="V56" s="317">
        <f t="shared" si="11"/>
        <v>31.3</v>
      </c>
      <c r="W56" s="316">
        <f t="shared" si="12"/>
        <v>105</v>
      </c>
      <c r="X56" s="317">
        <f t="shared" si="13"/>
        <v>0.87</v>
      </c>
      <c r="Y56" s="316">
        <v>0</v>
      </c>
      <c r="Z56" s="317">
        <v>0</v>
      </c>
      <c r="AA56" s="316">
        <v>0</v>
      </c>
      <c r="AB56" s="317">
        <v>0</v>
      </c>
      <c r="AC56" s="316">
        <f>SimT</f>
        <v>12600</v>
      </c>
      <c r="AD56" s="317">
        <v>16384</v>
      </c>
      <c r="AE56" s="316">
        <v>1</v>
      </c>
      <c r="AF56" s="317">
        <v>32</v>
      </c>
      <c r="AG56" s="403" t="str" cm="1">
        <f t="array" ref="AG56">TEXT(J56,"000")&amp;TEXT(K56,"0")&amp;TEXT(L56,"000")&amp;_xlfn.IFS(ABS(M56-L56)&lt;5,"01",M56&lt;L56,"02",M56&gt;L56,"03")</f>
        <v>221306003</v>
      </c>
      <c r="AH56" s="478">
        <v>3</v>
      </c>
      <c r="AI56" s="484">
        <v>4</v>
      </c>
      <c r="AJ56" s="483">
        <v>2</v>
      </c>
      <c r="AK56" s="309" t="s">
        <v>131</v>
      </c>
      <c r="AL56" s="471" cm="1">
        <f t="array" ref="AL56">INDEX(LCTbl,MATCH(VALUE($BA56),VALUE(LCID),0),COLUMN()-COLUMN($AK$3))</f>
        <v>0</v>
      </c>
      <c r="AM56" s="472" cm="1">
        <f t="array" ref="AM56">INDEX(LCTbl,MATCH(VALUE($BA56),VALUE(LCID),0),COLUMN()-COLUMN($AK$3))</f>
        <v>10.199999999999999</v>
      </c>
      <c r="AN56" s="473" cm="1">
        <f t="array" ref="AN56">INDEX(LCTbl,MATCH(VALUE($BA56),VALUE(LCID),0),COLUMN()-COLUMN($AK$3))</f>
        <v>15.1</v>
      </c>
      <c r="AO56" s="471" cm="1">
        <f t="array" ref="AO56">INDEX(LCTbl,MATCH(VALUE($BA56),VALUE(LCID),0),COLUMN()-COLUMN($AK$3))</f>
        <v>-30</v>
      </c>
      <c r="AP56" s="471" cm="1">
        <f t="array" ref="AP56">INDEX(LCTbl,MATCH(VALUE($BA56),VALUE(LCID),0),COLUMN()-COLUMN($AK$3))</f>
        <v>25.8</v>
      </c>
      <c r="AQ56" s="471" cm="1">
        <f t="array" ref="AQ56">INDEX(LCTbl,MATCH(VALUE($BA56),VALUE(LCID),0),COLUMN()-COLUMN($AK$3))</f>
        <v>-45</v>
      </c>
      <c r="AR56" s="473" cm="1">
        <f t="array" ref="AR56">INDEX(LCTbl,MATCH(VALUE($BA56),VALUE(LCID),0),COLUMN()-COLUMN($AK$3))</f>
        <v>0.71</v>
      </c>
      <c r="AS56" s="471" cm="1">
        <f t="array" ref="AS56">INDEX(LCTbl,MATCH(VALUE($BA56),VALUE(LCID),0),COLUMN()-COLUMN($AK$3))</f>
        <v>0</v>
      </c>
      <c r="AT56" s="471" cm="1">
        <f t="array" ref="AT56">INDEX(LCTbl,MATCH(VALUE($BA56),VALUE(LCID),0),COLUMN()-COLUMN($AK$3))</f>
        <v>0</v>
      </c>
      <c r="AU56" s="471" cm="1">
        <f t="array" ref="AU56">INDEX(LCTbl,MATCH(VALUE($BA56),VALUE(LCID),0),COLUMN()-COLUMN($AK$3))</f>
        <v>0</v>
      </c>
      <c r="AV56" s="471" cm="1">
        <f t="array" ref="AV56">INDEX(LCTbl,MATCH(VALUE($BA56),VALUE(LCID),0),COLUMN()-COLUMN($AK$3))</f>
        <v>0</v>
      </c>
      <c r="AW56" s="471" cm="1">
        <f t="array" ref="AW56">INDEX(LCTbl,MATCH(VALUE($BA56),VALUE(LCID),0),COLUMN()-COLUMN($AK$3))</f>
        <v>12600</v>
      </c>
      <c r="AX56" s="471" cm="1">
        <f t="array" ref="AX56">INDEX(LCTbl,MATCH(VALUE($BA56),VALUE(LCID),0),COLUMN()-COLUMN($AK$3))</f>
        <v>16384</v>
      </c>
      <c r="AY56" s="471" cm="1">
        <f t="array" ref="AY56">INDEX(LCTbl,MATCH(VALUE($BA56),VALUE(LCID),0),COLUMN()-COLUMN($AK$3))</f>
        <v>1</v>
      </c>
      <c r="AZ56" s="471" cm="1">
        <f t="array" ref="AZ56">INDEX(LCTbl,MATCH(VALUE($BA56),VALUE(LCID),0),COLUMN()-COLUMN($AK$3))</f>
        <v>32</v>
      </c>
      <c r="BA56" s="447" t="str">
        <f t="shared" si="15"/>
        <v>000400002</v>
      </c>
      <c r="BB56" s="471" t="str" cm="1">
        <f t="array" ref="BB56:BM56">IF((COLUMN(A54:L54)=AH56)+(COLUMN(A54:L54)=AI56)+(COLUMN(A54:L54)=AJ56),"Broken","MoorLN1")</f>
        <v>MoorLN1</v>
      </c>
      <c r="BC56" s="471" t="str">
        <v>Broken</v>
      </c>
      <c r="BD56" s="471" t="str">
        <v>Broken</v>
      </c>
      <c r="BE56" s="471" t="str">
        <v>Broken</v>
      </c>
      <c r="BF56" s="471" t="str">
        <v>MoorLN1</v>
      </c>
      <c r="BG56" s="471" t="str">
        <v>MoorLN1</v>
      </c>
      <c r="BH56" s="471" t="str">
        <v>MoorLN1</v>
      </c>
      <c r="BI56" s="471" t="str">
        <v>MoorLN1</v>
      </c>
      <c r="BJ56" s="471" t="str">
        <v>MoorLN1</v>
      </c>
      <c r="BK56" s="471" t="str">
        <v>MoorLN1</v>
      </c>
      <c r="BL56" s="471" t="str">
        <v>MoorLN1</v>
      </c>
      <c r="BM56" s="471" t="str">
        <v>MoorLN1</v>
      </c>
    </row>
    <row r="57" spans="1:65" x14ac:dyDescent="0.25">
      <c r="B57" s="303"/>
      <c r="C57" s="303"/>
      <c r="D57" s="303"/>
      <c r="E57" s="307"/>
      <c r="F57" s="307"/>
      <c r="G57" s="303"/>
      <c r="J57" s="309" t="str">
        <f t="shared" si="2"/>
        <v>212</v>
      </c>
      <c r="K57">
        <f t="shared" si="3"/>
        <v>3</v>
      </c>
      <c r="L57" s="55">
        <v>0</v>
      </c>
      <c r="M57" s="225">
        <f>L57+3</f>
        <v>3</v>
      </c>
      <c r="N57" s="1">
        <f>L57+3</f>
        <v>3</v>
      </c>
      <c r="O57" s="182">
        <v>100</v>
      </c>
      <c r="P57" s="182">
        <v>10</v>
      </c>
      <c r="Q57" s="182">
        <v>100</v>
      </c>
      <c r="R57" s="316">
        <f t="shared" si="9"/>
        <v>0</v>
      </c>
      <c r="S57" s="397" cm="1">
        <f t="array" ref="S57">INDEX(CPTab,K57,2*MATCH(O57,Rp,0))</f>
        <v>14.7</v>
      </c>
      <c r="T57" s="406" cm="1">
        <f t="array" ref="T57">INDEX(CPTab,K57,2*MATCH(O57,Rp,0)-1)</f>
        <v>17.599666366955699</v>
      </c>
      <c r="U57" s="316">
        <f t="shared" si="10"/>
        <v>3</v>
      </c>
      <c r="V57" s="317">
        <f t="shared" si="11"/>
        <v>28.7</v>
      </c>
      <c r="W57" s="316">
        <f t="shared" si="12"/>
        <v>3</v>
      </c>
      <c r="X57" s="317">
        <f t="shared" si="13"/>
        <v>1.04</v>
      </c>
      <c r="Y57" s="316">
        <v>0</v>
      </c>
      <c r="Z57" s="317">
        <v>0</v>
      </c>
      <c r="AA57" s="316">
        <v>0</v>
      </c>
      <c r="AB57" s="317">
        <v>0</v>
      </c>
      <c r="AC57" s="316">
        <f>SimT</f>
        <v>12600</v>
      </c>
      <c r="AD57" s="317">
        <v>16384</v>
      </c>
      <c r="AE57" s="316">
        <v>1</v>
      </c>
      <c r="AF57" s="317">
        <v>32</v>
      </c>
      <c r="AG57" s="403" t="str" cm="1">
        <f t="array" ref="AG57">TEXT(J57,"000")&amp;TEXT(K57,"0")&amp;TEXT(L57,"000")&amp;_xlfn.IFS(ABS(M57-L57)&lt;5,"01",M57&lt;L57,"02",M57&gt;L57,"03")</f>
        <v>212300001</v>
      </c>
      <c r="AH57" s="478">
        <v>1</v>
      </c>
      <c r="AI57" s="484">
        <v>2</v>
      </c>
      <c r="AJ57" s="483">
        <v>3</v>
      </c>
      <c r="AK57" s="309" t="s">
        <v>131</v>
      </c>
      <c r="AL57" s="471" cm="1">
        <f t="array" ref="AL57">INDEX(LCTbl,MATCH(VALUE($BA57),VALUE(LCID),0),COLUMN()-COLUMN($AK$3))</f>
        <v>60</v>
      </c>
      <c r="AM57" s="472" cm="1">
        <f t="array" ref="AM57">INDEX(LCTbl,MATCH(VALUE($BA57),VALUE(LCID),0),COLUMN()-COLUMN($AK$3))</f>
        <v>9.5041440757305793</v>
      </c>
      <c r="AN57" s="473" cm="1">
        <f t="array" ref="AN57">INDEX(LCTbl,MATCH(VALUE($BA57),VALUE(LCID),0),COLUMN()-COLUMN($AK$3))</f>
        <v>12.585831902592499</v>
      </c>
      <c r="AO57" s="471" cm="1">
        <f t="array" ref="AO57">INDEX(LCTbl,MATCH(VALUE($BA57),VALUE(LCID),0),COLUMN()-COLUMN($AK$3))</f>
        <v>30</v>
      </c>
      <c r="AP57" s="471" cm="1">
        <f t="array" ref="AP57">INDEX(LCTbl,MATCH(VALUE($BA57),VALUE(LCID),0),COLUMN()-COLUMN($AK$3))</f>
        <v>25.8</v>
      </c>
      <c r="AQ57" s="471" cm="1">
        <f t="array" ref="AQ57">INDEX(LCTbl,MATCH(VALUE($BA57),VALUE(LCID),0),COLUMN()-COLUMN($AK$3))</f>
        <v>15</v>
      </c>
      <c r="AR57" s="473" cm="1">
        <f t="array" ref="AR57">INDEX(LCTbl,MATCH(VALUE($BA57),VALUE(LCID),0),COLUMN()-COLUMN($AK$3))</f>
        <v>0.71</v>
      </c>
      <c r="AS57" s="471" cm="1">
        <f t="array" ref="AS57">INDEX(LCTbl,MATCH(VALUE($BA57),VALUE(LCID),0),COLUMN()-COLUMN($AK$3))</f>
        <v>0</v>
      </c>
      <c r="AT57" s="471" cm="1">
        <f t="array" ref="AT57">INDEX(LCTbl,MATCH(VALUE($BA57),VALUE(LCID),0),COLUMN()-COLUMN($AK$3))</f>
        <v>0</v>
      </c>
      <c r="AU57" s="471" cm="1">
        <f t="array" ref="AU57">INDEX(LCTbl,MATCH(VALUE($BA57),VALUE(LCID),0),COLUMN()-COLUMN($AK$3))</f>
        <v>0</v>
      </c>
      <c r="AV57" s="471" cm="1">
        <f t="array" ref="AV57">INDEX(LCTbl,MATCH(VALUE($BA57),VALUE(LCID),0),COLUMN()-COLUMN($AK$3))</f>
        <v>0</v>
      </c>
      <c r="AW57" s="471" cm="1">
        <f t="array" ref="AW57">INDEX(LCTbl,MATCH(VALUE($BA57),VALUE(LCID),0),COLUMN()-COLUMN($AK$3))</f>
        <v>12600</v>
      </c>
      <c r="AX57" s="471" cm="1">
        <f t="array" ref="AX57">INDEX(LCTbl,MATCH(VALUE($BA57),VALUE(LCID),0),COLUMN()-COLUMN($AK$3))</f>
        <v>16384</v>
      </c>
      <c r="AY57" s="471" cm="1">
        <f t="array" ref="AY57">INDEX(LCTbl,MATCH(VALUE($BA57),VALUE(LCID),0),COLUMN()-COLUMN($AK$3))</f>
        <v>1</v>
      </c>
      <c r="AZ57" s="471" cm="1">
        <f t="array" ref="AZ57">INDEX(LCTbl,MATCH(VALUE($BA57),VALUE(LCID),0),COLUMN()-COLUMN($AK$3))</f>
        <v>32</v>
      </c>
      <c r="BA57" s="447" t="str">
        <f t="shared" si="15"/>
        <v>000206002</v>
      </c>
      <c r="BB57" s="471" t="str" cm="1">
        <f t="array" ref="BB57:BM57">IF((COLUMN(A55:L55)=AH57)+(COLUMN(A55:L55)=AI57)+(COLUMN(A55:L55)=AJ57),"Broken","MoorLN1")</f>
        <v>Broken</v>
      </c>
      <c r="BC57" s="471" t="str">
        <v>Broken</v>
      </c>
      <c r="BD57" s="471" t="str">
        <v>Broken</v>
      </c>
      <c r="BE57" s="471" t="str">
        <v>MoorLN1</v>
      </c>
      <c r="BF57" s="471" t="str">
        <v>MoorLN1</v>
      </c>
      <c r="BG57" s="471" t="str">
        <v>MoorLN1</v>
      </c>
      <c r="BH57" s="471" t="str">
        <v>MoorLN1</v>
      </c>
      <c r="BI57" s="471" t="str">
        <v>MoorLN1</v>
      </c>
      <c r="BJ57" s="471" t="str">
        <v>MoorLN1</v>
      </c>
      <c r="BK57" s="471" t="str">
        <v>MoorLN1</v>
      </c>
      <c r="BL57" s="471" t="str">
        <v>MoorLN1</v>
      </c>
      <c r="BM57" s="471" t="str">
        <v>MoorLN1</v>
      </c>
    </row>
    <row r="58" spans="1:65" x14ac:dyDescent="0.25">
      <c r="B58" s="303"/>
      <c r="C58" s="303"/>
      <c r="D58" s="303"/>
      <c r="E58" s="307"/>
      <c r="F58" s="307"/>
      <c r="G58" s="303"/>
      <c r="J58" s="309" t="str">
        <f t="shared" si="2"/>
        <v>212</v>
      </c>
      <c r="K58">
        <f t="shared" si="3"/>
        <v>3</v>
      </c>
      <c r="L58" s="56">
        <f>L57</f>
        <v>0</v>
      </c>
      <c r="M58" s="82">
        <f>L58-30</f>
        <v>-30</v>
      </c>
      <c r="N58" s="57">
        <f>L58-45</f>
        <v>-45</v>
      </c>
      <c r="O58" s="308">
        <v>100</v>
      </c>
      <c r="P58" s="308">
        <v>10</v>
      </c>
      <c r="Q58" s="308">
        <v>100</v>
      </c>
      <c r="R58" s="316">
        <f t="shared" si="9"/>
        <v>0</v>
      </c>
      <c r="S58" s="397" cm="1">
        <f t="array" ref="S58">INDEX(CPTab,K58,2*MATCH(O58,Rp,0))</f>
        <v>14.7</v>
      </c>
      <c r="T58" s="406" cm="1">
        <f t="array" ref="T58">INDEX(CPTab,K58,2*MATCH(O58,Rp,0)-1)</f>
        <v>17.599666366955699</v>
      </c>
      <c r="U58" s="316">
        <f t="shared" si="10"/>
        <v>-30</v>
      </c>
      <c r="V58" s="317">
        <f t="shared" si="11"/>
        <v>28.7</v>
      </c>
      <c r="W58" s="316">
        <f t="shared" si="12"/>
        <v>-45</v>
      </c>
      <c r="X58" s="317">
        <f t="shared" si="13"/>
        <v>1.04</v>
      </c>
      <c r="Y58" s="316">
        <v>0</v>
      </c>
      <c r="Z58" s="317">
        <v>0</v>
      </c>
      <c r="AA58" s="316">
        <v>0</v>
      </c>
      <c r="AB58" s="317">
        <v>0</v>
      </c>
      <c r="AC58" s="316">
        <f>SimT</f>
        <v>12600</v>
      </c>
      <c r="AD58" s="317">
        <v>16384</v>
      </c>
      <c r="AE58" s="316">
        <v>1</v>
      </c>
      <c r="AF58" s="317">
        <v>32</v>
      </c>
      <c r="AG58" s="403" t="str" cm="1">
        <f t="array" ref="AG58">TEXT(J58,"000")&amp;TEXT(K58,"0")&amp;TEXT(L58,"000")&amp;_xlfn.IFS(ABS(M58-L58)&lt;5,"01",M58&lt;L58,"02",M58&gt;L58,"03")</f>
        <v>212300002</v>
      </c>
      <c r="AH58" s="478">
        <v>12</v>
      </c>
      <c r="AI58" s="484">
        <v>11</v>
      </c>
      <c r="AJ58" s="483">
        <v>10</v>
      </c>
      <c r="AK58" s="309" t="s">
        <v>131</v>
      </c>
      <c r="AL58" s="471" cm="1">
        <f t="array" ref="AL58">INDEX(LCTbl,MATCH(VALUE($BA58),VALUE(LCID),0),COLUMN()-COLUMN($AK$3))</f>
        <v>60</v>
      </c>
      <c r="AM58" s="472" cm="1">
        <f t="array" ref="AM58">INDEX(LCTbl,MATCH(VALUE($BA58),VALUE(LCID),0),COLUMN()-COLUMN($AK$3))</f>
        <v>9.5041440757305793</v>
      </c>
      <c r="AN58" s="473" cm="1">
        <f t="array" ref="AN58">INDEX(LCTbl,MATCH(VALUE($BA58),VALUE(LCID),0),COLUMN()-COLUMN($AK$3))</f>
        <v>12.585831902592499</v>
      </c>
      <c r="AO58" s="471" cm="1">
        <f t="array" ref="AO58">INDEX(LCTbl,MATCH(VALUE($BA58),VALUE(LCID),0),COLUMN()-COLUMN($AK$3))</f>
        <v>90</v>
      </c>
      <c r="AP58" s="471" cm="1">
        <f t="array" ref="AP58">INDEX(LCTbl,MATCH(VALUE($BA58),VALUE(LCID),0),COLUMN()-COLUMN($AK$3))</f>
        <v>25.8</v>
      </c>
      <c r="AQ58" s="471" cm="1">
        <f t="array" ref="AQ58">INDEX(LCTbl,MATCH(VALUE($BA58),VALUE(LCID),0),COLUMN()-COLUMN($AK$3))</f>
        <v>105</v>
      </c>
      <c r="AR58" s="473" cm="1">
        <f t="array" ref="AR58">INDEX(LCTbl,MATCH(VALUE($BA58),VALUE(LCID),0),COLUMN()-COLUMN($AK$3))</f>
        <v>0.71</v>
      </c>
      <c r="AS58" s="471" cm="1">
        <f t="array" ref="AS58">INDEX(LCTbl,MATCH(VALUE($BA58),VALUE(LCID),0),COLUMN()-COLUMN($AK$3))</f>
        <v>0</v>
      </c>
      <c r="AT58" s="471" cm="1">
        <f t="array" ref="AT58">INDEX(LCTbl,MATCH(VALUE($BA58),VALUE(LCID),0),COLUMN()-COLUMN($AK$3))</f>
        <v>0</v>
      </c>
      <c r="AU58" s="471" cm="1">
        <f t="array" ref="AU58">INDEX(LCTbl,MATCH(VALUE($BA58),VALUE(LCID),0),COLUMN()-COLUMN($AK$3))</f>
        <v>0</v>
      </c>
      <c r="AV58" s="471" cm="1">
        <f t="array" ref="AV58">INDEX(LCTbl,MATCH(VALUE($BA58),VALUE(LCID),0),COLUMN()-COLUMN($AK$3))</f>
        <v>0</v>
      </c>
      <c r="AW58" s="471" cm="1">
        <f t="array" ref="AW58">INDEX(LCTbl,MATCH(VALUE($BA58),VALUE(LCID),0),COLUMN()-COLUMN($AK$3))</f>
        <v>12600</v>
      </c>
      <c r="AX58" s="471" cm="1">
        <f t="array" ref="AX58">INDEX(LCTbl,MATCH(VALUE($BA58),VALUE(LCID),0),COLUMN()-COLUMN($AK$3))</f>
        <v>16384</v>
      </c>
      <c r="AY58" s="471" cm="1">
        <f t="array" ref="AY58">INDEX(LCTbl,MATCH(VALUE($BA58),VALUE(LCID),0),COLUMN()-COLUMN($AK$3))</f>
        <v>1</v>
      </c>
      <c r="AZ58" s="471" cm="1">
        <f t="array" ref="AZ58">INDEX(LCTbl,MATCH(VALUE($BA58),VALUE(LCID),0),COLUMN()-COLUMN($AK$3))</f>
        <v>32</v>
      </c>
      <c r="BA58" s="447" t="str">
        <f t="shared" si="15"/>
        <v>000206003</v>
      </c>
      <c r="BB58" s="471" t="str" cm="1">
        <f t="array" ref="BB58:BM58">IF((COLUMN(A56:L56)=AH58)+(COLUMN(A56:L56)=AI58)+(COLUMN(A56:L56)=AJ58),"Broken","MoorLN1")</f>
        <v>MoorLN1</v>
      </c>
      <c r="BC58" s="471" t="str">
        <v>MoorLN1</v>
      </c>
      <c r="BD58" s="471" t="str">
        <v>MoorLN1</v>
      </c>
      <c r="BE58" s="471" t="str">
        <v>MoorLN1</v>
      </c>
      <c r="BF58" s="471" t="str">
        <v>MoorLN1</v>
      </c>
      <c r="BG58" s="471" t="str">
        <v>MoorLN1</v>
      </c>
      <c r="BH58" s="471" t="str">
        <v>MoorLN1</v>
      </c>
      <c r="BI58" s="471" t="str">
        <v>MoorLN1</v>
      </c>
      <c r="BJ58" s="471" t="str">
        <v>MoorLN1</v>
      </c>
      <c r="BK58" s="471" t="str">
        <v>Broken</v>
      </c>
      <c r="BL58" s="471" t="str">
        <v>Broken</v>
      </c>
      <c r="BM58" s="471" t="str">
        <v>Broken</v>
      </c>
    </row>
    <row r="59" spans="1:65" x14ac:dyDescent="0.25">
      <c r="B59" s="303"/>
      <c r="C59" s="303"/>
      <c r="D59" s="303"/>
      <c r="E59" s="307"/>
      <c r="F59" s="307"/>
      <c r="G59" s="303"/>
      <c r="H59" s="306"/>
      <c r="I59" s="306"/>
      <c r="J59" s="309" t="str">
        <f t="shared" si="2"/>
        <v>212</v>
      </c>
      <c r="K59">
        <f t="shared" si="3"/>
        <v>3</v>
      </c>
      <c r="L59" s="56">
        <f>L57</f>
        <v>0</v>
      </c>
      <c r="M59" s="82">
        <f>L59+30</f>
        <v>30</v>
      </c>
      <c r="N59" s="57">
        <f>L59+45</f>
        <v>45</v>
      </c>
      <c r="O59" s="308">
        <v>100</v>
      </c>
      <c r="P59" s="308">
        <v>10</v>
      </c>
      <c r="Q59" s="308">
        <v>100</v>
      </c>
      <c r="R59" s="316">
        <f t="shared" si="9"/>
        <v>0</v>
      </c>
      <c r="S59" s="397" cm="1">
        <f t="array" ref="S59">INDEX(CPTab,K59,2*MATCH(O59,Rp,0))</f>
        <v>14.7</v>
      </c>
      <c r="T59" s="406" cm="1">
        <f t="array" ref="T59">INDEX(CPTab,K59,2*MATCH(O59,Rp,0)-1)</f>
        <v>17.599666366955699</v>
      </c>
      <c r="U59" s="316">
        <f t="shared" si="10"/>
        <v>30</v>
      </c>
      <c r="V59" s="317">
        <f t="shared" si="11"/>
        <v>28.7</v>
      </c>
      <c r="W59" s="316">
        <f t="shared" si="12"/>
        <v>45</v>
      </c>
      <c r="X59" s="317">
        <f t="shared" si="13"/>
        <v>1.04</v>
      </c>
      <c r="Y59" s="316">
        <v>0</v>
      </c>
      <c r="Z59" s="317">
        <v>0</v>
      </c>
      <c r="AA59" s="316">
        <v>0</v>
      </c>
      <c r="AB59" s="317">
        <v>0</v>
      </c>
      <c r="AC59" s="316">
        <f>SimT</f>
        <v>12600</v>
      </c>
      <c r="AD59" s="317">
        <v>16384</v>
      </c>
      <c r="AE59" s="316">
        <v>1</v>
      </c>
      <c r="AF59" s="317">
        <v>32</v>
      </c>
      <c r="AG59" s="403" t="str" cm="1">
        <f t="array" ref="AG59">TEXT(J59,"000")&amp;TEXT(K59,"0")&amp;TEXT(L59,"000")&amp;_xlfn.IFS(ABS(M59-L59)&lt;5,"01",M59&lt;L59,"02",M59&gt;L59,"03")</f>
        <v>212300003</v>
      </c>
      <c r="AH59" s="478">
        <v>1</v>
      </c>
      <c r="AI59" s="484">
        <v>12</v>
      </c>
      <c r="AJ59" s="483">
        <v>2</v>
      </c>
      <c r="AK59" s="309" t="s">
        <v>131</v>
      </c>
      <c r="AL59" s="471" cm="1">
        <f t="array" ref="AL59">INDEX(LCTbl,MATCH(VALUE($BA59),VALUE(LCID),0),COLUMN()-COLUMN($AK$3))</f>
        <v>60</v>
      </c>
      <c r="AM59" s="472" cm="1">
        <f t="array" ref="AM59">INDEX(LCTbl,MATCH(VALUE($BA59),VALUE(LCID),0),COLUMN()-COLUMN($AK$3))</f>
        <v>10.199999999999999</v>
      </c>
      <c r="AN59" s="473" cm="1">
        <f t="array" ref="AN59">INDEX(LCTbl,MATCH(VALUE($BA59),VALUE(LCID),0),COLUMN()-COLUMN($AK$3))</f>
        <v>15.1</v>
      </c>
      <c r="AO59" s="471" cm="1">
        <f t="array" ref="AO59">INDEX(LCTbl,MATCH(VALUE($BA59),VALUE(LCID),0),COLUMN()-COLUMN($AK$3))</f>
        <v>30</v>
      </c>
      <c r="AP59" s="471" cm="1">
        <f t="array" ref="AP59">INDEX(LCTbl,MATCH(VALUE($BA59),VALUE(LCID),0),COLUMN()-COLUMN($AK$3))</f>
        <v>25.8</v>
      </c>
      <c r="AQ59" s="471" cm="1">
        <f t="array" ref="AQ59">INDEX(LCTbl,MATCH(VALUE($BA59),VALUE(LCID),0),COLUMN()-COLUMN($AK$3))</f>
        <v>15</v>
      </c>
      <c r="AR59" s="473" cm="1">
        <f t="array" ref="AR59">INDEX(LCTbl,MATCH(VALUE($BA59),VALUE(LCID),0),COLUMN()-COLUMN($AK$3))</f>
        <v>0.71</v>
      </c>
      <c r="AS59" s="471" cm="1">
        <f t="array" ref="AS59">INDEX(LCTbl,MATCH(VALUE($BA59),VALUE(LCID),0),COLUMN()-COLUMN($AK$3))</f>
        <v>0</v>
      </c>
      <c r="AT59" s="471" cm="1">
        <f t="array" ref="AT59">INDEX(LCTbl,MATCH(VALUE($BA59),VALUE(LCID),0),COLUMN()-COLUMN($AK$3))</f>
        <v>0</v>
      </c>
      <c r="AU59" s="471" cm="1">
        <f t="array" ref="AU59">INDEX(LCTbl,MATCH(VALUE($BA59),VALUE(LCID),0),COLUMN()-COLUMN($AK$3))</f>
        <v>0</v>
      </c>
      <c r="AV59" s="471" cm="1">
        <f t="array" ref="AV59">INDEX(LCTbl,MATCH(VALUE($BA59),VALUE(LCID),0),COLUMN()-COLUMN($AK$3))</f>
        <v>0</v>
      </c>
      <c r="AW59" s="471" cm="1">
        <f t="array" ref="AW59">INDEX(LCTbl,MATCH(VALUE($BA59),VALUE(LCID),0),COLUMN()-COLUMN($AK$3))</f>
        <v>12600</v>
      </c>
      <c r="AX59" s="471" cm="1">
        <f t="array" ref="AX59">INDEX(LCTbl,MATCH(VALUE($BA59),VALUE(LCID),0),COLUMN()-COLUMN($AK$3))</f>
        <v>16384</v>
      </c>
      <c r="AY59" s="471" cm="1">
        <f t="array" ref="AY59">INDEX(LCTbl,MATCH(VALUE($BA59),VALUE(LCID),0),COLUMN()-COLUMN($AK$3))</f>
        <v>1</v>
      </c>
      <c r="AZ59" s="471" cm="1">
        <f t="array" ref="AZ59">INDEX(LCTbl,MATCH(VALUE($BA59),VALUE(LCID),0),COLUMN()-COLUMN($AK$3))</f>
        <v>32</v>
      </c>
      <c r="BA59" s="447" t="str">
        <f t="shared" si="15"/>
        <v>000406002</v>
      </c>
      <c r="BB59" s="471" t="str" cm="1">
        <f t="array" ref="BB59:BM59">IF((COLUMN(A57:L57)=AH59)+(COLUMN(A57:L57)=AI59)+(COLUMN(A57:L57)=AJ59),"Broken","MoorLN1")</f>
        <v>Broken</v>
      </c>
      <c r="BC59" s="471" t="str">
        <v>Broken</v>
      </c>
      <c r="BD59" s="471" t="str">
        <v>MoorLN1</v>
      </c>
      <c r="BE59" s="471" t="str">
        <v>MoorLN1</v>
      </c>
      <c r="BF59" s="471" t="str">
        <v>MoorLN1</v>
      </c>
      <c r="BG59" s="471" t="str">
        <v>MoorLN1</v>
      </c>
      <c r="BH59" s="471" t="str">
        <v>MoorLN1</v>
      </c>
      <c r="BI59" s="471" t="str">
        <v>MoorLN1</v>
      </c>
      <c r="BJ59" s="471" t="str">
        <v>MoorLN1</v>
      </c>
      <c r="BK59" s="471" t="str">
        <v>MoorLN1</v>
      </c>
      <c r="BL59" s="471" t="str">
        <v>MoorLN1</v>
      </c>
      <c r="BM59" s="471" t="str">
        <v>Broken</v>
      </c>
    </row>
    <row r="60" spans="1:65" x14ac:dyDescent="0.25">
      <c r="B60" s="303"/>
      <c r="C60" s="303"/>
      <c r="D60" s="303"/>
      <c r="E60" s="307"/>
      <c r="F60" s="307"/>
      <c r="G60" s="303"/>
      <c r="H60" s="306"/>
      <c r="I60" s="306"/>
      <c r="J60" s="309" t="str">
        <f t="shared" si="2"/>
        <v>212</v>
      </c>
      <c r="K60">
        <f t="shared" si="3"/>
        <v>3</v>
      </c>
      <c r="L60" s="56">
        <v>60</v>
      </c>
      <c r="M60" s="82">
        <f>L60+3</f>
        <v>63</v>
      </c>
      <c r="N60" s="57">
        <f>L60+3</f>
        <v>63</v>
      </c>
      <c r="O60" s="308">
        <v>100</v>
      </c>
      <c r="P60" s="308">
        <v>10</v>
      </c>
      <c r="Q60" s="308">
        <v>100</v>
      </c>
      <c r="R60" s="316">
        <f t="shared" si="9"/>
        <v>60</v>
      </c>
      <c r="S60" s="397" cm="1">
        <f t="array" ref="S60">INDEX(CPTab,K60,2*MATCH(O60,Rp,0))</f>
        <v>14.7</v>
      </c>
      <c r="T60" s="406" cm="1">
        <f t="array" ref="T60">INDEX(CPTab,K60,2*MATCH(O60,Rp,0)-1)</f>
        <v>17.599666366955699</v>
      </c>
      <c r="U60" s="316">
        <f t="shared" si="10"/>
        <v>63</v>
      </c>
      <c r="V60" s="317">
        <f t="shared" si="11"/>
        <v>28.7</v>
      </c>
      <c r="W60" s="316">
        <f t="shared" si="12"/>
        <v>63</v>
      </c>
      <c r="X60" s="317">
        <f t="shared" si="13"/>
        <v>1.04</v>
      </c>
      <c r="Y60" s="316">
        <v>0</v>
      </c>
      <c r="Z60" s="317">
        <v>0</v>
      </c>
      <c r="AA60" s="316">
        <v>0</v>
      </c>
      <c r="AB60" s="317">
        <v>0</v>
      </c>
      <c r="AC60" s="316">
        <f>SimT</f>
        <v>12600</v>
      </c>
      <c r="AD60" s="317">
        <v>16384</v>
      </c>
      <c r="AE60" s="316">
        <v>1</v>
      </c>
      <c r="AF60" s="317">
        <v>32</v>
      </c>
      <c r="AG60" s="403" t="str" cm="1">
        <f t="array" ref="AG60">TEXT(J60,"000")&amp;TEXT(K60,"0")&amp;TEXT(L60,"000")&amp;_xlfn.IFS(ABS(M60-L60)&lt;5,"01",M60&lt;L60,"02",M60&gt;L60,"03")</f>
        <v>212306001</v>
      </c>
      <c r="AH60" s="478">
        <v>1</v>
      </c>
      <c r="AI60" s="484">
        <v>12</v>
      </c>
      <c r="AJ60" s="483">
        <v>2</v>
      </c>
      <c r="AK60" s="309" t="s">
        <v>131</v>
      </c>
      <c r="AL60" s="471" cm="1">
        <f t="array" ref="AL60">INDEX(LCTbl,MATCH(VALUE($BA60),VALUE(LCID),0),COLUMN()-COLUMN($AK$3))</f>
        <v>60</v>
      </c>
      <c r="AM60" s="472" cm="1">
        <f t="array" ref="AM60">INDEX(LCTbl,MATCH(VALUE($BA60),VALUE(LCID),0),COLUMN()-COLUMN($AK$3))</f>
        <v>9.9949036616394196</v>
      </c>
      <c r="AN60" s="471" cm="1">
        <f t="array" ref="AN60">INDEX(LCTbl,MATCH(VALUE($BA60),VALUE(LCID),0),COLUMN()-COLUMN($AK$3))</f>
        <v>15.8619947406664</v>
      </c>
      <c r="AO60" s="471" cm="1">
        <f t="array" ref="AO60">INDEX(LCTbl,MATCH(VALUE($BA60),VALUE(LCID),0),COLUMN()-COLUMN($AK$3))</f>
        <v>30</v>
      </c>
      <c r="AP60" s="471" cm="1">
        <f t="array" ref="AP60">INDEX(LCTbl,MATCH(VALUE($BA60),VALUE(LCID),0),COLUMN()-COLUMN($AK$3))</f>
        <v>25.8</v>
      </c>
      <c r="AQ60" s="471" cm="1">
        <f t="array" ref="AQ60">INDEX(LCTbl,MATCH(VALUE($BA60),VALUE(LCID),0),COLUMN()-COLUMN($AK$3))</f>
        <v>15</v>
      </c>
      <c r="AR60" s="473" cm="1">
        <f t="array" ref="AR60">INDEX(LCTbl,MATCH(VALUE($BA60),VALUE(LCID),0),COLUMN()-COLUMN($AK$3))</f>
        <v>0.71</v>
      </c>
      <c r="AS60" s="471" cm="1">
        <f t="array" ref="AS60">INDEX(LCTbl,MATCH(VALUE($BA60),VALUE(LCID),0),COLUMN()-COLUMN($AK$3))</f>
        <v>0</v>
      </c>
      <c r="AT60" s="471" cm="1">
        <f t="array" ref="AT60">INDEX(LCTbl,MATCH(VALUE($BA60),VALUE(LCID),0),COLUMN()-COLUMN($AK$3))</f>
        <v>0</v>
      </c>
      <c r="AU60" s="471" cm="1">
        <f t="array" ref="AU60">INDEX(LCTbl,MATCH(VALUE($BA60),VALUE(LCID),0),COLUMN()-COLUMN($AK$3))</f>
        <v>0</v>
      </c>
      <c r="AV60" s="471" cm="1">
        <f t="array" ref="AV60">INDEX(LCTbl,MATCH(VALUE($BA60),VALUE(LCID),0),COLUMN()-COLUMN($AK$3))</f>
        <v>0</v>
      </c>
      <c r="AW60" s="471" cm="1">
        <f t="array" ref="AW60">INDEX(LCTbl,MATCH(VALUE($BA60),VALUE(LCID),0),COLUMN()-COLUMN($AK$3))</f>
        <v>12600</v>
      </c>
      <c r="AX60" s="471" cm="1">
        <f t="array" ref="AX60">INDEX(LCTbl,MATCH(VALUE($BA60),VALUE(LCID),0),COLUMN()-COLUMN($AK$3))</f>
        <v>16384</v>
      </c>
      <c r="AY60" s="471" cm="1">
        <f t="array" ref="AY60">INDEX(LCTbl,MATCH(VALUE($BA60),VALUE(LCID),0),COLUMN()-COLUMN($AK$3))</f>
        <v>1</v>
      </c>
      <c r="AZ60" s="471" cm="1">
        <f t="array" ref="AZ60">INDEX(LCTbl,MATCH(VALUE($BA60),VALUE(LCID),0),COLUMN()-COLUMN($AK$3))</f>
        <v>32</v>
      </c>
      <c r="BA60" s="447" t="str">
        <f t="shared" si="15"/>
        <v>000506002</v>
      </c>
      <c r="BB60" s="471" t="str" cm="1">
        <f t="array" ref="BB60:BM60">IF((COLUMN(A58:L58)=AH60)+(COLUMN(A58:L58)=AI60)+(COLUMN(A58:L58)=AJ60),"Broken","MoorLN1")</f>
        <v>Broken</v>
      </c>
      <c r="BC60" s="471" t="str">
        <v>Broken</v>
      </c>
      <c r="BD60" s="471" t="str">
        <v>MoorLN1</v>
      </c>
      <c r="BE60" s="471" t="str">
        <v>MoorLN1</v>
      </c>
      <c r="BF60" s="471" t="str">
        <v>MoorLN1</v>
      </c>
      <c r="BG60" s="471" t="str">
        <v>MoorLN1</v>
      </c>
      <c r="BH60" s="471" t="str">
        <v>MoorLN1</v>
      </c>
      <c r="BI60" s="471" t="str">
        <v>MoorLN1</v>
      </c>
      <c r="BJ60" s="471" t="str">
        <v>MoorLN1</v>
      </c>
      <c r="BK60" s="471" t="str">
        <v>MoorLN1</v>
      </c>
      <c r="BL60" s="471" t="str">
        <v>MoorLN1</v>
      </c>
      <c r="BM60" s="471" t="str">
        <v>Broken</v>
      </c>
    </row>
    <row r="61" spans="1:65" x14ac:dyDescent="0.25">
      <c r="B61" s="303"/>
      <c r="C61" s="303"/>
      <c r="D61" s="303"/>
      <c r="E61" s="307"/>
      <c r="F61" s="307"/>
      <c r="G61" s="303"/>
      <c r="J61" s="309" t="str">
        <f t="shared" si="2"/>
        <v>212</v>
      </c>
      <c r="K61">
        <f t="shared" si="3"/>
        <v>3</v>
      </c>
      <c r="L61" s="56">
        <f>L60</f>
        <v>60</v>
      </c>
      <c r="M61" s="82">
        <f>L61-30</f>
        <v>30</v>
      </c>
      <c r="N61" s="57">
        <f>L61-45</f>
        <v>15</v>
      </c>
      <c r="O61" s="308">
        <v>100</v>
      </c>
      <c r="P61" s="308">
        <v>10</v>
      </c>
      <c r="Q61" s="308">
        <v>100</v>
      </c>
      <c r="R61" s="316">
        <f t="shared" si="9"/>
        <v>60</v>
      </c>
      <c r="S61" s="397" cm="1">
        <f t="array" ref="S61">INDEX(CPTab,K61,2*MATCH(O61,Rp,0))</f>
        <v>14.7</v>
      </c>
      <c r="T61" s="406" cm="1">
        <f t="array" ref="T61">INDEX(CPTab,K61,2*MATCH(O61,Rp,0)-1)</f>
        <v>17.599666366955699</v>
      </c>
      <c r="U61" s="316">
        <f t="shared" si="10"/>
        <v>30</v>
      </c>
      <c r="V61" s="317">
        <f t="shared" si="11"/>
        <v>28.7</v>
      </c>
      <c r="W61" s="316">
        <f t="shared" si="12"/>
        <v>15</v>
      </c>
      <c r="X61" s="317">
        <f t="shared" si="13"/>
        <v>1.04</v>
      </c>
      <c r="Y61" s="316">
        <v>0</v>
      </c>
      <c r="Z61" s="317">
        <v>0</v>
      </c>
      <c r="AA61" s="316">
        <v>0</v>
      </c>
      <c r="AB61" s="317">
        <v>0</v>
      </c>
      <c r="AC61" s="316">
        <f>SimT</f>
        <v>12600</v>
      </c>
      <c r="AD61" s="317">
        <v>16384</v>
      </c>
      <c r="AE61" s="316">
        <v>1</v>
      </c>
      <c r="AF61" s="317">
        <v>32</v>
      </c>
      <c r="AG61" s="403" t="str" cm="1">
        <f t="array" ref="AG61">TEXT(J61,"000")&amp;TEXT(K61,"0")&amp;TEXT(L61,"000")&amp;_xlfn.IFS(ABS(M61-L61)&lt;5,"01",M61&lt;L61,"02",M61&gt;L61,"03")</f>
        <v>212306002</v>
      </c>
      <c r="AH61" s="478">
        <v>12</v>
      </c>
      <c r="AI61" s="484">
        <v>1</v>
      </c>
      <c r="AJ61" s="483">
        <v>11</v>
      </c>
      <c r="AK61" s="309" t="s">
        <v>131</v>
      </c>
      <c r="AL61" s="471" cm="1">
        <f t="array" ref="AL61">INDEX(LCTbl,MATCH(VALUE($BA61),VALUE(LCID),0),COLUMN()-COLUMN($AK$3))</f>
        <v>60</v>
      </c>
      <c r="AM61" s="472" cm="1">
        <f t="array" ref="AM61">INDEX(LCTbl,MATCH(VALUE($BA61),VALUE(LCID),0),COLUMN()-COLUMN($AK$3))</f>
        <v>9.5041440757305793</v>
      </c>
      <c r="AN61" s="471" cm="1">
        <f t="array" ref="AN61">INDEX(LCTbl,MATCH(VALUE($BA61),VALUE(LCID),0),COLUMN()-COLUMN($AK$3))</f>
        <v>16.685242109233801</v>
      </c>
      <c r="AO61" s="471" cm="1">
        <f t="array" ref="AO61">INDEX(LCTbl,MATCH(VALUE($BA61),VALUE(LCID),0),COLUMN()-COLUMN($AK$3))</f>
        <v>63</v>
      </c>
      <c r="AP61" s="471" cm="1">
        <f t="array" ref="AP61">INDEX(LCTbl,MATCH(VALUE($BA61),VALUE(LCID),0),COLUMN()-COLUMN($AK$3))</f>
        <v>25.8</v>
      </c>
      <c r="AQ61" s="471" cm="1">
        <f t="array" ref="AQ61">INDEX(LCTbl,MATCH(VALUE($BA61),VALUE(LCID),0),COLUMN()-COLUMN($AK$3))</f>
        <v>63</v>
      </c>
      <c r="AR61" s="473" cm="1">
        <f t="array" ref="AR61">INDEX(LCTbl,MATCH(VALUE($BA61),VALUE(LCID),0),COLUMN()-COLUMN($AK$3))</f>
        <v>0.71</v>
      </c>
      <c r="AS61" s="471" cm="1">
        <f t="array" ref="AS61">INDEX(LCTbl,MATCH(VALUE($BA61),VALUE(LCID),0),COLUMN()-COLUMN($AK$3))</f>
        <v>0</v>
      </c>
      <c r="AT61" s="471" cm="1">
        <f t="array" ref="AT61">INDEX(LCTbl,MATCH(VALUE($BA61),VALUE(LCID),0),COLUMN()-COLUMN($AK$3))</f>
        <v>0</v>
      </c>
      <c r="AU61" s="471" cm="1">
        <f t="array" ref="AU61">INDEX(LCTbl,MATCH(VALUE($BA61),VALUE(LCID),0),COLUMN()-COLUMN($AK$3))</f>
        <v>0</v>
      </c>
      <c r="AV61" s="471" cm="1">
        <f t="array" ref="AV61">INDEX(LCTbl,MATCH(VALUE($BA61),VALUE(LCID),0),COLUMN()-COLUMN($AK$3))</f>
        <v>0</v>
      </c>
      <c r="AW61" s="471" cm="1">
        <f t="array" ref="AW61">INDEX(LCTbl,MATCH(VALUE($BA61),VALUE(LCID),0),COLUMN()-COLUMN($AK$3))</f>
        <v>12600</v>
      </c>
      <c r="AX61" s="471" cm="1">
        <f t="array" ref="AX61">INDEX(LCTbl,MATCH(VALUE($BA61),VALUE(LCID),0),COLUMN()-COLUMN($AK$3))</f>
        <v>16384</v>
      </c>
      <c r="AY61" s="471" cm="1">
        <f t="array" ref="AY61">INDEX(LCTbl,MATCH(VALUE($BA61),VALUE(LCID),0),COLUMN()-COLUMN($AK$3))</f>
        <v>1</v>
      </c>
      <c r="AZ61" s="471" cm="1">
        <f t="array" ref="AZ61">INDEX(LCTbl,MATCH(VALUE($BA61),VALUE(LCID),0),COLUMN()-COLUMN($AK$3))</f>
        <v>32</v>
      </c>
      <c r="BA61" s="447" t="str">
        <f t="shared" si="15"/>
        <v>000606001</v>
      </c>
      <c r="BB61" s="471" t="str" cm="1">
        <f t="array" ref="BB61:BM61">IF((COLUMN(A59:L59)=AH61)+(COLUMN(A59:L59)=AI61)+(COLUMN(A59:L59)=AJ61),"Broken","MoorLN1")</f>
        <v>Broken</v>
      </c>
      <c r="BC61" s="471" t="str">
        <v>MoorLN1</v>
      </c>
      <c r="BD61" s="471" t="str">
        <v>MoorLN1</v>
      </c>
      <c r="BE61" s="471" t="str">
        <v>MoorLN1</v>
      </c>
      <c r="BF61" s="471" t="str">
        <v>MoorLN1</v>
      </c>
      <c r="BG61" s="471" t="str">
        <v>MoorLN1</v>
      </c>
      <c r="BH61" s="471" t="str">
        <v>MoorLN1</v>
      </c>
      <c r="BI61" s="471" t="str">
        <v>MoorLN1</v>
      </c>
      <c r="BJ61" s="471" t="str">
        <v>MoorLN1</v>
      </c>
      <c r="BK61" s="471" t="str">
        <v>MoorLN1</v>
      </c>
      <c r="BL61" s="471" t="str">
        <v>Broken</v>
      </c>
      <c r="BM61" s="471" t="str">
        <v>Broken</v>
      </c>
    </row>
    <row r="62" spans="1:65" x14ac:dyDescent="0.25">
      <c r="B62" s="303"/>
      <c r="C62" s="303"/>
      <c r="D62" s="303"/>
      <c r="E62" s="307"/>
      <c r="F62" s="307"/>
      <c r="G62" s="303"/>
      <c r="H62" s="303"/>
      <c r="J62" s="309" t="str">
        <f t="shared" si="2"/>
        <v>212</v>
      </c>
      <c r="K62">
        <f t="shared" si="3"/>
        <v>3</v>
      </c>
      <c r="L62" s="2">
        <f>L60</f>
        <v>60</v>
      </c>
      <c r="M62" s="53">
        <f>L62+30</f>
        <v>90</v>
      </c>
      <c r="N62" s="58">
        <f>L62+45</f>
        <v>105</v>
      </c>
      <c r="O62" s="308">
        <v>100</v>
      </c>
      <c r="P62" s="308">
        <v>10</v>
      </c>
      <c r="Q62" s="308">
        <v>100</v>
      </c>
      <c r="R62" s="316">
        <f t="shared" si="9"/>
        <v>60</v>
      </c>
      <c r="S62" s="397" cm="1">
        <f t="array" ref="S62">INDEX(CPTab,K62,2*MATCH(O62,Rp,0))</f>
        <v>14.7</v>
      </c>
      <c r="T62" s="406" cm="1">
        <f t="array" ref="T62">INDEX(CPTab,K62,2*MATCH(O62,Rp,0)-1)</f>
        <v>17.599666366955699</v>
      </c>
      <c r="U62" s="316">
        <f t="shared" si="10"/>
        <v>90</v>
      </c>
      <c r="V62" s="317">
        <f t="shared" si="11"/>
        <v>28.7</v>
      </c>
      <c r="W62" s="316">
        <f t="shared" si="12"/>
        <v>105</v>
      </c>
      <c r="X62" s="317">
        <f t="shared" si="13"/>
        <v>1.04</v>
      </c>
      <c r="Y62" s="316">
        <v>0</v>
      </c>
      <c r="Z62" s="317">
        <v>0</v>
      </c>
      <c r="AA62" s="316">
        <v>0</v>
      </c>
      <c r="AB62" s="317">
        <v>0</v>
      </c>
      <c r="AC62" s="316">
        <f>SimT</f>
        <v>12600</v>
      </c>
      <c r="AD62" s="317">
        <v>16384</v>
      </c>
      <c r="AE62" s="316">
        <v>1</v>
      </c>
      <c r="AF62" s="317">
        <v>32</v>
      </c>
      <c r="AG62" s="403" t="str" cm="1">
        <f t="array" ref="AG62">TEXT(J62,"000")&amp;TEXT(K62,"0")&amp;TEXT(L62,"000")&amp;_xlfn.IFS(ABS(M62-L62)&lt;5,"01",M62&lt;L62,"02",M62&gt;L62,"03")</f>
        <v>212306003</v>
      </c>
      <c r="AH62" s="479">
        <v>1</v>
      </c>
      <c r="AI62" s="484">
        <v>2</v>
      </c>
      <c r="AJ62" s="483">
        <v>3</v>
      </c>
      <c r="AK62" s="319" t="s">
        <v>131</v>
      </c>
      <c r="AL62" s="471" cm="1">
        <f t="array" ref="AL62">INDEX(LCTbl,MATCH(VALUE($BA62),VALUE(LCID),0),COLUMN()-COLUMN($AK$3))</f>
        <v>60</v>
      </c>
      <c r="AM62" s="472" cm="1">
        <f t="array" ref="AM62">INDEX(LCTbl,MATCH(VALUE($BA62),VALUE(LCID),0),COLUMN()-COLUMN($AK$3))</f>
        <v>9.5041440757305793</v>
      </c>
      <c r="AN62" s="471" cm="1">
        <f t="array" ref="AN62">INDEX(LCTbl,MATCH(VALUE($BA62),VALUE(LCID),0),COLUMN()-COLUMN($AK$3))</f>
        <v>16.685242109233801</v>
      </c>
      <c r="AO62" s="471" cm="1">
        <f t="array" ref="AO62">INDEX(LCTbl,MATCH(VALUE($BA62),VALUE(LCID),0),COLUMN()-COLUMN($AK$3))</f>
        <v>30</v>
      </c>
      <c r="AP62" s="471" cm="1">
        <f t="array" ref="AP62">INDEX(LCTbl,MATCH(VALUE($BA62),VALUE(LCID),0),COLUMN()-COLUMN($AK$3))</f>
        <v>25.8</v>
      </c>
      <c r="AQ62" s="471" cm="1">
        <f t="array" ref="AQ62">INDEX(LCTbl,MATCH(VALUE($BA62),VALUE(LCID),0),COLUMN()-COLUMN($AK$3))</f>
        <v>15</v>
      </c>
      <c r="AR62" s="473" cm="1">
        <f t="array" ref="AR62">INDEX(LCTbl,MATCH(VALUE($BA62),VALUE(LCID),0),COLUMN()-COLUMN($AK$3))</f>
        <v>0.71</v>
      </c>
      <c r="AS62" s="471" cm="1">
        <f t="array" ref="AS62">INDEX(LCTbl,MATCH(VALUE($BA62),VALUE(LCID),0),COLUMN()-COLUMN($AK$3))</f>
        <v>0</v>
      </c>
      <c r="AT62" s="471" cm="1">
        <f t="array" ref="AT62">INDEX(LCTbl,MATCH(VALUE($BA62),VALUE(LCID),0),COLUMN()-COLUMN($AK$3))</f>
        <v>0</v>
      </c>
      <c r="AU62" s="471" cm="1">
        <f t="array" ref="AU62">INDEX(LCTbl,MATCH(VALUE($BA62),VALUE(LCID),0),COLUMN()-COLUMN($AK$3))</f>
        <v>0</v>
      </c>
      <c r="AV62" s="471" cm="1">
        <f t="array" ref="AV62">INDEX(LCTbl,MATCH(VALUE($BA62),VALUE(LCID),0),COLUMN()-COLUMN($AK$3))</f>
        <v>0</v>
      </c>
      <c r="AW62" s="471" cm="1">
        <f t="array" ref="AW62">INDEX(LCTbl,MATCH(VALUE($BA62),VALUE(LCID),0),COLUMN()-COLUMN($AK$3))</f>
        <v>12600</v>
      </c>
      <c r="AX62" s="471" cm="1">
        <f t="array" ref="AX62">INDEX(LCTbl,MATCH(VALUE($BA62),VALUE(LCID),0),COLUMN()-COLUMN($AK$3))</f>
        <v>16384</v>
      </c>
      <c r="AY62" s="471" cm="1">
        <f t="array" ref="AY62">INDEX(LCTbl,MATCH(VALUE($BA62),VALUE(LCID),0),COLUMN()-COLUMN($AK$3))</f>
        <v>1</v>
      </c>
      <c r="AZ62" s="471" cm="1">
        <f t="array" ref="AZ62">INDEX(LCTbl,MATCH(VALUE($BA62),VALUE(LCID),0),COLUMN()-COLUMN($AK$3))</f>
        <v>32</v>
      </c>
      <c r="BA62" s="447" t="str">
        <f t="shared" si="15"/>
        <v>000606002</v>
      </c>
      <c r="BB62" s="471" t="str" cm="1">
        <f t="array" ref="BB62:BM62">IF((COLUMN(A60:L60)=AH62)+(COLUMN(A60:L60)=AI62)+(COLUMN(A60:L60)=AJ62),"Broken","MoorLN1")</f>
        <v>Broken</v>
      </c>
      <c r="BC62" s="471" t="str">
        <v>Broken</v>
      </c>
      <c r="BD62" s="471" t="str">
        <v>Broken</v>
      </c>
      <c r="BE62" s="471" t="str">
        <v>MoorLN1</v>
      </c>
      <c r="BF62" s="471" t="str">
        <v>MoorLN1</v>
      </c>
      <c r="BG62" s="471" t="str">
        <v>MoorLN1</v>
      </c>
      <c r="BH62" s="471" t="str">
        <v>MoorLN1</v>
      </c>
      <c r="BI62" s="471" t="str">
        <v>MoorLN1</v>
      </c>
      <c r="BJ62" s="471" t="str">
        <v>MoorLN1</v>
      </c>
      <c r="BK62" s="471" t="str">
        <v>MoorLN1</v>
      </c>
      <c r="BL62" s="471" t="str">
        <v>MoorLN1</v>
      </c>
      <c r="BM62" s="471" t="str">
        <v>MoorLN1</v>
      </c>
    </row>
    <row r="63" spans="1:65" x14ac:dyDescent="0.25">
      <c r="B63" s="303"/>
      <c r="C63" s="303"/>
      <c r="D63" s="303"/>
      <c r="E63" s="307"/>
      <c r="F63" s="307"/>
      <c r="G63" s="303"/>
      <c r="H63" s="303"/>
      <c r="J63" s="309" t="str">
        <f t="shared" si="2"/>
        <v>412</v>
      </c>
      <c r="K63">
        <f t="shared" si="3"/>
        <v>3</v>
      </c>
      <c r="L63" s="55">
        <v>0</v>
      </c>
      <c r="M63" s="225">
        <f>L63+3</f>
        <v>3</v>
      </c>
      <c r="N63" s="1">
        <f>L63+3</f>
        <v>3</v>
      </c>
      <c r="O63" s="308">
        <v>10000</v>
      </c>
      <c r="P63" s="308">
        <v>10</v>
      </c>
      <c r="Q63" s="308">
        <v>100</v>
      </c>
      <c r="R63" s="316">
        <f t="shared" si="9"/>
        <v>0</v>
      </c>
      <c r="S63" s="397" cm="1">
        <f t="array" ref="S63">INDEX(CPTab,K63,2*MATCH(O63,Rp,0))</f>
        <v>19.3</v>
      </c>
      <c r="T63" s="406" cm="1">
        <f t="array" ref="T63">INDEX(CPTab,K63,2*MATCH(O63,Rp,0)-1)</f>
        <v>19.398467317763998</v>
      </c>
      <c r="U63" s="316">
        <f t="shared" si="10"/>
        <v>3</v>
      </c>
      <c r="V63" s="317">
        <f t="shared" si="11"/>
        <v>28.7</v>
      </c>
      <c r="W63" s="316">
        <f t="shared" si="12"/>
        <v>3</v>
      </c>
      <c r="X63" s="317">
        <f t="shared" si="13"/>
        <v>1.04</v>
      </c>
      <c r="Y63" s="316">
        <v>0</v>
      </c>
      <c r="Z63" s="317">
        <v>0</v>
      </c>
      <c r="AA63" s="316">
        <v>0</v>
      </c>
      <c r="AB63" s="317">
        <v>0</v>
      </c>
      <c r="AC63" s="316">
        <f>SimT</f>
        <v>12600</v>
      </c>
      <c r="AD63" s="317">
        <v>16384</v>
      </c>
      <c r="AE63" s="316">
        <v>1</v>
      </c>
      <c r="AF63" s="317">
        <v>32</v>
      </c>
      <c r="AG63" s="403" t="str" cm="1">
        <f t="array" ref="AG63">TEXT(J63,"000")&amp;TEXT(K63,"0")&amp;TEXT(L63,"000")&amp;_xlfn.IFS(ABS(M63-L63)&lt;5,"01",M63&lt;L63,"02",M63&gt;L63,"03")</f>
        <v>412300001</v>
      </c>
      <c r="AH63" s="478">
        <v>3</v>
      </c>
      <c r="AI63" s="483">
        <v>4</v>
      </c>
      <c r="AJ63" s="483">
        <v>2</v>
      </c>
      <c r="AK63" s="309" t="s">
        <v>2715</v>
      </c>
      <c r="AL63" s="471" cm="1">
        <f t="array" ref="AL63">INDEX(LCTbl,MATCH(VALUE($BA63),VALUE(LCID),0),COLUMN()-COLUMN($AK$3))</f>
        <v>0</v>
      </c>
      <c r="AM63" s="472" cm="1">
        <f t="array" ref="AM63">INDEX(LCTbl,MATCH(VALUE($BA63),VALUE(LCID),0),COLUMN()-COLUMN($AK$3))</f>
        <v>9.5041440757305793</v>
      </c>
      <c r="AN63" s="471" cm="1">
        <f t="array" ref="AN63">INDEX(LCTbl,MATCH(VALUE($BA63),VALUE(LCID),0),COLUMN()-COLUMN($AK$3))</f>
        <v>12.585831902592499</v>
      </c>
      <c r="AO63" s="471" cm="1">
        <f t="array" ref="AO63">INDEX(LCTbl,MATCH(VALUE($BA63),VALUE(LCID),0),COLUMN()-COLUMN($AK$3))</f>
        <v>-30</v>
      </c>
      <c r="AP63" s="471" cm="1">
        <f t="array" ref="AP63">INDEX(LCTbl,MATCH(VALUE($BA63),VALUE(LCID),0),COLUMN()-COLUMN($AK$3))</f>
        <v>25.8</v>
      </c>
      <c r="AQ63" s="471" cm="1">
        <f t="array" ref="AQ63">INDEX(LCTbl,MATCH(VALUE($BA63),VALUE(LCID),0),COLUMN()-COLUMN($AK$3))</f>
        <v>-45</v>
      </c>
      <c r="AR63" s="473" cm="1">
        <f t="array" ref="AR63">INDEX(LCTbl,MATCH(VALUE($BA63),VALUE(LCID),0),COLUMN()-COLUMN($AK$3))</f>
        <v>0.71</v>
      </c>
      <c r="AS63" s="471" cm="1">
        <f t="array" ref="AS63">INDEX(LCTbl,MATCH(VALUE($BA63),VALUE(LCID),0),COLUMN()-COLUMN($AK$3))</f>
        <v>0</v>
      </c>
      <c r="AT63" s="471" cm="1">
        <f t="array" ref="AT63">INDEX(LCTbl,MATCH(VALUE($BA63),VALUE(LCID),0),COLUMN()-COLUMN($AK$3))</f>
        <v>0</v>
      </c>
      <c r="AU63" s="471" cm="1">
        <f t="array" ref="AU63">INDEX(LCTbl,MATCH(VALUE($BA63),VALUE(LCID),0),COLUMN()-COLUMN($AK$3))</f>
        <v>0</v>
      </c>
      <c r="AV63" s="471" cm="1">
        <f t="array" ref="AV63">INDEX(LCTbl,MATCH(VALUE($BA63),VALUE(LCID),0),COLUMN()-COLUMN($AK$3))</f>
        <v>0</v>
      </c>
      <c r="AW63" s="471" cm="1">
        <f t="array" ref="AW63">INDEX(LCTbl,MATCH(VALUE($BA63),VALUE(LCID),0),COLUMN()-COLUMN($AK$3))</f>
        <v>12600</v>
      </c>
      <c r="AX63" s="471" cm="1">
        <f t="array" ref="AX63">INDEX(LCTbl,MATCH(VALUE($BA63),VALUE(LCID),0),COLUMN()-COLUMN($AK$3))</f>
        <v>16384</v>
      </c>
      <c r="AY63" s="471" cm="1">
        <f t="array" ref="AY63">INDEX(LCTbl,MATCH(VALUE($BA63),VALUE(LCID),0),COLUMN()-COLUMN($AK$3))</f>
        <v>1</v>
      </c>
      <c r="AZ63" s="471" cm="1">
        <f t="array" ref="AZ63">INDEX(LCTbl,MATCH(VALUE($BA63),VALUE(LCID),0),COLUMN()-COLUMN($AK$3))</f>
        <v>32</v>
      </c>
      <c r="BA63" s="447" t="str">
        <f t="shared" si="15"/>
        <v>000200002</v>
      </c>
      <c r="BB63" s="471" t="str" cm="1">
        <f t="array" ref="BB63:BM63">IF((COLUMN(A61:L61)=AH63)+(COLUMN(A61:L61)=AI63)+(COLUMN(A61:L61)=AJ63),"Broken","MoorLN1")</f>
        <v>MoorLN1</v>
      </c>
      <c r="BC63" s="471" t="str">
        <v>Broken</v>
      </c>
      <c r="BD63" s="471" t="str">
        <v>Broken</v>
      </c>
      <c r="BE63" s="471" t="str">
        <v>Broken</v>
      </c>
      <c r="BF63" s="471" t="str">
        <v>MoorLN1</v>
      </c>
      <c r="BG63" s="471" t="str">
        <v>MoorLN1</v>
      </c>
      <c r="BH63" s="471" t="str">
        <v>MoorLN1</v>
      </c>
      <c r="BI63" s="471" t="str">
        <v>MoorLN1</v>
      </c>
      <c r="BJ63" s="471" t="str">
        <v>MoorLN1</v>
      </c>
      <c r="BK63" s="471" t="str">
        <v>MoorLN1</v>
      </c>
      <c r="BL63" s="471" t="str">
        <v>MoorLN1</v>
      </c>
      <c r="BM63" s="471" t="str">
        <v>MoorLN1</v>
      </c>
    </row>
    <row r="64" spans="1:65" x14ac:dyDescent="0.25">
      <c r="B64" s="303"/>
      <c r="C64" s="303"/>
      <c r="D64" s="303"/>
      <c r="E64" s="307"/>
      <c r="F64" s="307"/>
      <c r="G64" s="303"/>
      <c r="H64" s="303"/>
      <c r="J64" s="309" t="str">
        <f t="shared" si="2"/>
        <v>412</v>
      </c>
      <c r="K64">
        <f t="shared" si="3"/>
        <v>3</v>
      </c>
      <c r="L64" s="56">
        <f>L63</f>
        <v>0</v>
      </c>
      <c r="M64" s="82">
        <f>L64-30</f>
        <v>-30</v>
      </c>
      <c r="N64" s="57">
        <f>L64-45</f>
        <v>-45</v>
      </c>
      <c r="O64" s="308">
        <v>10000</v>
      </c>
      <c r="P64" s="308">
        <v>10</v>
      </c>
      <c r="Q64" s="308">
        <v>100</v>
      </c>
      <c r="R64" s="316">
        <f t="shared" si="9"/>
        <v>0</v>
      </c>
      <c r="S64" s="397" cm="1">
        <f t="array" ref="S64">INDEX(CPTab,K64,2*MATCH(O64,Rp,0))</f>
        <v>19.3</v>
      </c>
      <c r="T64" s="406" cm="1">
        <f t="array" ref="T64">INDEX(CPTab,K64,2*MATCH(O64,Rp,0)-1)</f>
        <v>19.398467317763998</v>
      </c>
      <c r="U64" s="316">
        <f t="shared" si="10"/>
        <v>-30</v>
      </c>
      <c r="V64" s="317">
        <f t="shared" si="11"/>
        <v>28.7</v>
      </c>
      <c r="W64" s="316">
        <f t="shared" si="12"/>
        <v>-45</v>
      </c>
      <c r="X64" s="317">
        <f t="shared" si="13"/>
        <v>1.04</v>
      </c>
      <c r="Y64" s="316">
        <v>0</v>
      </c>
      <c r="Z64" s="317">
        <v>0</v>
      </c>
      <c r="AA64" s="316">
        <v>0</v>
      </c>
      <c r="AB64" s="317">
        <v>0</v>
      </c>
      <c r="AC64" s="316">
        <f>SimT</f>
        <v>12600</v>
      </c>
      <c r="AD64" s="317">
        <v>16384</v>
      </c>
      <c r="AE64" s="316">
        <v>1</v>
      </c>
      <c r="AF64" s="317">
        <v>32</v>
      </c>
      <c r="AG64" s="403" t="str" cm="1">
        <f t="array" ref="AG64">TEXT(J64,"000")&amp;TEXT(K64,"0")&amp;TEXT(L64,"000")&amp;_xlfn.IFS(ABS(M64-L64)&lt;5,"01",M64&lt;L64,"02",M64&gt;L64,"03")</f>
        <v>412300002</v>
      </c>
      <c r="AH64" s="478">
        <v>3</v>
      </c>
      <c r="AI64" s="483">
        <v>4</v>
      </c>
      <c r="AJ64" s="483">
        <v>2</v>
      </c>
      <c r="AK64" s="309" t="s">
        <v>2715</v>
      </c>
      <c r="AL64" s="471" cm="1">
        <f t="array" ref="AL64">INDEX(LCTbl,MATCH(VALUE($BA64),VALUE(LCID),0),COLUMN()-COLUMN($AK$3))</f>
        <v>0</v>
      </c>
      <c r="AM64" s="472" cm="1">
        <f t="array" ref="AM64">INDEX(LCTbl,MATCH(VALUE($BA64),VALUE(LCID),0),COLUMN()-COLUMN($AK$3))</f>
        <v>9.97672738067984</v>
      </c>
      <c r="AN64" s="471" cm="1">
        <f t="array" ref="AN64">INDEX(LCTbl,MATCH(VALUE($BA64),VALUE(LCID),0),COLUMN()-COLUMN($AK$3))</f>
        <v>13.884361865636601</v>
      </c>
      <c r="AO64" s="471" cm="1">
        <f t="array" ref="AO64">INDEX(LCTbl,MATCH(VALUE($BA64),VALUE(LCID),0),COLUMN()-COLUMN($AK$3))</f>
        <v>-30</v>
      </c>
      <c r="AP64" s="471" cm="1">
        <f t="array" ref="AP64">INDEX(LCTbl,MATCH(VALUE($BA64),VALUE(LCID),0),COLUMN()-COLUMN($AK$3))</f>
        <v>25.8</v>
      </c>
      <c r="AQ64" s="471" cm="1">
        <f t="array" ref="AQ64">INDEX(LCTbl,MATCH(VALUE($BA64),VALUE(LCID),0),COLUMN()-COLUMN($AK$3))</f>
        <v>-45</v>
      </c>
      <c r="AR64" s="473" cm="1">
        <f t="array" ref="AR64">INDEX(LCTbl,MATCH(VALUE($BA64),VALUE(LCID),0),COLUMN()-COLUMN($AK$3))</f>
        <v>0.71</v>
      </c>
      <c r="AS64" s="471" cm="1">
        <f t="array" ref="AS64">INDEX(LCTbl,MATCH(VALUE($BA64),VALUE(LCID),0),COLUMN()-COLUMN($AK$3))</f>
        <v>0</v>
      </c>
      <c r="AT64" s="471" cm="1">
        <f t="array" ref="AT64">INDEX(LCTbl,MATCH(VALUE($BA64),VALUE(LCID),0),COLUMN()-COLUMN($AK$3))</f>
        <v>0</v>
      </c>
      <c r="AU64" s="471" cm="1">
        <f t="array" ref="AU64">INDEX(LCTbl,MATCH(VALUE($BA64),VALUE(LCID),0),COLUMN()-COLUMN($AK$3))</f>
        <v>0</v>
      </c>
      <c r="AV64" s="471" cm="1">
        <f t="array" ref="AV64">INDEX(LCTbl,MATCH(VALUE($BA64),VALUE(LCID),0),COLUMN()-COLUMN($AK$3))</f>
        <v>0</v>
      </c>
      <c r="AW64" s="471" cm="1">
        <f t="array" ref="AW64">INDEX(LCTbl,MATCH(VALUE($BA64),VALUE(LCID),0),COLUMN()-COLUMN($AK$3))</f>
        <v>12600</v>
      </c>
      <c r="AX64" s="471" cm="1">
        <f t="array" ref="AX64">INDEX(LCTbl,MATCH(VALUE($BA64),VALUE(LCID),0),COLUMN()-COLUMN($AK$3))</f>
        <v>16384</v>
      </c>
      <c r="AY64" s="471" cm="1">
        <f t="array" ref="AY64">INDEX(LCTbl,MATCH(VALUE($BA64),VALUE(LCID),0),COLUMN()-COLUMN($AK$3))</f>
        <v>1</v>
      </c>
      <c r="AZ64" s="471" cm="1">
        <f t="array" ref="AZ64">INDEX(LCTbl,MATCH(VALUE($BA64),VALUE(LCID),0),COLUMN()-COLUMN($AK$3))</f>
        <v>32</v>
      </c>
      <c r="BA64" s="447" t="str">
        <f t="shared" si="15"/>
        <v>000300002</v>
      </c>
      <c r="BB64" s="471" t="str" cm="1">
        <f t="array" ref="BB64:BM64">IF((COLUMN(A62:L62)=AH64)+(COLUMN(A62:L62)=AI64)+(COLUMN(A62:L62)=AJ64),"Broken","MoorLN1")</f>
        <v>MoorLN1</v>
      </c>
      <c r="BC64" s="471" t="str">
        <v>Broken</v>
      </c>
      <c r="BD64" s="471" t="str">
        <v>Broken</v>
      </c>
      <c r="BE64" s="471" t="str">
        <v>Broken</v>
      </c>
      <c r="BF64" s="471" t="str">
        <v>MoorLN1</v>
      </c>
      <c r="BG64" s="471" t="str">
        <v>MoorLN1</v>
      </c>
      <c r="BH64" s="471" t="str">
        <v>MoorLN1</v>
      </c>
      <c r="BI64" s="471" t="str">
        <v>MoorLN1</v>
      </c>
      <c r="BJ64" s="471" t="str">
        <v>MoorLN1</v>
      </c>
      <c r="BK64" s="471" t="str">
        <v>MoorLN1</v>
      </c>
      <c r="BL64" s="471" t="str">
        <v>MoorLN1</v>
      </c>
      <c r="BM64" s="471" t="str">
        <v>MoorLN1</v>
      </c>
    </row>
    <row r="65" spans="1:65" x14ac:dyDescent="0.25">
      <c r="B65" s="303"/>
      <c r="C65" s="303"/>
      <c r="D65" s="303"/>
      <c r="E65" s="307"/>
      <c r="F65" s="307"/>
      <c r="G65" s="303"/>
      <c r="H65" s="303"/>
      <c r="J65" s="309" t="str">
        <f t="shared" si="2"/>
        <v>412</v>
      </c>
      <c r="K65">
        <f t="shared" si="3"/>
        <v>3</v>
      </c>
      <c r="L65" s="56">
        <f>L63</f>
        <v>0</v>
      </c>
      <c r="M65" s="82">
        <f>L65+30</f>
        <v>30</v>
      </c>
      <c r="N65" s="57">
        <f>L65+45</f>
        <v>45</v>
      </c>
      <c r="O65" s="308">
        <v>10000</v>
      </c>
      <c r="P65" s="308">
        <v>10</v>
      </c>
      <c r="Q65" s="308">
        <v>100</v>
      </c>
      <c r="R65" s="316">
        <f t="shared" si="9"/>
        <v>0</v>
      </c>
      <c r="S65" s="397" cm="1">
        <f t="array" ref="S65">INDEX(CPTab,K65,2*MATCH(O65,Rp,0))</f>
        <v>19.3</v>
      </c>
      <c r="T65" s="406" cm="1">
        <f t="array" ref="T65">INDEX(CPTab,K65,2*MATCH(O65,Rp,0)-1)</f>
        <v>19.398467317763998</v>
      </c>
      <c r="U65" s="316">
        <f t="shared" si="10"/>
        <v>30</v>
      </c>
      <c r="V65" s="317">
        <f t="shared" si="11"/>
        <v>28.7</v>
      </c>
      <c r="W65" s="316">
        <f t="shared" si="12"/>
        <v>45</v>
      </c>
      <c r="X65" s="317">
        <f t="shared" si="13"/>
        <v>1.04</v>
      </c>
      <c r="Y65" s="316">
        <v>0</v>
      </c>
      <c r="Z65" s="317">
        <v>0</v>
      </c>
      <c r="AA65" s="316">
        <v>0</v>
      </c>
      <c r="AB65" s="317">
        <v>0</v>
      </c>
      <c r="AC65" s="316">
        <f>SimT</f>
        <v>12600</v>
      </c>
      <c r="AD65" s="317">
        <v>16384</v>
      </c>
      <c r="AE65" s="316">
        <v>1</v>
      </c>
      <c r="AF65" s="317">
        <v>32</v>
      </c>
      <c r="AG65" s="403" t="str" cm="1">
        <f t="array" ref="AG65">TEXT(J65,"000")&amp;TEXT(K65,"0")&amp;TEXT(L65,"000")&amp;_xlfn.IFS(ABS(M65-L65)&lt;5,"01",M65&lt;L65,"02",M65&gt;L65,"03")</f>
        <v>412300003</v>
      </c>
      <c r="AH65" s="478">
        <v>3</v>
      </c>
      <c r="AI65" s="483">
        <v>4</v>
      </c>
      <c r="AJ65" s="483">
        <v>2</v>
      </c>
      <c r="AK65" s="309" t="s">
        <v>2715</v>
      </c>
      <c r="AL65" s="471" cm="1">
        <f t="array" ref="AL65">INDEX(LCTbl,MATCH(VALUE($BA65),VALUE(LCID),0),COLUMN()-COLUMN($AK$3))</f>
        <v>0</v>
      </c>
      <c r="AM65" s="472" cm="1">
        <f t="array" ref="AM65">INDEX(LCTbl,MATCH(VALUE($BA65),VALUE(LCID),0),COLUMN()-COLUMN($AK$3))</f>
        <v>10.199999999999999</v>
      </c>
      <c r="AN65" s="471" cm="1">
        <f t="array" ref="AN65">INDEX(LCTbl,MATCH(VALUE($BA65),VALUE(LCID),0),COLUMN()-COLUMN($AK$3))</f>
        <v>15.1</v>
      </c>
      <c r="AO65" s="471" cm="1">
        <f t="array" ref="AO65">INDEX(LCTbl,MATCH(VALUE($BA65),VALUE(LCID),0),COLUMN()-COLUMN($AK$3))</f>
        <v>-30</v>
      </c>
      <c r="AP65" s="471" cm="1">
        <f t="array" ref="AP65">INDEX(LCTbl,MATCH(VALUE($BA65),VALUE(LCID),0),COLUMN()-COLUMN($AK$3))</f>
        <v>25.8</v>
      </c>
      <c r="AQ65" s="471" cm="1">
        <f t="array" ref="AQ65">INDEX(LCTbl,MATCH(VALUE($BA65),VALUE(LCID),0),COLUMN()-COLUMN($AK$3))</f>
        <v>-45</v>
      </c>
      <c r="AR65" s="473" cm="1">
        <f t="array" ref="AR65">INDEX(LCTbl,MATCH(VALUE($BA65),VALUE(LCID),0),COLUMN()-COLUMN($AK$3))</f>
        <v>0.71</v>
      </c>
      <c r="AS65" s="471" cm="1">
        <f t="array" ref="AS65">INDEX(LCTbl,MATCH(VALUE($BA65),VALUE(LCID),0),COLUMN()-COLUMN($AK$3))</f>
        <v>0</v>
      </c>
      <c r="AT65" s="471" cm="1">
        <f t="array" ref="AT65">INDEX(LCTbl,MATCH(VALUE($BA65),VALUE(LCID),0),COLUMN()-COLUMN($AK$3))</f>
        <v>0</v>
      </c>
      <c r="AU65" s="471" cm="1">
        <f t="array" ref="AU65">INDEX(LCTbl,MATCH(VALUE($BA65),VALUE(LCID),0),COLUMN()-COLUMN($AK$3))</f>
        <v>0</v>
      </c>
      <c r="AV65" s="471" cm="1">
        <f t="array" ref="AV65">INDEX(LCTbl,MATCH(VALUE($BA65),VALUE(LCID),0),COLUMN()-COLUMN($AK$3))</f>
        <v>0</v>
      </c>
      <c r="AW65" s="471" cm="1">
        <f t="array" ref="AW65">INDEX(LCTbl,MATCH(VALUE($BA65),VALUE(LCID),0),COLUMN()-COLUMN($AK$3))</f>
        <v>12600</v>
      </c>
      <c r="AX65" s="471" cm="1">
        <f t="array" ref="AX65">INDEX(LCTbl,MATCH(VALUE($BA65),VALUE(LCID),0),COLUMN()-COLUMN($AK$3))</f>
        <v>16384</v>
      </c>
      <c r="AY65" s="471" cm="1">
        <f t="array" ref="AY65">INDEX(LCTbl,MATCH(VALUE($BA65),VALUE(LCID),0),COLUMN()-COLUMN($AK$3))</f>
        <v>1</v>
      </c>
      <c r="AZ65" s="471" cm="1">
        <f t="array" ref="AZ65">INDEX(LCTbl,MATCH(VALUE($BA65),VALUE(LCID),0),COLUMN()-COLUMN($AK$3))</f>
        <v>32</v>
      </c>
      <c r="BA65" s="447" t="str">
        <f t="shared" si="15"/>
        <v>000400002</v>
      </c>
      <c r="BB65" s="471" t="str" cm="1">
        <f t="array" ref="BB65:BM65">IF((COLUMN(A63:L63)=AH65)+(COLUMN(A63:L63)=AI65)+(COLUMN(A63:L63)=AJ65),"Broken","MoorLN1")</f>
        <v>MoorLN1</v>
      </c>
      <c r="BC65" s="471" t="str">
        <v>Broken</v>
      </c>
      <c r="BD65" s="471" t="str">
        <v>Broken</v>
      </c>
      <c r="BE65" s="471" t="str">
        <v>Broken</v>
      </c>
      <c r="BF65" s="471" t="str">
        <v>MoorLN1</v>
      </c>
      <c r="BG65" s="471" t="str">
        <v>MoorLN1</v>
      </c>
      <c r="BH65" s="471" t="str">
        <v>MoorLN1</v>
      </c>
      <c r="BI65" s="471" t="str">
        <v>MoorLN1</v>
      </c>
      <c r="BJ65" s="471" t="str">
        <v>MoorLN1</v>
      </c>
      <c r="BK65" s="471" t="str">
        <v>MoorLN1</v>
      </c>
      <c r="BL65" s="471" t="str">
        <v>MoorLN1</v>
      </c>
      <c r="BM65" s="471" t="str">
        <v>MoorLN1</v>
      </c>
    </row>
    <row r="66" spans="1:65" x14ac:dyDescent="0.25">
      <c r="B66" s="303"/>
      <c r="C66" s="303"/>
      <c r="D66" s="303"/>
      <c r="E66" s="307"/>
      <c r="F66" s="307"/>
      <c r="G66" s="303"/>
      <c r="H66" s="303"/>
      <c r="J66" s="309" t="str">
        <f t="shared" si="2"/>
        <v>412</v>
      </c>
      <c r="K66">
        <f t="shared" si="3"/>
        <v>3</v>
      </c>
      <c r="L66" s="56">
        <v>60</v>
      </c>
      <c r="M66" s="82">
        <f>L66+3</f>
        <v>63</v>
      </c>
      <c r="N66" s="57">
        <f>L66+3</f>
        <v>63</v>
      </c>
      <c r="O66" s="308">
        <v>10000</v>
      </c>
      <c r="P66" s="308">
        <v>10</v>
      </c>
      <c r="Q66" s="308">
        <v>100</v>
      </c>
      <c r="R66" s="316">
        <f t="shared" si="9"/>
        <v>60</v>
      </c>
      <c r="S66" s="397" cm="1">
        <f t="array" ref="S66">INDEX(CPTab,K66,2*MATCH(O66,Rp,0))</f>
        <v>19.3</v>
      </c>
      <c r="T66" s="406" cm="1">
        <f t="array" ref="T66">INDEX(CPTab,K66,2*MATCH(O66,Rp,0)-1)</f>
        <v>19.398467317763998</v>
      </c>
      <c r="U66" s="316">
        <f t="shared" si="10"/>
        <v>63</v>
      </c>
      <c r="V66" s="317">
        <f t="shared" si="11"/>
        <v>28.7</v>
      </c>
      <c r="W66" s="316">
        <f t="shared" si="12"/>
        <v>63</v>
      </c>
      <c r="X66" s="317">
        <f t="shared" si="13"/>
        <v>1.04</v>
      </c>
      <c r="Y66" s="316">
        <v>0</v>
      </c>
      <c r="Z66" s="317">
        <v>0</v>
      </c>
      <c r="AA66" s="316">
        <v>0</v>
      </c>
      <c r="AB66" s="317">
        <v>0</v>
      </c>
      <c r="AC66" s="316">
        <f>SimT</f>
        <v>12600</v>
      </c>
      <c r="AD66" s="317">
        <v>16384</v>
      </c>
      <c r="AE66" s="316">
        <v>1</v>
      </c>
      <c r="AF66" s="317">
        <v>32</v>
      </c>
      <c r="AG66" s="403" t="str" cm="1">
        <f t="array" ref="AG66">TEXT(J66,"000")&amp;TEXT(K66,"0")&amp;TEXT(L66,"000")&amp;_xlfn.IFS(ABS(M66-L66)&lt;5,"01",M66&lt;L66,"02",M66&gt;L66,"03")</f>
        <v>412306001</v>
      </c>
      <c r="AH66" s="478">
        <v>2</v>
      </c>
      <c r="AI66" s="484">
        <v>1</v>
      </c>
      <c r="AJ66" s="483">
        <v>3</v>
      </c>
      <c r="AK66" s="309" t="s">
        <v>2715</v>
      </c>
      <c r="AL66" s="471" cm="1">
        <f t="array" ref="AL66">INDEX(LCTbl,MATCH(VALUE($BA66),VALUE(LCID),0),COLUMN()-COLUMN($AK$3))</f>
        <v>0</v>
      </c>
      <c r="AM66" s="472" cm="1">
        <f t="array" ref="AM66">INDEX(LCTbl,MATCH(VALUE($BA66),VALUE(LCID),0),COLUMN()-COLUMN($AK$3))</f>
        <v>10.199999999999999</v>
      </c>
      <c r="AN66" s="471" cm="1">
        <f t="array" ref="AN66">INDEX(LCTbl,MATCH(VALUE($BA66),VALUE(LCID),0),COLUMN()-COLUMN($AK$3))</f>
        <v>15.1</v>
      </c>
      <c r="AO66" s="471" cm="1">
        <f t="array" ref="AO66">INDEX(LCTbl,MATCH(VALUE($BA66),VALUE(LCID),0),COLUMN()-COLUMN($AK$3))</f>
        <v>30</v>
      </c>
      <c r="AP66" s="471" cm="1">
        <f t="array" ref="AP66">INDEX(LCTbl,MATCH(VALUE($BA66),VALUE(LCID),0),COLUMN()-COLUMN($AK$3))</f>
        <v>25.8</v>
      </c>
      <c r="AQ66" s="471" cm="1">
        <f t="array" ref="AQ66">INDEX(LCTbl,MATCH(VALUE($BA66),VALUE(LCID),0),COLUMN()-COLUMN($AK$3))</f>
        <v>45</v>
      </c>
      <c r="AR66" s="473" cm="1">
        <f t="array" ref="AR66">INDEX(LCTbl,MATCH(VALUE($BA66),VALUE(LCID),0),COLUMN()-COLUMN($AK$3))</f>
        <v>0.71</v>
      </c>
      <c r="AS66" s="471" cm="1">
        <f t="array" ref="AS66">INDEX(LCTbl,MATCH(VALUE($BA66),VALUE(LCID),0),COLUMN()-COLUMN($AK$3))</f>
        <v>0</v>
      </c>
      <c r="AT66" s="471" cm="1">
        <f t="array" ref="AT66">INDEX(LCTbl,MATCH(VALUE($BA66),VALUE(LCID),0),COLUMN()-COLUMN($AK$3))</f>
        <v>0</v>
      </c>
      <c r="AU66" s="471" cm="1">
        <f t="array" ref="AU66">INDEX(LCTbl,MATCH(VALUE($BA66),VALUE(LCID),0),COLUMN()-COLUMN($AK$3))</f>
        <v>0</v>
      </c>
      <c r="AV66" s="471" cm="1">
        <f t="array" ref="AV66">INDEX(LCTbl,MATCH(VALUE($BA66),VALUE(LCID),0),COLUMN()-COLUMN($AK$3))</f>
        <v>0</v>
      </c>
      <c r="AW66" s="471" cm="1">
        <f t="array" ref="AW66">INDEX(LCTbl,MATCH(VALUE($BA66),VALUE(LCID),0),COLUMN()-COLUMN($AK$3))</f>
        <v>12600</v>
      </c>
      <c r="AX66" s="471" cm="1">
        <f t="array" ref="AX66">INDEX(LCTbl,MATCH(VALUE($BA66),VALUE(LCID),0),COLUMN()-COLUMN($AK$3))</f>
        <v>16384</v>
      </c>
      <c r="AY66" s="471" cm="1">
        <f t="array" ref="AY66">INDEX(LCTbl,MATCH(VALUE($BA66),VALUE(LCID),0),COLUMN()-COLUMN($AK$3))</f>
        <v>1</v>
      </c>
      <c r="AZ66" s="471" cm="1">
        <f t="array" ref="AZ66">INDEX(LCTbl,MATCH(VALUE($BA66),VALUE(LCID),0),COLUMN()-COLUMN($AK$3))</f>
        <v>32</v>
      </c>
      <c r="BA66" s="447" t="str">
        <f t="shared" si="15"/>
        <v>000400003</v>
      </c>
      <c r="BB66" s="471" t="str" cm="1">
        <f t="array" ref="BB66:BM66">IF((COLUMN(A64:L64)=AH66)+(COLUMN(A64:L64)=AI66)+(COLUMN(A64:L64)=AJ66),"Broken","MoorLN1")</f>
        <v>Broken</v>
      </c>
      <c r="BC66" s="471" t="str">
        <v>Broken</v>
      </c>
      <c r="BD66" s="471" t="str">
        <v>Broken</v>
      </c>
      <c r="BE66" s="471" t="str">
        <v>MoorLN1</v>
      </c>
      <c r="BF66" s="471" t="str">
        <v>MoorLN1</v>
      </c>
      <c r="BG66" s="471" t="str">
        <v>MoorLN1</v>
      </c>
      <c r="BH66" s="471" t="str">
        <v>MoorLN1</v>
      </c>
      <c r="BI66" s="471" t="str">
        <v>MoorLN1</v>
      </c>
      <c r="BJ66" s="471" t="str">
        <v>MoorLN1</v>
      </c>
      <c r="BK66" s="471" t="str">
        <v>MoorLN1</v>
      </c>
      <c r="BL66" s="471" t="str">
        <v>MoorLN1</v>
      </c>
      <c r="BM66" s="471" t="str">
        <v>MoorLN1</v>
      </c>
    </row>
    <row r="67" spans="1:65" x14ac:dyDescent="0.25">
      <c r="A67" t="s">
        <v>2655</v>
      </c>
      <c r="J67" s="309" t="str">
        <f t="shared" si="2"/>
        <v>412</v>
      </c>
      <c r="K67">
        <f t="shared" si="3"/>
        <v>3</v>
      </c>
      <c r="L67" s="56">
        <f>L66</f>
        <v>60</v>
      </c>
      <c r="M67" s="82">
        <f>L67-30</f>
        <v>30</v>
      </c>
      <c r="N67" s="57">
        <f>L67-45</f>
        <v>15</v>
      </c>
      <c r="O67" s="308">
        <v>10000</v>
      </c>
      <c r="P67" s="308">
        <v>10</v>
      </c>
      <c r="Q67" s="308">
        <v>100</v>
      </c>
      <c r="R67" s="316">
        <f t="shared" si="9"/>
        <v>60</v>
      </c>
      <c r="S67" s="397" cm="1">
        <f t="array" ref="S67">INDEX(CPTab,K67,2*MATCH(O67,Rp,0))</f>
        <v>19.3</v>
      </c>
      <c r="T67" s="406" cm="1">
        <f t="array" ref="T67">INDEX(CPTab,K67,2*MATCH(O67,Rp,0)-1)</f>
        <v>19.398467317763998</v>
      </c>
      <c r="U67" s="316">
        <f t="shared" si="10"/>
        <v>30</v>
      </c>
      <c r="V67" s="317">
        <f t="shared" si="11"/>
        <v>28.7</v>
      </c>
      <c r="W67" s="316">
        <f t="shared" si="12"/>
        <v>15</v>
      </c>
      <c r="X67" s="317">
        <f t="shared" si="13"/>
        <v>1.04</v>
      </c>
      <c r="Y67" s="316">
        <v>0</v>
      </c>
      <c r="Z67" s="317">
        <v>0</v>
      </c>
      <c r="AA67" s="316">
        <v>0</v>
      </c>
      <c r="AB67" s="317">
        <v>0</v>
      </c>
      <c r="AC67" s="316">
        <f>SimT</f>
        <v>12600</v>
      </c>
      <c r="AD67" s="317">
        <v>16384</v>
      </c>
      <c r="AE67" s="316">
        <v>1</v>
      </c>
      <c r="AF67" s="317">
        <v>32</v>
      </c>
      <c r="AG67" s="403" t="str" cm="1">
        <f t="array" ref="AG67">TEXT(J67,"000")&amp;TEXT(K67,"0")&amp;TEXT(L67,"000")&amp;_xlfn.IFS(ABS(M67-L67)&lt;5,"01",M67&lt;L67,"02",M67&gt;L67,"03")</f>
        <v>412306002</v>
      </c>
      <c r="AH67" s="478">
        <v>3</v>
      </c>
      <c r="AI67" s="484">
        <v>4</v>
      </c>
      <c r="AJ67" s="483">
        <v>2</v>
      </c>
      <c r="AK67" s="309" t="s">
        <v>2715</v>
      </c>
      <c r="AL67" s="471" cm="1">
        <f t="array" ref="AL67">INDEX(LCTbl,MATCH(VALUE($BA67),VALUE(LCID),0),COLUMN()-COLUMN($AK$3))</f>
        <v>0</v>
      </c>
      <c r="AM67" s="472" cm="1">
        <f t="array" ref="AM67">INDEX(LCTbl,MATCH(VALUE($BA67),VALUE(LCID),0),COLUMN()-COLUMN($AK$3))</f>
        <v>9.9949036616394196</v>
      </c>
      <c r="AN67" s="471" cm="1">
        <f t="array" ref="AN67">INDEX(LCTbl,MATCH(VALUE($BA67),VALUE(LCID),0),COLUMN()-COLUMN($AK$3))</f>
        <v>15.8619947406664</v>
      </c>
      <c r="AO67" s="471" cm="1">
        <f t="array" ref="AO67">INDEX(LCTbl,MATCH(VALUE($BA67),VALUE(LCID),0),COLUMN()-COLUMN($AK$3))</f>
        <v>-30</v>
      </c>
      <c r="AP67" s="471" cm="1">
        <f t="array" ref="AP67">INDEX(LCTbl,MATCH(VALUE($BA67),VALUE(LCID),0),COLUMN()-COLUMN($AK$3))</f>
        <v>25.8</v>
      </c>
      <c r="AQ67" s="471" cm="1">
        <f t="array" ref="AQ67">INDEX(LCTbl,MATCH(VALUE($BA67),VALUE(LCID),0),COLUMN()-COLUMN($AK$3))</f>
        <v>-45</v>
      </c>
      <c r="AR67" s="473" cm="1">
        <f t="array" ref="AR67">INDEX(LCTbl,MATCH(VALUE($BA67),VALUE(LCID),0),COLUMN()-COLUMN($AK$3))</f>
        <v>0.71</v>
      </c>
      <c r="AS67" s="471" cm="1">
        <f t="array" ref="AS67">INDEX(LCTbl,MATCH(VALUE($BA67),VALUE(LCID),0),COLUMN()-COLUMN($AK$3))</f>
        <v>0</v>
      </c>
      <c r="AT67" s="471" cm="1">
        <f t="array" ref="AT67">INDEX(LCTbl,MATCH(VALUE($BA67),VALUE(LCID),0),COLUMN()-COLUMN($AK$3))</f>
        <v>0</v>
      </c>
      <c r="AU67" s="471" cm="1">
        <f t="array" ref="AU67">INDEX(LCTbl,MATCH(VALUE($BA67),VALUE(LCID),0),COLUMN()-COLUMN($AK$3))</f>
        <v>0</v>
      </c>
      <c r="AV67" s="471" cm="1">
        <f t="array" ref="AV67">INDEX(LCTbl,MATCH(VALUE($BA67),VALUE(LCID),0),COLUMN()-COLUMN($AK$3))</f>
        <v>0</v>
      </c>
      <c r="AW67" s="471" cm="1">
        <f t="array" ref="AW67">INDEX(LCTbl,MATCH(VALUE($BA67),VALUE(LCID),0),COLUMN()-COLUMN($AK$3))</f>
        <v>12600</v>
      </c>
      <c r="AX67" s="471" cm="1">
        <f t="array" ref="AX67">INDEX(LCTbl,MATCH(VALUE($BA67),VALUE(LCID),0),COLUMN()-COLUMN($AK$3))</f>
        <v>16384</v>
      </c>
      <c r="AY67" s="471" cm="1">
        <f t="array" ref="AY67">INDEX(LCTbl,MATCH(VALUE($BA67),VALUE(LCID),0),COLUMN()-COLUMN($AK$3))</f>
        <v>1</v>
      </c>
      <c r="AZ67" s="471" cm="1">
        <f t="array" ref="AZ67">INDEX(LCTbl,MATCH(VALUE($BA67),VALUE(LCID),0),COLUMN()-COLUMN($AK$3))</f>
        <v>32</v>
      </c>
      <c r="BA67" s="447" t="str">
        <f t="shared" si="15"/>
        <v>000500002</v>
      </c>
      <c r="BB67" s="471" t="str" cm="1">
        <f t="array" ref="BB67:BM67">IF((COLUMN(A65:L65)=AH67)+(COLUMN(A65:L65)=AI67)+(COLUMN(A65:L65)=AJ67),"Broken","MoorLN1")</f>
        <v>MoorLN1</v>
      </c>
      <c r="BC67" s="471" t="str">
        <v>Broken</v>
      </c>
      <c r="BD67" s="471" t="str">
        <v>Broken</v>
      </c>
      <c r="BE67" s="471" t="str">
        <v>Broken</v>
      </c>
      <c r="BF67" s="471" t="str">
        <v>MoorLN1</v>
      </c>
      <c r="BG67" s="471" t="str">
        <v>MoorLN1</v>
      </c>
      <c r="BH67" s="471" t="str">
        <v>MoorLN1</v>
      </c>
      <c r="BI67" s="471" t="str">
        <v>MoorLN1</v>
      </c>
      <c r="BJ67" s="471" t="str">
        <v>MoorLN1</v>
      </c>
      <c r="BK67" s="471" t="str">
        <v>MoorLN1</v>
      </c>
      <c r="BL67" s="471" t="str">
        <v>MoorLN1</v>
      </c>
      <c r="BM67" s="471" t="str">
        <v>MoorLN1</v>
      </c>
    </row>
    <row r="68" spans="1:65" x14ac:dyDescent="0.25">
      <c r="B68" t="s">
        <v>2635</v>
      </c>
      <c r="C68" t="s">
        <v>2656</v>
      </c>
      <c r="D68" t="s">
        <v>2636</v>
      </c>
      <c r="F68" s="149" t="s">
        <v>2637</v>
      </c>
      <c r="G68" s="149"/>
      <c r="H68" s="149"/>
      <c r="I68" s="149"/>
      <c r="J68" s="309" t="str">
        <f t="shared" ref="J68:J131" si="16">LOG10(O68)&amp;LOG10(P68)&amp;LOG10(Q68)</f>
        <v>412</v>
      </c>
      <c r="K68" s="149">
        <f t="shared" ref="K68:K131" si="17">IF(MOD(INT((ROW()-3)/24)+1,6)=0,6,MOD(INT((ROW()-3)/24)+1,6))</f>
        <v>3</v>
      </c>
      <c r="L68" s="2">
        <f>L66</f>
        <v>60</v>
      </c>
      <c r="M68" s="53">
        <f>L68+30</f>
        <v>90</v>
      </c>
      <c r="N68" s="58">
        <f>L68+45</f>
        <v>105</v>
      </c>
      <c r="O68" s="308">
        <v>10000</v>
      </c>
      <c r="P68" s="308">
        <v>10</v>
      </c>
      <c r="Q68" s="308">
        <v>100</v>
      </c>
      <c r="R68" s="316">
        <f t="shared" si="9"/>
        <v>60</v>
      </c>
      <c r="S68" s="397" cm="1">
        <f t="array" ref="S68">INDEX(CPTab,K68,2*MATCH(O68,Rp,0))</f>
        <v>19.3</v>
      </c>
      <c r="T68" s="406" cm="1">
        <f t="array" ref="T68">INDEX(CPTab,K68,2*MATCH(O68,Rp,0)-1)</f>
        <v>19.398467317763998</v>
      </c>
      <c r="U68" s="316">
        <f t="shared" si="10"/>
        <v>90</v>
      </c>
      <c r="V68" s="317">
        <f t="shared" si="11"/>
        <v>28.7</v>
      </c>
      <c r="W68" s="316">
        <f t="shared" si="12"/>
        <v>105</v>
      </c>
      <c r="X68" s="317">
        <f t="shared" si="13"/>
        <v>1.04</v>
      </c>
      <c r="Y68" s="316">
        <v>0</v>
      </c>
      <c r="Z68" s="317">
        <v>0</v>
      </c>
      <c r="AA68" s="316">
        <v>0</v>
      </c>
      <c r="AB68" s="317">
        <v>0</v>
      </c>
      <c r="AC68" s="316">
        <f>SimT</f>
        <v>12600</v>
      </c>
      <c r="AD68" s="317">
        <v>16384</v>
      </c>
      <c r="AE68" s="316">
        <v>1</v>
      </c>
      <c r="AF68" s="317">
        <v>32</v>
      </c>
      <c r="AG68" s="403" t="str" cm="1">
        <f t="array" ref="AG68">TEXT(J68,"000")&amp;TEXT(K68,"0")&amp;TEXT(L68,"000")&amp;_xlfn.IFS(ABS(M68-L68)&lt;5,"01",M68&lt;L68,"02",M68&gt;L68,"03")</f>
        <v>412306003</v>
      </c>
      <c r="AH68" s="478">
        <v>2</v>
      </c>
      <c r="AI68" s="484">
        <v>1</v>
      </c>
      <c r="AJ68" s="483">
        <v>3</v>
      </c>
      <c r="AK68" s="309" t="s">
        <v>2715</v>
      </c>
      <c r="AL68" s="471" cm="1">
        <f t="array" ref="AL68">INDEX(LCTbl,MATCH(VALUE($BA68),VALUE(LCID),0),COLUMN()-COLUMN($AK$3))</f>
        <v>0</v>
      </c>
      <c r="AM68" s="472" cm="1">
        <f t="array" ref="AM68">INDEX(LCTbl,MATCH(VALUE($BA68),VALUE(LCID),0),COLUMN()-COLUMN($AK$3))</f>
        <v>9.9949036616394196</v>
      </c>
      <c r="AN68" s="471" cm="1">
        <f t="array" ref="AN68">INDEX(LCTbl,MATCH(VALUE($BA68),VALUE(LCID),0),COLUMN()-COLUMN($AK$3))</f>
        <v>15.8619947406664</v>
      </c>
      <c r="AO68" s="471" cm="1">
        <f t="array" ref="AO68">INDEX(LCTbl,MATCH(VALUE($BA68),VALUE(LCID),0),COLUMN()-COLUMN($AK$3))</f>
        <v>30</v>
      </c>
      <c r="AP68" s="471" cm="1">
        <f t="array" ref="AP68">INDEX(LCTbl,MATCH(VALUE($BA68),VALUE(LCID),0),COLUMN()-COLUMN($AK$3))</f>
        <v>25.8</v>
      </c>
      <c r="AQ68" s="471" cm="1">
        <f t="array" ref="AQ68">INDEX(LCTbl,MATCH(VALUE($BA68),VALUE(LCID),0),COLUMN()-COLUMN($AK$3))</f>
        <v>45</v>
      </c>
      <c r="AR68" s="473" cm="1">
        <f t="array" ref="AR68">INDEX(LCTbl,MATCH(VALUE($BA68),VALUE(LCID),0),COLUMN()-COLUMN($AK$3))</f>
        <v>0.71</v>
      </c>
      <c r="AS68" s="471" cm="1">
        <f t="array" ref="AS68">INDEX(LCTbl,MATCH(VALUE($BA68),VALUE(LCID),0),COLUMN()-COLUMN($AK$3))</f>
        <v>0</v>
      </c>
      <c r="AT68" s="471" cm="1">
        <f t="array" ref="AT68">INDEX(LCTbl,MATCH(VALUE($BA68),VALUE(LCID),0),COLUMN()-COLUMN($AK$3))</f>
        <v>0</v>
      </c>
      <c r="AU68" s="471" cm="1">
        <f t="array" ref="AU68">INDEX(LCTbl,MATCH(VALUE($BA68),VALUE(LCID),0),COLUMN()-COLUMN($AK$3))</f>
        <v>0</v>
      </c>
      <c r="AV68" s="471" cm="1">
        <f t="array" ref="AV68">INDEX(LCTbl,MATCH(VALUE($BA68),VALUE(LCID),0),COLUMN()-COLUMN($AK$3))</f>
        <v>0</v>
      </c>
      <c r="AW68" s="471" cm="1">
        <f t="array" ref="AW68">INDEX(LCTbl,MATCH(VALUE($BA68),VALUE(LCID),0),COLUMN()-COLUMN($AK$3))</f>
        <v>12600</v>
      </c>
      <c r="AX68" s="471" cm="1">
        <f t="array" ref="AX68">INDEX(LCTbl,MATCH(VALUE($BA68),VALUE(LCID),0),COLUMN()-COLUMN($AK$3))</f>
        <v>16384</v>
      </c>
      <c r="AY68" s="471" cm="1">
        <f t="array" ref="AY68">INDEX(LCTbl,MATCH(VALUE($BA68),VALUE(LCID),0),COLUMN()-COLUMN($AK$3))</f>
        <v>1</v>
      </c>
      <c r="AZ68" s="471" cm="1">
        <f t="array" ref="AZ68">INDEX(LCTbl,MATCH(VALUE($BA68),VALUE(LCID),0),COLUMN()-COLUMN($AK$3))</f>
        <v>32</v>
      </c>
      <c r="BA68" s="447" t="str">
        <f t="shared" si="15"/>
        <v>000500003</v>
      </c>
      <c r="BB68" s="471" t="str" cm="1">
        <f t="array" ref="BB68:BM68">IF((COLUMN(A66:L66)=AH68)+(COLUMN(A66:L66)=AI68)+(COLUMN(A66:L66)=AJ68),"Broken","MoorLN1")</f>
        <v>Broken</v>
      </c>
      <c r="BC68" s="471" t="str">
        <v>Broken</v>
      </c>
      <c r="BD68" s="471" t="str">
        <v>Broken</v>
      </c>
      <c r="BE68" s="471" t="str">
        <v>MoorLN1</v>
      </c>
      <c r="BF68" s="471" t="str">
        <v>MoorLN1</v>
      </c>
      <c r="BG68" s="471" t="str">
        <v>MoorLN1</v>
      </c>
      <c r="BH68" s="471" t="str">
        <v>MoorLN1</v>
      </c>
      <c r="BI68" s="471" t="str">
        <v>MoorLN1</v>
      </c>
      <c r="BJ68" s="471" t="str">
        <v>MoorLN1</v>
      </c>
      <c r="BK68" s="471" t="str">
        <v>MoorLN1</v>
      </c>
      <c r="BL68" s="471" t="str">
        <v>MoorLN1</v>
      </c>
      <c r="BM68" s="471" t="str">
        <v>MoorLN1</v>
      </c>
    </row>
    <row r="69" spans="1:65" x14ac:dyDescent="0.25">
      <c r="B69" t="s">
        <v>2657</v>
      </c>
      <c r="C69" t="s">
        <v>2638</v>
      </c>
      <c r="D69" t="s">
        <v>2639</v>
      </c>
      <c r="E69" t="s">
        <v>2640</v>
      </c>
      <c r="F69">
        <v>1</v>
      </c>
      <c r="G69">
        <v>10</v>
      </c>
      <c r="H69">
        <v>100</v>
      </c>
      <c r="I69">
        <v>10000</v>
      </c>
      <c r="J69" s="309" t="str">
        <f t="shared" si="16"/>
        <v>421</v>
      </c>
      <c r="K69">
        <f t="shared" si="17"/>
        <v>3</v>
      </c>
      <c r="L69" s="55">
        <v>0</v>
      </c>
      <c r="M69" s="225">
        <f>L69+3</f>
        <v>3</v>
      </c>
      <c r="N69" s="1">
        <f>L69+3</f>
        <v>3</v>
      </c>
      <c r="O69" s="308">
        <v>10000</v>
      </c>
      <c r="P69" s="228">
        <v>100</v>
      </c>
      <c r="Q69" s="228">
        <v>10</v>
      </c>
      <c r="R69" s="316">
        <f t="shared" si="9"/>
        <v>0</v>
      </c>
      <c r="S69" s="397" cm="1">
        <f t="array" ref="S69">INDEX(CPTab,K69,2*MATCH(O69,Rp,0))</f>
        <v>19.3</v>
      </c>
      <c r="T69" s="406" cm="1">
        <f t="array" ref="T69">INDEX(CPTab,K69,2*MATCH(O69,Rp,0)-1)</f>
        <v>19.398467317763998</v>
      </c>
      <c r="U69" s="316">
        <f t="shared" si="10"/>
        <v>3</v>
      </c>
      <c r="V69" s="317">
        <f t="shared" si="11"/>
        <v>31.3</v>
      </c>
      <c r="W69" s="316">
        <f t="shared" si="12"/>
        <v>3</v>
      </c>
      <c r="X69" s="317">
        <f t="shared" si="13"/>
        <v>0.87</v>
      </c>
      <c r="Y69" s="316">
        <v>0</v>
      </c>
      <c r="Z69" s="317">
        <v>0</v>
      </c>
      <c r="AA69" s="316">
        <v>0</v>
      </c>
      <c r="AB69" s="317">
        <v>0</v>
      </c>
      <c r="AC69" s="316">
        <f>SimT</f>
        <v>12600</v>
      </c>
      <c r="AD69" s="317">
        <v>16384</v>
      </c>
      <c r="AE69" s="316">
        <v>1</v>
      </c>
      <c r="AF69" s="317">
        <v>32</v>
      </c>
      <c r="AG69" s="403" t="str" cm="1">
        <f t="array" ref="AG69">TEXT(J69,"000")&amp;TEXT(K69,"0")&amp;TEXT(L69,"000")&amp;_xlfn.IFS(ABS(M69-L69)&lt;5,"01",M69&lt;L69,"02",M69&gt;L69,"03")</f>
        <v>421300001</v>
      </c>
      <c r="AH69" s="478">
        <v>1</v>
      </c>
      <c r="AI69" s="484">
        <v>2</v>
      </c>
      <c r="AJ69" s="483">
        <v>3</v>
      </c>
      <c r="AK69" s="309" t="s">
        <v>2715</v>
      </c>
      <c r="AL69" s="471" cm="1">
        <f t="array" ref="AL69">INDEX(LCTbl,MATCH(VALUE($BA69),VALUE(LCID),0),COLUMN()-COLUMN($AK$3))</f>
        <v>60</v>
      </c>
      <c r="AM69" s="472" cm="1">
        <f t="array" ref="AM69">INDEX(LCTbl,MATCH(VALUE($BA69),VALUE(LCID),0),COLUMN()-COLUMN($AK$3))</f>
        <v>9.5041440757305793</v>
      </c>
      <c r="AN69" s="471" cm="1">
        <f t="array" ref="AN69">INDEX(LCTbl,MATCH(VALUE($BA69),VALUE(LCID),0),COLUMN()-COLUMN($AK$3))</f>
        <v>12.585831902592499</v>
      </c>
      <c r="AO69" s="471" cm="1">
        <f t="array" ref="AO69">INDEX(LCTbl,MATCH(VALUE($BA69),VALUE(LCID),0),COLUMN()-COLUMN($AK$3))</f>
        <v>30</v>
      </c>
      <c r="AP69" s="471" cm="1">
        <f t="array" ref="AP69">INDEX(LCTbl,MATCH(VALUE($BA69),VALUE(LCID),0),COLUMN()-COLUMN($AK$3))</f>
        <v>25.8</v>
      </c>
      <c r="AQ69" s="471" cm="1">
        <f t="array" ref="AQ69">INDEX(LCTbl,MATCH(VALUE($BA69),VALUE(LCID),0),COLUMN()-COLUMN($AK$3))</f>
        <v>15</v>
      </c>
      <c r="AR69" s="473" cm="1">
        <f t="array" ref="AR69">INDEX(LCTbl,MATCH(VALUE($BA69),VALUE(LCID),0),COLUMN()-COLUMN($AK$3))</f>
        <v>0.71</v>
      </c>
      <c r="AS69" s="471" cm="1">
        <f t="array" ref="AS69">INDEX(LCTbl,MATCH(VALUE($BA69),VALUE(LCID),0),COLUMN()-COLUMN($AK$3))</f>
        <v>0</v>
      </c>
      <c r="AT69" s="471" cm="1">
        <f t="array" ref="AT69">INDEX(LCTbl,MATCH(VALUE($BA69),VALUE(LCID),0),COLUMN()-COLUMN($AK$3))</f>
        <v>0</v>
      </c>
      <c r="AU69" s="471" cm="1">
        <f t="array" ref="AU69">INDEX(LCTbl,MATCH(VALUE($BA69),VALUE(LCID),0),COLUMN()-COLUMN($AK$3))</f>
        <v>0</v>
      </c>
      <c r="AV69" s="471" cm="1">
        <f t="array" ref="AV69">INDEX(LCTbl,MATCH(VALUE($BA69),VALUE(LCID),0),COLUMN()-COLUMN($AK$3))</f>
        <v>0</v>
      </c>
      <c r="AW69" s="471" cm="1">
        <f t="array" ref="AW69">INDEX(LCTbl,MATCH(VALUE($BA69),VALUE(LCID),0),COLUMN()-COLUMN($AK$3))</f>
        <v>12600</v>
      </c>
      <c r="AX69" s="471" cm="1">
        <f t="array" ref="AX69">INDEX(LCTbl,MATCH(VALUE($BA69),VALUE(LCID),0),COLUMN()-COLUMN($AK$3))</f>
        <v>16384</v>
      </c>
      <c r="AY69" s="471" cm="1">
        <f t="array" ref="AY69">INDEX(LCTbl,MATCH(VALUE($BA69),VALUE(LCID),0),COLUMN()-COLUMN($AK$3))</f>
        <v>1</v>
      </c>
      <c r="AZ69" s="471" cm="1">
        <f t="array" ref="AZ69">INDEX(LCTbl,MATCH(VALUE($BA69),VALUE(LCID),0),COLUMN()-COLUMN($AK$3))</f>
        <v>32</v>
      </c>
      <c r="BA69" s="447" t="str">
        <f t="shared" si="15"/>
        <v>000206002</v>
      </c>
      <c r="BB69" s="471" t="str" cm="1">
        <f t="array" ref="BB69:BM69">IF((COLUMN(A67:L67)=AH69)+(COLUMN(A67:L67)=AI69)+(COLUMN(A67:L67)=AJ69),"Broken","MoorLN1")</f>
        <v>Broken</v>
      </c>
      <c r="BC69" s="471" t="str">
        <v>Broken</v>
      </c>
      <c r="BD69" s="471" t="str">
        <v>Broken</v>
      </c>
      <c r="BE69" s="471" t="str">
        <v>MoorLN1</v>
      </c>
      <c r="BF69" s="471" t="str">
        <v>MoorLN1</v>
      </c>
      <c r="BG69" s="471" t="str">
        <v>MoorLN1</v>
      </c>
      <c r="BH69" s="471" t="str">
        <v>MoorLN1</v>
      </c>
      <c r="BI69" s="471" t="str">
        <v>MoorLN1</v>
      </c>
      <c r="BJ69" s="471" t="str">
        <v>MoorLN1</v>
      </c>
      <c r="BK69" s="471" t="str">
        <v>MoorLN1</v>
      </c>
      <c r="BL69" s="471" t="str">
        <v>MoorLN1</v>
      </c>
      <c r="BM69" s="471" t="str">
        <v>MoorLN1</v>
      </c>
    </row>
    <row r="70" spans="1:65" x14ac:dyDescent="0.25">
      <c r="A70" t="s">
        <v>36</v>
      </c>
      <c r="B70" t="s">
        <v>2641</v>
      </c>
      <c r="C70" t="s">
        <v>36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s="309" t="str">
        <f t="shared" si="16"/>
        <v>421</v>
      </c>
      <c r="K70">
        <f t="shared" si="17"/>
        <v>3</v>
      </c>
      <c r="L70" s="56">
        <f>L69</f>
        <v>0</v>
      </c>
      <c r="M70" s="82">
        <f>L70-30</f>
        <v>-30</v>
      </c>
      <c r="N70" s="57">
        <f>L70-45</f>
        <v>-45</v>
      </c>
      <c r="O70" s="308">
        <v>10000</v>
      </c>
      <c r="P70" s="228">
        <v>100</v>
      </c>
      <c r="Q70" s="228">
        <v>10</v>
      </c>
      <c r="R70" s="316">
        <f t="shared" si="9"/>
        <v>0</v>
      </c>
      <c r="S70" s="397" cm="1">
        <f t="array" ref="S70">INDEX(CPTab,K70,2*MATCH(O70,Rp,0))</f>
        <v>19.3</v>
      </c>
      <c r="T70" s="406" cm="1">
        <f t="array" ref="T70">INDEX(CPTab,K70,2*MATCH(O70,Rp,0)-1)</f>
        <v>19.398467317763998</v>
      </c>
      <c r="U70" s="316">
        <f t="shared" si="10"/>
        <v>-30</v>
      </c>
      <c r="V70" s="317">
        <f t="shared" si="11"/>
        <v>31.3</v>
      </c>
      <c r="W70" s="316">
        <f t="shared" si="12"/>
        <v>-45</v>
      </c>
      <c r="X70" s="317">
        <f t="shared" si="13"/>
        <v>0.87</v>
      </c>
      <c r="Y70" s="316">
        <v>0</v>
      </c>
      <c r="Z70" s="317">
        <v>0</v>
      </c>
      <c r="AA70" s="316">
        <v>0</v>
      </c>
      <c r="AB70" s="317">
        <v>0</v>
      </c>
      <c r="AC70" s="316">
        <f>SimT</f>
        <v>12600</v>
      </c>
      <c r="AD70" s="317">
        <v>16384</v>
      </c>
      <c r="AE70" s="316">
        <v>1</v>
      </c>
      <c r="AF70" s="317">
        <v>32</v>
      </c>
      <c r="AG70" s="403" t="str" cm="1">
        <f t="array" ref="AG70">TEXT(J70,"000")&amp;TEXT(K70,"0")&amp;TEXT(L70,"000")&amp;_xlfn.IFS(ABS(M70-L70)&lt;5,"01",M70&lt;L70,"02",M70&gt;L70,"03")</f>
        <v>421300002</v>
      </c>
      <c r="AH70" s="478">
        <v>1</v>
      </c>
      <c r="AI70" s="484">
        <v>2</v>
      </c>
      <c r="AJ70" s="483">
        <v>3</v>
      </c>
      <c r="AK70" s="309" t="s">
        <v>2715</v>
      </c>
      <c r="AL70" s="471" cm="1">
        <f t="array" ref="AL70">INDEX(LCTbl,MATCH(VALUE($BA70),VALUE(LCID),0),COLUMN()-COLUMN($AK$3))</f>
        <v>60</v>
      </c>
      <c r="AM70" s="472" cm="1">
        <f t="array" ref="AM70">INDEX(LCTbl,MATCH(VALUE($BA70),VALUE(LCID),0),COLUMN()-COLUMN($AK$3))</f>
        <v>9.97672738067984</v>
      </c>
      <c r="AN70" s="471" cm="1">
        <f t="array" ref="AN70">INDEX(LCTbl,MATCH(VALUE($BA70),VALUE(LCID),0),COLUMN()-COLUMN($AK$3))</f>
        <v>13.884361865636601</v>
      </c>
      <c r="AO70" s="471" cm="1">
        <f t="array" ref="AO70">INDEX(LCTbl,MATCH(VALUE($BA70),VALUE(LCID),0),COLUMN()-COLUMN($AK$3))</f>
        <v>30</v>
      </c>
      <c r="AP70" s="471" cm="1">
        <f t="array" ref="AP70">INDEX(LCTbl,MATCH(VALUE($BA70),VALUE(LCID),0),COLUMN()-COLUMN($AK$3))</f>
        <v>25.8</v>
      </c>
      <c r="AQ70" s="471" cm="1">
        <f t="array" ref="AQ70">INDEX(LCTbl,MATCH(VALUE($BA70),VALUE(LCID),0),COLUMN()-COLUMN($AK$3))</f>
        <v>15</v>
      </c>
      <c r="AR70" s="473" cm="1">
        <f t="array" ref="AR70">INDEX(LCTbl,MATCH(VALUE($BA70),VALUE(LCID),0),COLUMN()-COLUMN($AK$3))</f>
        <v>0.71</v>
      </c>
      <c r="AS70" s="471" cm="1">
        <f t="array" ref="AS70">INDEX(LCTbl,MATCH(VALUE($BA70),VALUE(LCID),0),COLUMN()-COLUMN($AK$3))</f>
        <v>0</v>
      </c>
      <c r="AT70" s="471" cm="1">
        <f t="array" ref="AT70">INDEX(LCTbl,MATCH(VALUE($BA70),VALUE(LCID),0),COLUMN()-COLUMN($AK$3))</f>
        <v>0</v>
      </c>
      <c r="AU70" s="471" cm="1">
        <f t="array" ref="AU70">INDEX(LCTbl,MATCH(VALUE($BA70),VALUE(LCID),0),COLUMN()-COLUMN($AK$3))</f>
        <v>0</v>
      </c>
      <c r="AV70" s="471" cm="1">
        <f t="array" ref="AV70">INDEX(LCTbl,MATCH(VALUE($BA70),VALUE(LCID),0),COLUMN()-COLUMN($AK$3))</f>
        <v>0</v>
      </c>
      <c r="AW70" s="471" cm="1">
        <f t="array" ref="AW70">INDEX(LCTbl,MATCH(VALUE($BA70),VALUE(LCID),0),COLUMN()-COLUMN($AK$3))</f>
        <v>12600</v>
      </c>
      <c r="AX70" s="471" cm="1">
        <f t="array" ref="AX70">INDEX(LCTbl,MATCH(VALUE($BA70),VALUE(LCID),0),COLUMN()-COLUMN($AK$3))</f>
        <v>16384</v>
      </c>
      <c r="AY70" s="471" cm="1">
        <f t="array" ref="AY70">INDEX(LCTbl,MATCH(VALUE($BA70),VALUE(LCID),0),COLUMN()-COLUMN($AK$3))</f>
        <v>1</v>
      </c>
      <c r="AZ70" s="471" cm="1">
        <f t="array" ref="AZ70">INDEX(LCTbl,MATCH(VALUE($BA70),VALUE(LCID),0),COLUMN()-COLUMN($AK$3))</f>
        <v>32</v>
      </c>
      <c r="BA70" s="447" t="str">
        <f t="shared" si="15"/>
        <v>000306002</v>
      </c>
      <c r="BB70" s="471" t="str" cm="1">
        <f t="array" ref="BB70:BM70">IF((COLUMN(A68:L68)=AH70)+(COLUMN(A68:L68)=AI70)+(COLUMN(A68:L68)=AJ70),"Broken","MoorLN1")</f>
        <v>Broken</v>
      </c>
      <c r="BC70" s="471" t="str">
        <v>Broken</v>
      </c>
      <c r="BD70" s="471" t="str">
        <v>Broken</v>
      </c>
      <c r="BE70" s="471" t="str">
        <v>MoorLN1</v>
      </c>
      <c r="BF70" s="471" t="str">
        <v>MoorLN1</v>
      </c>
      <c r="BG70" s="471" t="str">
        <v>MoorLN1</v>
      </c>
      <c r="BH70" s="471" t="str">
        <v>MoorLN1</v>
      </c>
      <c r="BI70" s="471" t="str">
        <v>MoorLN1</v>
      </c>
      <c r="BJ70" s="471" t="str">
        <v>MoorLN1</v>
      </c>
      <c r="BK70" s="471" t="str">
        <v>MoorLN1</v>
      </c>
      <c r="BL70" s="471" t="str">
        <v>MoorLN1</v>
      </c>
      <c r="BM70" s="471" t="str">
        <v>MoorLN1</v>
      </c>
    </row>
    <row r="71" spans="1:65" x14ac:dyDescent="0.25">
      <c r="A71" t="s">
        <v>2642</v>
      </c>
      <c r="B71">
        <v>8.49</v>
      </c>
      <c r="C71">
        <v>1.446</v>
      </c>
      <c r="D71">
        <v>2.5409999999999999</v>
      </c>
      <c r="E71">
        <v>0.91100000000000003</v>
      </c>
      <c r="F71">
        <v>9.1999999999999993</v>
      </c>
      <c r="G71">
        <v>11.4</v>
      </c>
      <c r="H71">
        <v>13.5</v>
      </c>
      <c r="I71">
        <v>17.2</v>
      </c>
      <c r="J71" s="309" t="str">
        <f t="shared" si="16"/>
        <v>421</v>
      </c>
      <c r="K71">
        <f t="shared" si="17"/>
        <v>3</v>
      </c>
      <c r="L71" s="56">
        <f>L69</f>
        <v>0</v>
      </c>
      <c r="M71" s="82">
        <f>L71+30</f>
        <v>30</v>
      </c>
      <c r="N71" s="57">
        <f>L71+45</f>
        <v>45</v>
      </c>
      <c r="O71" s="308">
        <v>10000</v>
      </c>
      <c r="P71" s="228">
        <v>100</v>
      </c>
      <c r="Q71" s="228">
        <v>10</v>
      </c>
      <c r="R71" s="316">
        <f t="shared" si="9"/>
        <v>0</v>
      </c>
      <c r="S71" s="397" cm="1">
        <f t="array" ref="S71">INDEX(CPTab,K71,2*MATCH(O71,Rp,0))</f>
        <v>19.3</v>
      </c>
      <c r="T71" s="406" cm="1">
        <f t="array" ref="T71">INDEX(CPTab,K71,2*MATCH(O71,Rp,0)-1)</f>
        <v>19.398467317763998</v>
      </c>
      <c r="U71" s="316">
        <f t="shared" si="10"/>
        <v>30</v>
      </c>
      <c r="V71" s="317">
        <f t="shared" si="11"/>
        <v>31.3</v>
      </c>
      <c r="W71" s="316">
        <f t="shared" si="12"/>
        <v>45</v>
      </c>
      <c r="X71" s="317">
        <f t="shared" si="13"/>
        <v>0.87</v>
      </c>
      <c r="Y71" s="316">
        <v>0</v>
      </c>
      <c r="Z71" s="317">
        <v>0</v>
      </c>
      <c r="AA71" s="316">
        <v>0</v>
      </c>
      <c r="AB71" s="317">
        <v>0</v>
      </c>
      <c r="AC71" s="316">
        <f>SimT</f>
        <v>12600</v>
      </c>
      <c r="AD71" s="317">
        <v>16384</v>
      </c>
      <c r="AE71" s="316">
        <v>1</v>
      </c>
      <c r="AF71" s="317">
        <v>32</v>
      </c>
      <c r="AG71" s="403" t="str" cm="1">
        <f t="array" ref="AG71">TEXT(J71,"000")&amp;TEXT(K71,"0")&amp;TEXT(L71,"000")&amp;_xlfn.IFS(ABS(M71-L71)&lt;5,"01",M71&lt;L71,"02",M71&gt;L71,"03")</f>
        <v>421300003</v>
      </c>
      <c r="AH71" s="478">
        <v>1</v>
      </c>
      <c r="AI71" s="484">
        <v>2</v>
      </c>
      <c r="AJ71" s="483">
        <v>3</v>
      </c>
      <c r="AK71" s="309" t="s">
        <v>2715</v>
      </c>
      <c r="AL71" s="471" cm="1">
        <f t="array" ref="AL71">INDEX(LCTbl,MATCH(VALUE($BA71),VALUE(LCID),0),COLUMN()-COLUMN($AK$3))</f>
        <v>60</v>
      </c>
      <c r="AM71" s="472" cm="1">
        <f t="array" ref="AM71">INDEX(LCTbl,MATCH(VALUE($BA71),VALUE(LCID),0),COLUMN()-COLUMN($AK$3))</f>
        <v>9.9949036616394196</v>
      </c>
      <c r="AN71" s="471" cm="1">
        <f t="array" ref="AN71">INDEX(LCTbl,MATCH(VALUE($BA71),VALUE(LCID),0),COLUMN()-COLUMN($AK$3))</f>
        <v>15.8619947406664</v>
      </c>
      <c r="AO71" s="471" cm="1">
        <f t="array" ref="AO71">INDEX(LCTbl,MATCH(VALUE($BA71),VALUE(LCID),0),COLUMN()-COLUMN($AK$3))</f>
        <v>30</v>
      </c>
      <c r="AP71" s="471" cm="1">
        <f t="array" ref="AP71">INDEX(LCTbl,MATCH(VALUE($BA71),VALUE(LCID),0),COLUMN()-COLUMN($AK$3))</f>
        <v>25.8</v>
      </c>
      <c r="AQ71" s="471" cm="1">
        <f t="array" ref="AQ71">INDEX(LCTbl,MATCH(VALUE($BA71),VALUE(LCID),0),COLUMN()-COLUMN($AK$3))</f>
        <v>15</v>
      </c>
      <c r="AR71" s="473" cm="1">
        <f t="array" ref="AR71">INDEX(LCTbl,MATCH(VALUE($BA71),VALUE(LCID),0),COLUMN()-COLUMN($AK$3))</f>
        <v>0.71</v>
      </c>
      <c r="AS71" s="471" cm="1">
        <f t="array" ref="AS71">INDEX(LCTbl,MATCH(VALUE($BA71),VALUE(LCID),0),COLUMN()-COLUMN($AK$3))</f>
        <v>0</v>
      </c>
      <c r="AT71" s="471" cm="1">
        <f t="array" ref="AT71">INDEX(LCTbl,MATCH(VALUE($BA71),VALUE(LCID),0),COLUMN()-COLUMN($AK$3))</f>
        <v>0</v>
      </c>
      <c r="AU71" s="471" cm="1">
        <f t="array" ref="AU71">INDEX(LCTbl,MATCH(VALUE($BA71),VALUE(LCID),0),COLUMN()-COLUMN($AK$3))</f>
        <v>0</v>
      </c>
      <c r="AV71" s="471" cm="1">
        <f t="array" ref="AV71">INDEX(LCTbl,MATCH(VALUE($BA71),VALUE(LCID),0),COLUMN()-COLUMN($AK$3))</f>
        <v>0</v>
      </c>
      <c r="AW71" s="471" cm="1">
        <f t="array" ref="AW71">INDEX(LCTbl,MATCH(VALUE($BA71),VALUE(LCID),0),COLUMN()-COLUMN($AK$3))</f>
        <v>12600</v>
      </c>
      <c r="AX71" s="471" cm="1">
        <f t="array" ref="AX71">INDEX(LCTbl,MATCH(VALUE($BA71),VALUE(LCID),0),COLUMN()-COLUMN($AK$3))</f>
        <v>16384</v>
      </c>
      <c r="AY71" s="471" cm="1">
        <f t="array" ref="AY71">INDEX(LCTbl,MATCH(VALUE($BA71),VALUE(LCID),0),COLUMN()-COLUMN($AK$3))</f>
        <v>1</v>
      </c>
      <c r="AZ71" s="471" cm="1">
        <f t="array" ref="AZ71">INDEX(LCTbl,MATCH(VALUE($BA71),VALUE(LCID),0),COLUMN()-COLUMN($AK$3))</f>
        <v>32</v>
      </c>
      <c r="BA71" s="447" t="str">
        <f t="shared" si="15"/>
        <v>000506002</v>
      </c>
      <c r="BB71" s="471" t="str" cm="1">
        <f t="array" ref="BB71:BM71">IF((COLUMN(A69:L69)=AH71)+(COLUMN(A69:L69)=AI71)+(COLUMN(A69:L69)=AJ71),"Broken","MoorLN1")</f>
        <v>Broken</v>
      </c>
      <c r="BC71" s="471" t="str">
        <v>Broken</v>
      </c>
      <c r="BD71" s="471" t="str">
        <v>Broken</v>
      </c>
      <c r="BE71" s="471" t="str">
        <v>MoorLN1</v>
      </c>
      <c r="BF71" s="471" t="str">
        <v>MoorLN1</v>
      </c>
      <c r="BG71" s="471" t="str">
        <v>MoorLN1</v>
      </c>
      <c r="BH71" s="471" t="str">
        <v>MoorLN1</v>
      </c>
      <c r="BI71" s="471" t="str">
        <v>MoorLN1</v>
      </c>
      <c r="BJ71" s="471" t="str">
        <v>MoorLN1</v>
      </c>
      <c r="BK71" s="471" t="str">
        <v>MoorLN1</v>
      </c>
      <c r="BL71" s="471" t="str">
        <v>MoorLN1</v>
      </c>
      <c r="BM71" s="471" t="str">
        <v>MoorLN1</v>
      </c>
    </row>
    <row r="72" spans="1:65" x14ac:dyDescent="0.25">
      <c r="A72" t="s">
        <v>2643</v>
      </c>
      <c r="B72">
        <v>7.74</v>
      </c>
      <c r="C72">
        <v>1.4</v>
      </c>
      <c r="D72">
        <v>2.379</v>
      </c>
      <c r="E72">
        <v>0.98399999999999999</v>
      </c>
      <c r="F72">
        <v>8.9</v>
      </c>
      <c r="G72">
        <v>11.2</v>
      </c>
      <c r="H72">
        <v>13.3</v>
      </c>
      <c r="I72">
        <v>17.2</v>
      </c>
      <c r="J72" s="309" t="str">
        <f t="shared" si="16"/>
        <v>421</v>
      </c>
      <c r="K72">
        <f t="shared" si="17"/>
        <v>3</v>
      </c>
      <c r="L72" s="56">
        <v>60</v>
      </c>
      <c r="M72" s="82">
        <f>L72+3</f>
        <v>63</v>
      </c>
      <c r="N72" s="57">
        <f>L72+3</f>
        <v>63</v>
      </c>
      <c r="O72" s="308">
        <v>10000</v>
      </c>
      <c r="P72" s="228">
        <v>100</v>
      </c>
      <c r="Q72" s="228">
        <v>10</v>
      </c>
      <c r="R72" s="316">
        <f t="shared" si="9"/>
        <v>60</v>
      </c>
      <c r="S72" s="397" cm="1">
        <f t="array" ref="S72">INDEX(CPTab,K72,2*MATCH(O72,Rp,0))</f>
        <v>19.3</v>
      </c>
      <c r="T72" s="406" cm="1">
        <f t="array" ref="T72">INDEX(CPTab,K72,2*MATCH(O72,Rp,0)-1)</f>
        <v>19.398467317763998</v>
      </c>
      <c r="U72" s="316">
        <f t="shared" si="10"/>
        <v>63</v>
      </c>
      <c r="V72" s="317">
        <f t="shared" si="11"/>
        <v>31.3</v>
      </c>
      <c r="W72" s="316">
        <f t="shared" si="12"/>
        <v>63</v>
      </c>
      <c r="X72" s="317">
        <f t="shared" si="13"/>
        <v>0.87</v>
      </c>
      <c r="Y72" s="316">
        <v>0</v>
      </c>
      <c r="Z72" s="317">
        <v>0</v>
      </c>
      <c r="AA72" s="316">
        <v>0</v>
      </c>
      <c r="AB72" s="317">
        <v>0</v>
      </c>
      <c r="AC72" s="316">
        <f>SimT</f>
        <v>12600</v>
      </c>
      <c r="AD72" s="317">
        <v>16384</v>
      </c>
      <c r="AE72" s="316">
        <v>1</v>
      </c>
      <c r="AF72" s="317">
        <v>32</v>
      </c>
      <c r="AG72" s="403" t="str" cm="1">
        <f t="array" ref="AG72">TEXT(J72,"000")&amp;TEXT(K72,"0")&amp;TEXT(L72,"000")&amp;_xlfn.IFS(ABS(M72-L72)&lt;5,"01",M72&lt;L72,"02",M72&gt;L72,"03")</f>
        <v>421306001</v>
      </c>
      <c r="AH72" s="478">
        <v>12</v>
      </c>
      <c r="AI72" s="484">
        <v>11</v>
      </c>
      <c r="AJ72" s="483">
        <v>10</v>
      </c>
      <c r="AK72" s="309" t="s">
        <v>2715</v>
      </c>
      <c r="AL72" s="471" cm="1">
        <f t="array" ref="AL72">INDEX(LCTbl,MATCH(VALUE($BA72),VALUE(LCID),0),COLUMN()-COLUMN($AK$3))</f>
        <v>60</v>
      </c>
      <c r="AM72" s="472" cm="1">
        <f t="array" ref="AM72">INDEX(LCTbl,MATCH(VALUE($BA72),VALUE(LCID),0),COLUMN()-COLUMN($AK$3))</f>
        <v>9.9949036616394196</v>
      </c>
      <c r="AN72" s="471" cm="1">
        <f t="array" ref="AN72">INDEX(LCTbl,MATCH(VALUE($BA72),VALUE(LCID),0),COLUMN()-COLUMN($AK$3))</f>
        <v>15.8619947406664</v>
      </c>
      <c r="AO72" s="471" cm="1">
        <f t="array" ref="AO72">INDEX(LCTbl,MATCH(VALUE($BA72),VALUE(LCID),0),COLUMN()-COLUMN($AK$3))</f>
        <v>90</v>
      </c>
      <c r="AP72" s="471" cm="1">
        <f t="array" ref="AP72">INDEX(LCTbl,MATCH(VALUE($BA72),VALUE(LCID),0),COLUMN()-COLUMN($AK$3))</f>
        <v>25.8</v>
      </c>
      <c r="AQ72" s="471" cm="1">
        <f t="array" ref="AQ72">INDEX(LCTbl,MATCH(VALUE($BA72),VALUE(LCID),0),COLUMN()-COLUMN($AK$3))</f>
        <v>105</v>
      </c>
      <c r="AR72" s="473" cm="1">
        <f t="array" ref="AR72">INDEX(LCTbl,MATCH(VALUE($BA72),VALUE(LCID),0),COLUMN()-COLUMN($AK$3))</f>
        <v>0.71</v>
      </c>
      <c r="AS72" s="471" cm="1">
        <f t="array" ref="AS72">INDEX(LCTbl,MATCH(VALUE($BA72),VALUE(LCID),0),COLUMN()-COLUMN($AK$3))</f>
        <v>0</v>
      </c>
      <c r="AT72" s="471" cm="1">
        <f t="array" ref="AT72">INDEX(LCTbl,MATCH(VALUE($BA72),VALUE(LCID),0),COLUMN()-COLUMN($AK$3))</f>
        <v>0</v>
      </c>
      <c r="AU72" s="471" cm="1">
        <f t="array" ref="AU72">INDEX(LCTbl,MATCH(VALUE($BA72),VALUE(LCID),0),COLUMN()-COLUMN($AK$3))</f>
        <v>0</v>
      </c>
      <c r="AV72" s="471" cm="1">
        <f t="array" ref="AV72">INDEX(LCTbl,MATCH(VALUE($BA72),VALUE(LCID),0),COLUMN()-COLUMN($AK$3))</f>
        <v>0</v>
      </c>
      <c r="AW72" s="471" cm="1">
        <f t="array" ref="AW72">INDEX(LCTbl,MATCH(VALUE($BA72),VALUE(LCID),0),COLUMN()-COLUMN($AK$3))</f>
        <v>12600</v>
      </c>
      <c r="AX72" s="471" cm="1">
        <f t="array" ref="AX72">INDEX(LCTbl,MATCH(VALUE($BA72),VALUE(LCID),0),COLUMN()-COLUMN($AK$3))</f>
        <v>16384</v>
      </c>
      <c r="AY72" s="471" cm="1">
        <f t="array" ref="AY72">INDEX(LCTbl,MATCH(VALUE($BA72),VALUE(LCID),0),COLUMN()-COLUMN($AK$3))</f>
        <v>1</v>
      </c>
      <c r="AZ72" s="471" cm="1">
        <f t="array" ref="AZ72">INDEX(LCTbl,MATCH(VALUE($BA72),VALUE(LCID),0),COLUMN()-COLUMN($AK$3))</f>
        <v>32</v>
      </c>
      <c r="BA72" s="447" t="str">
        <f t="shared" si="15"/>
        <v>000506003</v>
      </c>
      <c r="BB72" s="471" t="str" cm="1">
        <f t="array" ref="BB72:BM72">IF((COLUMN(A70:L70)=AH72)+(COLUMN(A70:L70)=AI72)+(COLUMN(A70:L70)=AJ72),"Broken","MoorLN1")</f>
        <v>MoorLN1</v>
      </c>
      <c r="BC72" s="471" t="str">
        <v>MoorLN1</v>
      </c>
      <c r="BD72" s="471" t="str">
        <v>MoorLN1</v>
      </c>
      <c r="BE72" s="471" t="str">
        <v>MoorLN1</v>
      </c>
      <c r="BF72" s="471" t="str">
        <v>MoorLN1</v>
      </c>
      <c r="BG72" s="471" t="str">
        <v>MoorLN1</v>
      </c>
      <c r="BH72" s="471" t="str">
        <v>MoorLN1</v>
      </c>
      <c r="BI72" s="471" t="str">
        <v>MoorLN1</v>
      </c>
      <c r="BJ72" s="471" t="str">
        <v>MoorLN1</v>
      </c>
      <c r="BK72" s="471" t="str">
        <v>Broken</v>
      </c>
      <c r="BL72" s="471" t="str">
        <v>Broken</v>
      </c>
      <c r="BM72" s="471" t="str">
        <v>Broken</v>
      </c>
    </row>
    <row r="73" spans="1:65" x14ac:dyDescent="0.25">
      <c r="A73" t="s">
        <v>2644</v>
      </c>
      <c r="B73">
        <v>8.49</v>
      </c>
      <c r="C73">
        <v>1.3180000000000001</v>
      </c>
      <c r="D73">
        <v>2.12</v>
      </c>
      <c r="E73">
        <v>0.876</v>
      </c>
      <c r="F73">
        <v>8.6</v>
      </c>
      <c r="G73">
        <v>11</v>
      </c>
      <c r="H73">
        <v>13.1</v>
      </c>
      <c r="I73">
        <v>17.2</v>
      </c>
      <c r="J73" s="309" t="str">
        <f t="shared" si="16"/>
        <v>421</v>
      </c>
      <c r="K73">
        <f t="shared" si="17"/>
        <v>3</v>
      </c>
      <c r="L73" s="56">
        <f>L72</f>
        <v>60</v>
      </c>
      <c r="M73" s="82">
        <f>L73-30</f>
        <v>30</v>
      </c>
      <c r="N73" s="57">
        <f>L73-45</f>
        <v>15</v>
      </c>
      <c r="O73" s="308">
        <v>10000</v>
      </c>
      <c r="P73" s="228">
        <v>100</v>
      </c>
      <c r="Q73" s="228">
        <v>10</v>
      </c>
      <c r="R73" s="316">
        <f t="shared" si="9"/>
        <v>60</v>
      </c>
      <c r="S73" s="397" cm="1">
        <f t="array" ref="S73">INDEX(CPTab,K73,2*MATCH(O73,Rp,0))</f>
        <v>19.3</v>
      </c>
      <c r="T73" s="406" cm="1">
        <f t="array" ref="T73">INDEX(CPTab,K73,2*MATCH(O73,Rp,0)-1)</f>
        <v>19.398467317763998</v>
      </c>
      <c r="U73" s="316">
        <f t="shared" si="10"/>
        <v>30</v>
      </c>
      <c r="V73" s="317">
        <f t="shared" si="11"/>
        <v>31.3</v>
      </c>
      <c r="W73" s="316">
        <f t="shared" si="12"/>
        <v>15</v>
      </c>
      <c r="X73" s="317">
        <f t="shared" si="13"/>
        <v>0.87</v>
      </c>
      <c r="Y73" s="316">
        <v>0</v>
      </c>
      <c r="Z73" s="317">
        <v>0</v>
      </c>
      <c r="AA73" s="316">
        <v>0</v>
      </c>
      <c r="AB73" s="317">
        <v>0</v>
      </c>
      <c r="AC73" s="316">
        <f>SimT</f>
        <v>12600</v>
      </c>
      <c r="AD73" s="317">
        <v>16384</v>
      </c>
      <c r="AE73" s="316">
        <v>1</v>
      </c>
      <c r="AF73" s="317">
        <v>32</v>
      </c>
      <c r="AG73" s="403" t="str" cm="1">
        <f t="array" ref="AG73">TEXT(J73,"000")&amp;TEXT(K73,"0")&amp;TEXT(L73,"000")&amp;_xlfn.IFS(ABS(M73-L73)&lt;5,"01",M73&lt;L73,"02",M73&gt;L73,"03")</f>
        <v>421306002</v>
      </c>
      <c r="AH73" s="478">
        <v>1</v>
      </c>
      <c r="AI73" s="484">
        <v>12</v>
      </c>
      <c r="AJ73" s="483">
        <v>2</v>
      </c>
      <c r="AK73" s="51" t="s">
        <v>2715</v>
      </c>
      <c r="AL73" s="471" cm="1">
        <f t="array" ref="AL73">INDEX(LCTbl,MATCH(VALUE($BA73),VALUE(LCID),0),COLUMN()-COLUMN($AK$3))</f>
        <v>60</v>
      </c>
      <c r="AM73" s="472" cm="1">
        <f t="array" ref="AM73">INDEX(LCTbl,MATCH(VALUE($BA73),VALUE(LCID),0),COLUMN()-COLUMN($AK$3))</f>
        <v>9.5041440757305793</v>
      </c>
      <c r="AN73" s="471" cm="1">
        <f t="array" ref="AN73">INDEX(LCTbl,MATCH(VALUE($BA73),VALUE(LCID),0),COLUMN()-COLUMN($AK$3))</f>
        <v>16.685242109233801</v>
      </c>
      <c r="AO73" s="471" cm="1">
        <f t="array" ref="AO73">INDEX(LCTbl,MATCH(VALUE($BA73),VALUE(LCID),0),COLUMN()-COLUMN($AK$3))</f>
        <v>30</v>
      </c>
      <c r="AP73" s="471" cm="1">
        <f t="array" ref="AP73">INDEX(LCTbl,MATCH(VALUE($BA73),VALUE(LCID),0),COLUMN()-COLUMN($AK$3))</f>
        <v>25.8</v>
      </c>
      <c r="AQ73" s="471" cm="1">
        <f t="array" ref="AQ73">INDEX(LCTbl,MATCH(VALUE($BA73),VALUE(LCID),0),COLUMN()-COLUMN($AK$3))</f>
        <v>15</v>
      </c>
      <c r="AR73" s="473" cm="1">
        <f t="array" ref="AR73">INDEX(LCTbl,MATCH(VALUE($BA73),VALUE(LCID),0),COLUMN()-COLUMN($AK$3))</f>
        <v>0.71</v>
      </c>
      <c r="AS73" s="471" cm="1">
        <f t="array" ref="AS73">INDEX(LCTbl,MATCH(VALUE($BA73),VALUE(LCID),0),COLUMN()-COLUMN($AK$3))</f>
        <v>0</v>
      </c>
      <c r="AT73" s="471" cm="1">
        <f t="array" ref="AT73">INDEX(LCTbl,MATCH(VALUE($BA73),VALUE(LCID),0),COLUMN()-COLUMN($AK$3))</f>
        <v>0</v>
      </c>
      <c r="AU73" s="471" cm="1">
        <f t="array" ref="AU73">INDEX(LCTbl,MATCH(VALUE($BA73),VALUE(LCID),0),COLUMN()-COLUMN($AK$3))</f>
        <v>0</v>
      </c>
      <c r="AV73" s="471" cm="1">
        <f t="array" ref="AV73">INDEX(LCTbl,MATCH(VALUE($BA73),VALUE(LCID),0),COLUMN()-COLUMN($AK$3))</f>
        <v>0</v>
      </c>
      <c r="AW73" s="471" cm="1">
        <f t="array" ref="AW73">INDEX(LCTbl,MATCH(VALUE($BA73),VALUE(LCID),0),COLUMN()-COLUMN($AK$3))</f>
        <v>12600</v>
      </c>
      <c r="AX73" s="471" cm="1">
        <f t="array" ref="AX73">INDEX(LCTbl,MATCH(VALUE($BA73),VALUE(LCID),0),COLUMN()-COLUMN($AK$3))</f>
        <v>16384</v>
      </c>
      <c r="AY73" s="471" cm="1">
        <f t="array" ref="AY73">INDEX(LCTbl,MATCH(VALUE($BA73),VALUE(LCID),0),COLUMN()-COLUMN($AK$3))</f>
        <v>1</v>
      </c>
      <c r="AZ73" s="471" cm="1">
        <f t="array" ref="AZ73">INDEX(LCTbl,MATCH(VALUE($BA73),VALUE(LCID),0),COLUMN()-COLUMN($AK$3))</f>
        <v>32</v>
      </c>
      <c r="BA73" s="447" t="str">
        <f t="shared" si="15"/>
        <v>000606002</v>
      </c>
      <c r="BB73" s="471" t="str" cm="1">
        <f t="array" ref="BB73:BM73">IF((COLUMN(A71:L71)=AH73)+(COLUMN(A71:L71)=AI73)+(COLUMN(A71:L71)=AJ73),"Broken","MoorLN1")</f>
        <v>Broken</v>
      </c>
      <c r="BC73" s="471" t="str">
        <v>Broken</v>
      </c>
      <c r="BD73" s="471" t="str">
        <v>MoorLN1</v>
      </c>
      <c r="BE73" s="471" t="str">
        <v>MoorLN1</v>
      </c>
      <c r="BF73" s="471" t="str">
        <v>MoorLN1</v>
      </c>
      <c r="BG73" s="471" t="str">
        <v>MoorLN1</v>
      </c>
      <c r="BH73" s="471" t="str">
        <v>MoorLN1</v>
      </c>
      <c r="BI73" s="471" t="str">
        <v>MoorLN1</v>
      </c>
      <c r="BJ73" s="471" t="str">
        <v>MoorLN1</v>
      </c>
      <c r="BK73" s="471" t="str">
        <v>MoorLN1</v>
      </c>
      <c r="BL73" s="471" t="str">
        <v>MoorLN1</v>
      </c>
      <c r="BM73" s="471" t="str">
        <v>Broken</v>
      </c>
    </row>
    <row r="74" spans="1:65" ht="15.75" thickBot="1" x14ac:dyDescent="0.3">
      <c r="A74" t="s">
        <v>2645</v>
      </c>
      <c r="B74">
        <v>8.2100000000000009</v>
      </c>
      <c r="C74">
        <v>1.2689999999999999</v>
      </c>
      <c r="D74">
        <v>1.7270000000000001</v>
      </c>
      <c r="E74">
        <v>0.745</v>
      </c>
      <c r="F74">
        <v>7.3</v>
      </c>
      <c r="G74">
        <v>9.4</v>
      </c>
      <c r="H74">
        <v>11.4</v>
      </c>
      <c r="I74">
        <v>15.1</v>
      </c>
      <c r="J74" s="309" t="str">
        <f t="shared" si="16"/>
        <v>421</v>
      </c>
      <c r="K74">
        <f t="shared" si="17"/>
        <v>3</v>
      </c>
      <c r="L74" s="2">
        <f>L72</f>
        <v>60</v>
      </c>
      <c r="M74" s="53">
        <f>L74+30</f>
        <v>90</v>
      </c>
      <c r="N74" s="58">
        <f>L74+45</f>
        <v>105</v>
      </c>
      <c r="O74" s="385">
        <v>10000</v>
      </c>
      <c r="P74" s="385">
        <v>100</v>
      </c>
      <c r="Q74" s="385">
        <v>10</v>
      </c>
      <c r="R74" s="386">
        <f t="shared" si="9"/>
        <v>60</v>
      </c>
      <c r="S74" s="398" cm="1">
        <f t="array" ref="S74">INDEX(CPTab,K74,2*MATCH(O74,Rp,0))</f>
        <v>19.3</v>
      </c>
      <c r="T74" s="407" cm="1">
        <f t="array" ref="T74">INDEX(CPTab,K74,2*MATCH(O74,Rp,0)-1)</f>
        <v>19.398467317763998</v>
      </c>
      <c r="U74" s="386">
        <f t="shared" si="10"/>
        <v>90</v>
      </c>
      <c r="V74" s="387">
        <f t="shared" si="11"/>
        <v>31.3</v>
      </c>
      <c r="W74" s="386">
        <f t="shared" si="12"/>
        <v>105</v>
      </c>
      <c r="X74" s="387">
        <f t="shared" si="13"/>
        <v>0.87</v>
      </c>
      <c r="Y74" s="386">
        <v>0</v>
      </c>
      <c r="Z74" s="387">
        <v>0</v>
      </c>
      <c r="AA74" s="386">
        <v>0</v>
      </c>
      <c r="AB74" s="387">
        <v>0</v>
      </c>
      <c r="AC74" s="386">
        <f>SimT</f>
        <v>12600</v>
      </c>
      <c r="AD74" s="387">
        <v>16384</v>
      </c>
      <c r="AE74" s="386">
        <v>1</v>
      </c>
      <c r="AF74" s="387">
        <v>32</v>
      </c>
      <c r="AG74" s="404" t="str" cm="1">
        <f t="array" ref="AG74">TEXT(J74,"000")&amp;TEXT(K74,"0")&amp;TEXT(L74,"000")&amp;_xlfn.IFS(ABS(M74-L74)&lt;5,"01",M74&lt;L74,"02",M74&gt;L74,"03")</f>
        <v>421306003</v>
      </c>
      <c r="AH74" s="481">
        <v>12</v>
      </c>
      <c r="AI74" s="486">
        <v>11</v>
      </c>
      <c r="AJ74" s="487">
        <v>10</v>
      </c>
      <c r="AK74" s="454" t="s">
        <v>2715</v>
      </c>
      <c r="AL74" s="475" cm="1">
        <f t="array" ref="AL74">INDEX(LCTbl,MATCH(VALUE($BA74),VALUE(LCID),0),COLUMN()-COLUMN($AK$3))</f>
        <v>60</v>
      </c>
      <c r="AM74" s="476" cm="1">
        <f t="array" ref="AM74">INDEX(LCTbl,MATCH(VALUE($BA74),VALUE(LCID),0),COLUMN()-COLUMN($AK$3))</f>
        <v>9.5041440757305793</v>
      </c>
      <c r="AN74" s="475" cm="1">
        <f t="array" ref="AN74">INDEX(LCTbl,MATCH(VALUE($BA74),VALUE(LCID),0),COLUMN()-COLUMN($AK$3))</f>
        <v>16.685242109233801</v>
      </c>
      <c r="AO74" s="475" cm="1">
        <f t="array" ref="AO74">INDEX(LCTbl,MATCH(VALUE($BA74),VALUE(LCID),0),COLUMN()-COLUMN($AK$3))</f>
        <v>90</v>
      </c>
      <c r="AP74" s="475" cm="1">
        <f t="array" ref="AP74">INDEX(LCTbl,MATCH(VALUE($BA74),VALUE(LCID),0),COLUMN()-COLUMN($AK$3))</f>
        <v>25.8</v>
      </c>
      <c r="AQ74" s="475" cm="1">
        <f t="array" ref="AQ74">INDEX(LCTbl,MATCH(VALUE($BA74),VALUE(LCID),0),COLUMN()-COLUMN($AK$3))</f>
        <v>105</v>
      </c>
      <c r="AR74" s="477" cm="1">
        <f t="array" ref="AR74">INDEX(LCTbl,MATCH(VALUE($BA74),VALUE(LCID),0),COLUMN()-COLUMN($AK$3))</f>
        <v>0.71</v>
      </c>
      <c r="AS74" s="475" cm="1">
        <f t="array" ref="AS74">INDEX(LCTbl,MATCH(VALUE($BA74),VALUE(LCID),0),COLUMN()-COLUMN($AK$3))</f>
        <v>0</v>
      </c>
      <c r="AT74" s="475" cm="1">
        <f t="array" ref="AT74">INDEX(LCTbl,MATCH(VALUE($BA74),VALUE(LCID),0),COLUMN()-COLUMN($AK$3))</f>
        <v>0</v>
      </c>
      <c r="AU74" s="475" cm="1">
        <f t="array" ref="AU74">INDEX(LCTbl,MATCH(VALUE($BA74),VALUE(LCID),0),COLUMN()-COLUMN($AK$3))</f>
        <v>0</v>
      </c>
      <c r="AV74" s="475" cm="1">
        <f t="array" ref="AV74">INDEX(LCTbl,MATCH(VALUE($BA74),VALUE(LCID),0),COLUMN()-COLUMN($AK$3))</f>
        <v>0</v>
      </c>
      <c r="AW74" s="475" cm="1">
        <f t="array" ref="AW74">INDEX(LCTbl,MATCH(VALUE($BA74),VALUE(LCID),0),COLUMN()-COLUMN($AK$3))</f>
        <v>12600</v>
      </c>
      <c r="AX74" s="475" cm="1">
        <f t="array" ref="AX74">INDEX(LCTbl,MATCH(VALUE($BA74),VALUE(LCID),0),COLUMN()-COLUMN($AK$3))</f>
        <v>16384</v>
      </c>
      <c r="AY74" s="475" cm="1">
        <f t="array" ref="AY74">INDEX(LCTbl,MATCH(VALUE($BA74),VALUE(LCID),0),COLUMN()-COLUMN($AK$3))</f>
        <v>1</v>
      </c>
      <c r="AZ74" s="475" cm="1">
        <f t="array" ref="AZ74">INDEX(LCTbl,MATCH(VALUE($BA74),VALUE(LCID),0),COLUMN()-COLUMN($AK$3))</f>
        <v>32</v>
      </c>
      <c r="BA74" s="474" t="str">
        <f t="shared" si="15"/>
        <v>000606003</v>
      </c>
      <c r="BB74" s="475" t="str" cm="1">
        <f t="array" ref="BB74:BM74">IF((COLUMN(A72:L72)=AH74)+(COLUMN(A72:L72)=AI74)+(COLUMN(A72:L72)=AJ74),"Broken","MoorLN1")</f>
        <v>MoorLN1</v>
      </c>
      <c r="BC74" s="475" t="str">
        <v>MoorLN1</v>
      </c>
      <c r="BD74" s="475" t="str">
        <v>MoorLN1</v>
      </c>
      <c r="BE74" s="475" t="str">
        <v>MoorLN1</v>
      </c>
      <c r="BF74" s="475" t="str">
        <v>MoorLN1</v>
      </c>
      <c r="BG74" s="475" t="str">
        <v>MoorLN1</v>
      </c>
      <c r="BH74" s="475" t="str">
        <v>MoorLN1</v>
      </c>
      <c r="BI74" s="475" t="str">
        <v>MoorLN1</v>
      </c>
      <c r="BJ74" s="475" t="str">
        <v>MoorLN1</v>
      </c>
      <c r="BK74" s="475" t="str">
        <v>Broken</v>
      </c>
      <c r="BL74" s="475" t="str">
        <v>Broken</v>
      </c>
      <c r="BM74" s="475" t="str">
        <v>Broken</v>
      </c>
    </row>
    <row r="75" spans="1:65" x14ac:dyDescent="0.25">
      <c r="A75" t="s">
        <v>2646</v>
      </c>
      <c r="B75">
        <v>8.49</v>
      </c>
      <c r="C75">
        <v>1.35</v>
      </c>
      <c r="D75">
        <v>1.4690000000000001</v>
      </c>
      <c r="E75">
        <v>0.53600000000000003</v>
      </c>
      <c r="F75">
        <v>5.7</v>
      </c>
      <c r="G75">
        <v>7.3</v>
      </c>
      <c r="H75">
        <v>8.6999999999999993</v>
      </c>
      <c r="I75">
        <v>11.3</v>
      </c>
      <c r="J75" s="309" t="str">
        <f t="shared" si="16"/>
        <v>221</v>
      </c>
      <c r="K75">
        <f t="shared" si="17"/>
        <v>4</v>
      </c>
      <c r="L75" s="55">
        <v>0</v>
      </c>
      <c r="M75" s="225">
        <f>L75+3</f>
        <v>3</v>
      </c>
      <c r="N75" s="1">
        <f>L75+3</f>
        <v>3</v>
      </c>
      <c r="O75" s="309">
        <v>100</v>
      </c>
      <c r="P75" s="309">
        <v>100</v>
      </c>
      <c r="Q75" s="309">
        <v>10</v>
      </c>
      <c r="R75" s="399">
        <f t="shared" si="9"/>
        <v>0</v>
      </c>
      <c r="S75" s="400" cm="1">
        <f t="array" ref="S75">INDEX(CPTab,K75,2*MATCH(O75,Rp,0))</f>
        <v>14.7</v>
      </c>
      <c r="T75" s="405" cm="1">
        <f t="array" ref="T75">INDEX(CPTab,K75,2*MATCH(O75,Rp,0)-1)</f>
        <v>18</v>
      </c>
      <c r="U75" s="399">
        <f t="shared" si="10"/>
        <v>3</v>
      </c>
      <c r="V75" s="401">
        <f t="shared" si="11"/>
        <v>31.3</v>
      </c>
      <c r="W75" s="399">
        <f t="shared" si="12"/>
        <v>3</v>
      </c>
      <c r="X75" s="401">
        <f t="shared" si="13"/>
        <v>0.87</v>
      </c>
      <c r="Y75" s="399">
        <v>0</v>
      </c>
      <c r="Z75" s="401">
        <v>0</v>
      </c>
      <c r="AA75" s="399">
        <v>0</v>
      </c>
      <c r="AB75" s="401">
        <v>0</v>
      </c>
      <c r="AC75" s="399">
        <f>SimT</f>
        <v>12600</v>
      </c>
      <c r="AD75" s="401">
        <v>16384</v>
      </c>
      <c r="AE75" s="399">
        <v>1</v>
      </c>
      <c r="AF75" s="401">
        <v>32</v>
      </c>
      <c r="AG75" s="402" t="str" cm="1">
        <f t="array" ref="AG75">TEXT(J75,"000")&amp;TEXT(K75,"0")&amp;TEXT(L75,"000")&amp;_xlfn.IFS(ABS(M75-L75)&lt;5,"01",M75&lt;L75,"02",M75&gt;L75,"03")</f>
        <v>221400001</v>
      </c>
      <c r="AM75" s="439"/>
      <c r="AR75" s="81"/>
      <c r="AY75"/>
      <c r="BA75" s="447"/>
    </row>
    <row r="76" spans="1:65" x14ac:dyDescent="0.25">
      <c r="A76" t="s">
        <v>2647</v>
      </c>
      <c r="B76">
        <v>8.2100000000000009</v>
      </c>
      <c r="C76">
        <v>1.254</v>
      </c>
      <c r="D76">
        <v>1.0940000000000001</v>
      </c>
      <c r="E76">
        <v>0.57099999999999995</v>
      </c>
      <c r="F76">
        <v>4.8</v>
      </c>
      <c r="G76">
        <v>6.2</v>
      </c>
      <c r="H76">
        <v>7.5</v>
      </c>
      <c r="I76">
        <v>9.9</v>
      </c>
      <c r="J76" s="309" t="str">
        <f t="shared" si="16"/>
        <v>221</v>
      </c>
      <c r="K76">
        <f t="shared" si="17"/>
        <v>4</v>
      </c>
      <c r="L76" s="56">
        <f>L75</f>
        <v>0</v>
      </c>
      <c r="M76" s="82">
        <f>L76-30</f>
        <v>-30</v>
      </c>
      <c r="N76" s="57">
        <f>L76-45</f>
        <v>-45</v>
      </c>
      <c r="O76" s="309">
        <v>100</v>
      </c>
      <c r="P76" s="309">
        <v>100</v>
      </c>
      <c r="Q76" s="309">
        <v>10</v>
      </c>
      <c r="R76" s="316">
        <f t="shared" si="9"/>
        <v>0</v>
      </c>
      <c r="S76" s="397" cm="1">
        <f t="array" ref="S76">INDEX(CPTab,K76,2*MATCH(O76,Rp,0))</f>
        <v>14.7</v>
      </c>
      <c r="T76" s="406" cm="1">
        <f t="array" ref="T76">INDEX(CPTab,K76,2*MATCH(O76,Rp,0)-1)</f>
        <v>18</v>
      </c>
      <c r="U76" s="316">
        <f t="shared" si="10"/>
        <v>-30</v>
      </c>
      <c r="V76" s="317">
        <f t="shared" si="11"/>
        <v>31.3</v>
      </c>
      <c r="W76" s="316">
        <f t="shared" si="12"/>
        <v>-45</v>
      </c>
      <c r="X76" s="317">
        <f t="shared" si="13"/>
        <v>0.87</v>
      </c>
      <c r="Y76" s="316">
        <v>0</v>
      </c>
      <c r="Z76" s="317">
        <v>0</v>
      </c>
      <c r="AA76" s="316">
        <v>0</v>
      </c>
      <c r="AB76" s="317">
        <v>0</v>
      </c>
      <c r="AC76" s="316">
        <f>SimT</f>
        <v>12600</v>
      </c>
      <c r="AD76" s="317">
        <v>16384</v>
      </c>
      <c r="AE76" s="316">
        <v>1</v>
      </c>
      <c r="AF76" s="317">
        <v>32</v>
      </c>
      <c r="AG76" s="403" t="str" cm="1">
        <f t="array" ref="AG76">TEXT(J76,"000")&amp;TEXT(K76,"0")&amp;TEXT(L76,"000")&amp;_xlfn.IFS(ABS(M76-L76)&lt;5,"01",M76&lt;L76,"02",M76&gt;L76,"03")</f>
        <v>221400002</v>
      </c>
      <c r="AM76" s="439"/>
      <c r="AR76" s="81"/>
      <c r="AY76"/>
      <c r="BA76" s="447"/>
    </row>
    <row r="77" spans="1:65" x14ac:dyDescent="0.25">
      <c r="A77" t="s">
        <v>2648</v>
      </c>
      <c r="B77">
        <v>8.49</v>
      </c>
      <c r="C77">
        <v>1.2350000000000001</v>
      </c>
      <c r="D77">
        <v>0.96799999999999997</v>
      </c>
      <c r="E77">
        <v>0.59299999999999997</v>
      </c>
      <c r="F77">
        <v>4.4000000000000004</v>
      </c>
      <c r="G77">
        <v>5.7</v>
      </c>
      <c r="H77">
        <v>6.9</v>
      </c>
      <c r="I77">
        <v>9.1</v>
      </c>
      <c r="J77" s="309" t="str">
        <f t="shared" si="16"/>
        <v>221</v>
      </c>
      <c r="K77">
        <f t="shared" si="17"/>
        <v>4</v>
      </c>
      <c r="L77" s="56">
        <f>L75</f>
        <v>0</v>
      </c>
      <c r="M77" s="82">
        <f>L77+30</f>
        <v>30</v>
      </c>
      <c r="N77" s="57">
        <f>L77+45</f>
        <v>45</v>
      </c>
      <c r="O77" s="309">
        <v>100</v>
      </c>
      <c r="P77" s="309">
        <v>100</v>
      </c>
      <c r="Q77" s="309">
        <v>10</v>
      </c>
      <c r="R77" s="316">
        <f t="shared" si="9"/>
        <v>0</v>
      </c>
      <c r="S77" s="397" cm="1">
        <f t="array" ref="S77">INDEX(CPTab,K77,2*MATCH(O77,Rp,0))</f>
        <v>14.7</v>
      </c>
      <c r="T77" s="406" cm="1">
        <f t="array" ref="T77">INDEX(CPTab,K77,2*MATCH(O77,Rp,0)-1)</f>
        <v>18</v>
      </c>
      <c r="U77" s="316">
        <f t="shared" si="10"/>
        <v>30</v>
      </c>
      <c r="V77" s="317">
        <f t="shared" si="11"/>
        <v>31.3</v>
      </c>
      <c r="W77" s="316">
        <f t="shared" si="12"/>
        <v>45</v>
      </c>
      <c r="X77" s="317">
        <f t="shared" si="13"/>
        <v>0.87</v>
      </c>
      <c r="Y77" s="316">
        <v>0</v>
      </c>
      <c r="Z77" s="317">
        <v>0</v>
      </c>
      <c r="AA77" s="316">
        <v>0</v>
      </c>
      <c r="AB77" s="317">
        <v>0</v>
      </c>
      <c r="AC77" s="316">
        <f>SimT</f>
        <v>12600</v>
      </c>
      <c r="AD77" s="317">
        <v>16384</v>
      </c>
      <c r="AE77" s="316">
        <v>1</v>
      </c>
      <c r="AF77" s="317">
        <v>32</v>
      </c>
      <c r="AG77" s="403" t="str" cm="1">
        <f t="array" ref="AG77">TEXT(J77,"000")&amp;TEXT(K77,"0")&amp;TEXT(L77,"000")&amp;_xlfn.IFS(ABS(M77-L77)&lt;5,"01",M77&lt;L77,"02",M77&gt;L77,"03")</f>
        <v>221400003</v>
      </c>
      <c r="AM77" s="439"/>
      <c r="AR77" s="81"/>
      <c r="AY77"/>
      <c r="BA77" s="447"/>
    </row>
    <row r="78" spans="1:65" x14ac:dyDescent="0.25">
      <c r="A78" t="s">
        <v>2649</v>
      </c>
      <c r="B78">
        <v>8.49</v>
      </c>
      <c r="C78">
        <v>1.07</v>
      </c>
      <c r="D78">
        <v>1.016</v>
      </c>
      <c r="E78">
        <v>0.7</v>
      </c>
      <c r="F78">
        <v>5.7</v>
      </c>
      <c r="G78">
        <v>7.6</v>
      </c>
      <c r="H78">
        <v>9.5</v>
      </c>
      <c r="I78">
        <v>13.2</v>
      </c>
      <c r="J78" s="309" t="str">
        <f t="shared" si="16"/>
        <v>221</v>
      </c>
      <c r="K78">
        <f t="shared" si="17"/>
        <v>4</v>
      </c>
      <c r="L78" s="56">
        <v>60</v>
      </c>
      <c r="M78" s="82">
        <f>L78+3</f>
        <v>63</v>
      </c>
      <c r="N78" s="57">
        <f>L78+3</f>
        <v>63</v>
      </c>
      <c r="O78" s="309">
        <v>100</v>
      </c>
      <c r="P78" s="309">
        <v>100</v>
      </c>
      <c r="Q78" s="309">
        <v>10</v>
      </c>
      <c r="R78" s="316">
        <f t="shared" si="9"/>
        <v>60</v>
      </c>
      <c r="S78" s="397" cm="1">
        <f t="array" ref="S78">INDEX(CPTab,K78,2*MATCH(O78,Rp,0))</f>
        <v>14.7</v>
      </c>
      <c r="T78" s="406" cm="1">
        <f t="array" ref="T78">INDEX(CPTab,K78,2*MATCH(O78,Rp,0)-1)</f>
        <v>18</v>
      </c>
      <c r="U78" s="316">
        <f t="shared" si="10"/>
        <v>63</v>
      </c>
      <c r="V78" s="317">
        <f t="shared" si="11"/>
        <v>31.3</v>
      </c>
      <c r="W78" s="316">
        <f t="shared" si="12"/>
        <v>63</v>
      </c>
      <c r="X78" s="317">
        <f t="shared" si="13"/>
        <v>0.87</v>
      </c>
      <c r="Y78" s="316">
        <v>0</v>
      </c>
      <c r="Z78" s="317">
        <v>0</v>
      </c>
      <c r="AA78" s="316">
        <v>0</v>
      </c>
      <c r="AB78" s="317">
        <v>0</v>
      </c>
      <c r="AC78" s="316">
        <f>SimT</f>
        <v>12600</v>
      </c>
      <c r="AD78" s="317">
        <v>16384</v>
      </c>
      <c r="AE78" s="316">
        <v>1</v>
      </c>
      <c r="AF78" s="317">
        <v>32</v>
      </c>
      <c r="AG78" s="403" t="str" cm="1">
        <f t="array" ref="AG78">TEXT(J78,"000")&amp;TEXT(K78,"0")&amp;TEXT(L78,"000")&amp;_xlfn.IFS(ABS(M78-L78)&lt;5,"01",M78&lt;L78,"02",M78&gt;L78,"03")</f>
        <v>221406001</v>
      </c>
      <c r="AM78" s="439"/>
      <c r="AR78" s="81"/>
      <c r="AY78"/>
      <c r="BA78" s="447"/>
    </row>
    <row r="79" spans="1:65" x14ac:dyDescent="0.25">
      <c r="A79" t="s">
        <v>2650</v>
      </c>
      <c r="B79">
        <v>8.2100000000000009</v>
      </c>
      <c r="C79">
        <v>1.1399999999999999</v>
      </c>
      <c r="D79">
        <v>1.371</v>
      </c>
      <c r="E79">
        <v>0.77900000000000003</v>
      </c>
      <c r="F79">
        <v>6.9</v>
      </c>
      <c r="G79">
        <v>9.1</v>
      </c>
      <c r="H79">
        <v>11.2</v>
      </c>
      <c r="I79">
        <v>15.3</v>
      </c>
      <c r="J79" s="309" t="str">
        <f t="shared" si="16"/>
        <v>221</v>
      </c>
      <c r="K79">
        <f t="shared" si="17"/>
        <v>4</v>
      </c>
      <c r="L79" s="56">
        <f>L78</f>
        <v>60</v>
      </c>
      <c r="M79" s="82">
        <f>L79-30</f>
        <v>30</v>
      </c>
      <c r="N79" s="57">
        <f>L79-45</f>
        <v>15</v>
      </c>
      <c r="O79" s="309">
        <v>100</v>
      </c>
      <c r="P79" s="309">
        <v>100</v>
      </c>
      <c r="Q79" s="309">
        <v>10</v>
      </c>
      <c r="R79" s="316">
        <f t="shared" si="9"/>
        <v>60</v>
      </c>
      <c r="S79" s="397" cm="1">
        <f t="array" ref="S79">INDEX(CPTab,K79,2*MATCH(O79,Rp,0))</f>
        <v>14.7</v>
      </c>
      <c r="T79" s="406" cm="1">
        <f t="array" ref="T79">INDEX(CPTab,K79,2*MATCH(O79,Rp,0)-1)</f>
        <v>18</v>
      </c>
      <c r="U79" s="316">
        <f t="shared" si="10"/>
        <v>30</v>
      </c>
      <c r="V79" s="317">
        <f t="shared" si="11"/>
        <v>31.3</v>
      </c>
      <c r="W79" s="316">
        <f t="shared" si="12"/>
        <v>15</v>
      </c>
      <c r="X79" s="317">
        <f t="shared" si="13"/>
        <v>0.87</v>
      </c>
      <c r="Y79" s="316">
        <v>0</v>
      </c>
      <c r="Z79" s="317">
        <v>0</v>
      </c>
      <c r="AA79" s="316">
        <v>0</v>
      </c>
      <c r="AB79" s="317">
        <v>0</v>
      </c>
      <c r="AC79" s="316">
        <f>SimT</f>
        <v>12600</v>
      </c>
      <c r="AD79" s="317">
        <v>16384</v>
      </c>
      <c r="AE79" s="316">
        <v>1</v>
      </c>
      <c r="AF79" s="317">
        <v>32</v>
      </c>
      <c r="AG79" s="403" t="str" cm="1">
        <f t="array" ref="AG79">TEXT(J79,"000")&amp;TEXT(K79,"0")&amp;TEXT(L79,"000")&amp;_xlfn.IFS(ABS(M79-L79)&lt;5,"01",M79&lt;L79,"02",M79&gt;L79,"03")</f>
        <v>221406002</v>
      </c>
      <c r="AM79" s="439"/>
      <c r="AR79" s="81"/>
      <c r="AY79"/>
      <c r="BA79" s="442"/>
    </row>
    <row r="80" spans="1:65" x14ac:dyDescent="0.25">
      <c r="A80" t="s">
        <v>2651</v>
      </c>
      <c r="B80">
        <v>8.49</v>
      </c>
      <c r="C80">
        <v>1.28</v>
      </c>
      <c r="D80">
        <v>1.7150000000000001</v>
      </c>
      <c r="E80">
        <v>0.91</v>
      </c>
      <c r="F80">
        <v>7.4</v>
      </c>
      <c r="G80">
        <v>9.5</v>
      </c>
      <c r="H80">
        <v>11.4</v>
      </c>
      <c r="I80">
        <v>14.9</v>
      </c>
      <c r="J80" s="309" t="str">
        <f t="shared" si="16"/>
        <v>221</v>
      </c>
      <c r="K80">
        <f t="shared" si="17"/>
        <v>4</v>
      </c>
      <c r="L80" s="2">
        <f>L78</f>
        <v>60</v>
      </c>
      <c r="M80" s="53">
        <f>L80+30</f>
        <v>90</v>
      </c>
      <c r="N80" s="58">
        <f>L80+45</f>
        <v>105</v>
      </c>
      <c r="O80" s="309">
        <v>100</v>
      </c>
      <c r="P80" s="309">
        <v>100</v>
      </c>
      <c r="Q80" s="309">
        <v>10</v>
      </c>
      <c r="R80" s="316">
        <f t="shared" si="9"/>
        <v>60</v>
      </c>
      <c r="S80" s="397" cm="1">
        <f t="array" ref="S80">INDEX(CPTab,K80,2*MATCH(O80,Rp,0))</f>
        <v>14.7</v>
      </c>
      <c r="T80" s="406" cm="1">
        <f t="array" ref="T80">INDEX(CPTab,K80,2*MATCH(O80,Rp,0)-1)</f>
        <v>18</v>
      </c>
      <c r="U80" s="316">
        <f t="shared" si="10"/>
        <v>90</v>
      </c>
      <c r="V80" s="317">
        <f t="shared" si="11"/>
        <v>31.3</v>
      </c>
      <c r="W80" s="316">
        <f t="shared" si="12"/>
        <v>105</v>
      </c>
      <c r="X80" s="317">
        <f t="shared" si="13"/>
        <v>0.87</v>
      </c>
      <c r="Y80" s="316">
        <v>0</v>
      </c>
      <c r="Z80" s="317">
        <v>0</v>
      </c>
      <c r="AA80" s="316">
        <v>0</v>
      </c>
      <c r="AB80" s="317">
        <v>0</v>
      </c>
      <c r="AC80" s="316">
        <f>SimT</f>
        <v>12600</v>
      </c>
      <c r="AD80" s="317">
        <v>16384</v>
      </c>
      <c r="AE80" s="316">
        <v>1</v>
      </c>
      <c r="AF80" s="317">
        <v>32</v>
      </c>
      <c r="AG80" s="403" t="str" cm="1">
        <f t="array" ref="AG80">TEXT(J80,"000")&amp;TEXT(K80,"0")&amp;TEXT(L80,"000")&amp;_xlfn.IFS(ABS(M80-L80)&lt;5,"01",M80&lt;L80,"02",M80&gt;L80,"03")</f>
        <v>221406003</v>
      </c>
      <c r="AM80" s="439"/>
      <c r="AY80"/>
      <c r="BA80" s="442"/>
    </row>
    <row r="81" spans="1:53" x14ac:dyDescent="0.25">
      <c r="A81" t="s">
        <v>2652</v>
      </c>
      <c r="B81">
        <v>8.2100000000000009</v>
      </c>
      <c r="C81">
        <v>1.4</v>
      </c>
      <c r="D81">
        <v>2.052</v>
      </c>
      <c r="E81">
        <v>0.96</v>
      </c>
      <c r="F81">
        <v>7.9</v>
      </c>
      <c r="G81">
        <v>9.8000000000000007</v>
      </c>
      <c r="H81">
        <v>11.7</v>
      </c>
      <c r="I81">
        <v>14.9</v>
      </c>
      <c r="J81" s="309" t="str">
        <f t="shared" si="16"/>
        <v>212</v>
      </c>
      <c r="K81">
        <f t="shared" si="17"/>
        <v>4</v>
      </c>
      <c r="L81" s="55">
        <v>0</v>
      </c>
      <c r="M81" s="225">
        <f>L81+3</f>
        <v>3</v>
      </c>
      <c r="N81" s="1">
        <f>L81+3</f>
        <v>3</v>
      </c>
      <c r="O81" s="182">
        <v>100</v>
      </c>
      <c r="P81" s="182">
        <v>10</v>
      </c>
      <c r="Q81" s="182">
        <v>100</v>
      </c>
      <c r="R81" s="316">
        <f t="shared" si="9"/>
        <v>0</v>
      </c>
      <c r="S81" s="397" cm="1">
        <f t="array" ref="S81">INDEX(CPTab,K81,2*MATCH(O81,Rp,0))</f>
        <v>14.7</v>
      </c>
      <c r="T81" s="406" cm="1">
        <f t="array" ref="T81">INDEX(CPTab,K81,2*MATCH(O81,Rp,0)-1)</f>
        <v>18</v>
      </c>
      <c r="U81" s="316">
        <f t="shared" si="10"/>
        <v>3</v>
      </c>
      <c r="V81" s="317">
        <f t="shared" si="11"/>
        <v>28.7</v>
      </c>
      <c r="W81" s="316">
        <f t="shared" si="12"/>
        <v>3</v>
      </c>
      <c r="X81" s="317">
        <f t="shared" si="13"/>
        <v>1.04</v>
      </c>
      <c r="Y81" s="316">
        <v>0</v>
      </c>
      <c r="Z81" s="317">
        <v>0</v>
      </c>
      <c r="AA81" s="316">
        <v>0</v>
      </c>
      <c r="AB81" s="317">
        <v>0</v>
      </c>
      <c r="AC81" s="316">
        <f>SimT</f>
        <v>12600</v>
      </c>
      <c r="AD81" s="317">
        <v>16384</v>
      </c>
      <c r="AE81" s="316">
        <v>1</v>
      </c>
      <c r="AF81" s="317">
        <v>32</v>
      </c>
      <c r="AG81" s="403" t="str" cm="1">
        <f t="array" ref="AG81">TEXT(J81,"000")&amp;TEXT(K81,"0")&amp;TEXT(L81,"000")&amp;_xlfn.IFS(ABS(M81-L81)&lt;5,"01",M81&lt;L81,"02",M81&gt;L81,"03")</f>
        <v>212400001</v>
      </c>
      <c r="AM81" s="439"/>
      <c r="AY81"/>
      <c r="BA81" s="442"/>
    </row>
    <row r="82" spans="1:53" x14ac:dyDescent="0.25">
      <c r="A82" t="s">
        <v>2653</v>
      </c>
      <c r="B82">
        <v>8.49</v>
      </c>
      <c r="C82">
        <v>1.506</v>
      </c>
      <c r="D82">
        <v>2.3929999999999998</v>
      </c>
      <c r="E82">
        <v>0.89500000000000002</v>
      </c>
      <c r="F82">
        <v>8.3000000000000007</v>
      </c>
      <c r="G82">
        <v>10.3</v>
      </c>
      <c r="H82">
        <v>12</v>
      </c>
      <c r="I82">
        <v>15.2</v>
      </c>
      <c r="J82" s="309" t="str">
        <f t="shared" si="16"/>
        <v>212</v>
      </c>
      <c r="K82">
        <f t="shared" si="17"/>
        <v>4</v>
      </c>
      <c r="L82" s="56">
        <f>L81</f>
        <v>0</v>
      </c>
      <c r="M82" s="82">
        <f>L82-30</f>
        <v>-30</v>
      </c>
      <c r="N82" s="57">
        <f>L82-45</f>
        <v>-45</v>
      </c>
      <c r="O82" s="308">
        <v>100</v>
      </c>
      <c r="P82" s="308">
        <v>10</v>
      </c>
      <c r="Q82" s="308">
        <v>100</v>
      </c>
      <c r="R82" s="316">
        <f t="shared" si="9"/>
        <v>0</v>
      </c>
      <c r="S82" s="397" cm="1">
        <f t="array" ref="S82">INDEX(CPTab,K82,2*MATCH(O82,Rp,0))</f>
        <v>14.7</v>
      </c>
      <c r="T82" s="406" cm="1">
        <f t="array" ref="T82">INDEX(CPTab,K82,2*MATCH(O82,Rp,0)-1)</f>
        <v>18</v>
      </c>
      <c r="U82" s="316">
        <f t="shared" si="10"/>
        <v>-30</v>
      </c>
      <c r="V82" s="317">
        <f t="shared" si="11"/>
        <v>28.7</v>
      </c>
      <c r="W82" s="316">
        <f t="shared" si="12"/>
        <v>-45</v>
      </c>
      <c r="X82" s="317">
        <f t="shared" si="13"/>
        <v>1.04</v>
      </c>
      <c r="Y82" s="316">
        <v>0</v>
      </c>
      <c r="Z82" s="317">
        <v>0</v>
      </c>
      <c r="AA82" s="316">
        <v>0</v>
      </c>
      <c r="AB82" s="317">
        <v>0</v>
      </c>
      <c r="AC82" s="316">
        <f>SimT</f>
        <v>12600</v>
      </c>
      <c r="AD82" s="317">
        <v>16384</v>
      </c>
      <c r="AE82" s="316">
        <v>1</v>
      </c>
      <c r="AF82" s="317">
        <v>32</v>
      </c>
      <c r="AG82" s="403" t="str" cm="1">
        <f t="array" ref="AG82">TEXT(J82,"000")&amp;TEXT(K82,"0")&amp;TEXT(L82,"000")&amp;_xlfn.IFS(ABS(M82-L82)&lt;5,"01",M82&lt;L82,"02",M82&gt;L82,"03")</f>
        <v>212400002</v>
      </c>
      <c r="AM82" s="439"/>
      <c r="AY82"/>
      <c r="BA82" s="442"/>
    </row>
    <row r="83" spans="1:53" x14ac:dyDescent="0.25">
      <c r="A83" t="s">
        <v>2654</v>
      </c>
      <c r="B83">
        <v>100</v>
      </c>
      <c r="C83">
        <v>0.99199999999999999</v>
      </c>
      <c r="D83">
        <v>0.96399999999999997</v>
      </c>
      <c r="E83">
        <v>2.3279999999999998</v>
      </c>
      <c r="F83">
        <v>10.199999999999999</v>
      </c>
      <c r="G83">
        <v>12.4</v>
      </c>
      <c r="H83">
        <v>14.7</v>
      </c>
      <c r="I83">
        <v>19.3</v>
      </c>
      <c r="J83" s="309" t="str">
        <f t="shared" si="16"/>
        <v>212</v>
      </c>
      <c r="K83">
        <f t="shared" si="17"/>
        <v>4</v>
      </c>
      <c r="L83" s="56">
        <f>L81</f>
        <v>0</v>
      </c>
      <c r="M83" s="82">
        <f>L83+30</f>
        <v>30</v>
      </c>
      <c r="N83" s="57">
        <f>L83+45</f>
        <v>45</v>
      </c>
      <c r="O83" s="308">
        <v>100</v>
      </c>
      <c r="P83" s="308">
        <v>10</v>
      </c>
      <c r="Q83" s="308">
        <v>100</v>
      </c>
      <c r="R83" s="316">
        <f t="shared" si="9"/>
        <v>0</v>
      </c>
      <c r="S83" s="397" cm="1">
        <f t="array" ref="S83">INDEX(CPTab,K83,2*MATCH(O83,Rp,0))</f>
        <v>14.7</v>
      </c>
      <c r="T83" s="406" cm="1">
        <f t="array" ref="T83">INDEX(CPTab,K83,2*MATCH(O83,Rp,0)-1)</f>
        <v>18</v>
      </c>
      <c r="U83" s="316">
        <f t="shared" si="10"/>
        <v>30</v>
      </c>
      <c r="V83" s="317">
        <f t="shared" si="11"/>
        <v>28.7</v>
      </c>
      <c r="W83" s="316">
        <f t="shared" si="12"/>
        <v>45</v>
      </c>
      <c r="X83" s="317">
        <f t="shared" si="13"/>
        <v>1.04</v>
      </c>
      <c r="Y83" s="316">
        <v>0</v>
      </c>
      <c r="Z83" s="317">
        <v>0</v>
      </c>
      <c r="AA83" s="316">
        <v>0</v>
      </c>
      <c r="AB83" s="317">
        <v>0</v>
      </c>
      <c r="AC83" s="316">
        <f>SimT</f>
        <v>12600</v>
      </c>
      <c r="AD83" s="317">
        <v>16384</v>
      </c>
      <c r="AE83" s="316">
        <v>1</v>
      </c>
      <c r="AF83" s="317">
        <v>32</v>
      </c>
      <c r="AG83" s="403" t="str" cm="1">
        <f t="array" ref="AG83">TEXT(J83,"000")&amp;TEXT(K83,"0")&amp;TEXT(L83,"000")&amp;_xlfn.IFS(ABS(M83-L83)&lt;5,"01",M83&lt;L83,"02",M83&gt;L83,"03")</f>
        <v>212400003</v>
      </c>
      <c r="AM83" s="439"/>
      <c r="AY83"/>
      <c r="BA83" s="442"/>
    </row>
    <row r="84" spans="1:53" x14ac:dyDescent="0.25">
      <c r="B84" s="303">
        <v>8.49</v>
      </c>
      <c r="C84" s="303">
        <v>1.506</v>
      </c>
      <c r="D84" s="303">
        <v>2.3929999999999998</v>
      </c>
      <c r="E84" s="303">
        <v>0.89500000000000002</v>
      </c>
      <c r="F84" t="e">
        <f>D84*(-LN(1-B84^(1/F69)))^(1/C84)+E84</f>
        <v>#NUM!</v>
      </c>
      <c r="G84">
        <f>(1-B84^(1/F69))</f>
        <v>-7.49</v>
      </c>
      <c r="J84" s="309" t="str">
        <f t="shared" si="16"/>
        <v>212</v>
      </c>
      <c r="K84">
        <f t="shared" si="17"/>
        <v>4</v>
      </c>
      <c r="L84" s="56">
        <v>60</v>
      </c>
      <c r="M84" s="82">
        <f>L84+3</f>
        <v>63</v>
      </c>
      <c r="N84" s="57">
        <f>L84+3</f>
        <v>63</v>
      </c>
      <c r="O84" s="308">
        <v>100</v>
      </c>
      <c r="P84" s="308">
        <v>10</v>
      </c>
      <c r="Q84" s="308">
        <v>100</v>
      </c>
      <c r="R84" s="316">
        <f t="shared" si="9"/>
        <v>60</v>
      </c>
      <c r="S84" s="397" cm="1">
        <f t="array" ref="S84">INDEX(CPTab,K84,2*MATCH(O84,Rp,0))</f>
        <v>14.7</v>
      </c>
      <c r="T84" s="406" cm="1">
        <f t="array" ref="T84">INDEX(CPTab,K84,2*MATCH(O84,Rp,0)-1)</f>
        <v>18</v>
      </c>
      <c r="U84" s="316">
        <f t="shared" si="10"/>
        <v>63</v>
      </c>
      <c r="V84" s="317">
        <f t="shared" si="11"/>
        <v>28.7</v>
      </c>
      <c r="W84" s="316">
        <f t="shared" si="12"/>
        <v>63</v>
      </c>
      <c r="X84" s="317">
        <f t="shared" si="13"/>
        <v>1.04</v>
      </c>
      <c r="Y84" s="316">
        <v>0</v>
      </c>
      <c r="Z84" s="317">
        <v>0</v>
      </c>
      <c r="AA84" s="316">
        <v>0</v>
      </c>
      <c r="AB84" s="317">
        <v>0</v>
      </c>
      <c r="AC84" s="316">
        <f>SimT</f>
        <v>12600</v>
      </c>
      <c r="AD84" s="317">
        <v>16384</v>
      </c>
      <c r="AE84" s="316">
        <v>1</v>
      </c>
      <c r="AF84" s="317">
        <v>32</v>
      </c>
      <c r="AG84" s="403" t="str" cm="1">
        <f t="array" ref="AG84">TEXT(J84,"000")&amp;TEXT(K84,"0")&amp;TEXT(L84,"000")&amp;_xlfn.IFS(ABS(M84-L84)&lt;5,"01",M84&lt;L84,"02",M84&gt;L84,"03")</f>
        <v>212406001</v>
      </c>
      <c r="AM84" s="439"/>
      <c r="AY84"/>
      <c r="BA84" s="442"/>
    </row>
    <row r="85" spans="1:53" x14ac:dyDescent="0.25">
      <c r="B85" s="303"/>
      <c r="C85" s="303"/>
      <c r="D85" s="303"/>
      <c r="E85" s="307"/>
      <c r="F85" s="307"/>
      <c r="G85" s="303"/>
      <c r="H85" s="303"/>
      <c r="J85" s="309" t="str">
        <f t="shared" si="16"/>
        <v>212</v>
      </c>
      <c r="K85">
        <f t="shared" si="17"/>
        <v>4</v>
      </c>
      <c r="L85" s="56">
        <f>L84</f>
        <v>60</v>
      </c>
      <c r="M85" s="82">
        <f>L85-30</f>
        <v>30</v>
      </c>
      <c r="N85" s="57">
        <f>L85-45</f>
        <v>15</v>
      </c>
      <c r="O85" s="308">
        <v>100</v>
      </c>
      <c r="P85" s="308">
        <v>10</v>
      </c>
      <c r="Q85" s="308">
        <v>100</v>
      </c>
      <c r="R85" s="316">
        <f t="shared" si="9"/>
        <v>60</v>
      </c>
      <c r="S85" s="397" cm="1">
        <f t="array" ref="S85">INDEX(CPTab,K85,2*MATCH(O85,Rp,0))</f>
        <v>14.7</v>
      </c>
      <c r="T85" s="406" cm="1">
        <f t="array" ref="T85">INDEX(CPTab,K85,2*MATCH(O85,Rp,0)-1)</f>
        <v>18</v>
      </c>
      <c r="U85" s="316">
        <f t="shared" si="10"/>
        <v>30</v>
      </c>
      <c r="V85" s="317">
        <f t="shared" si="11"/>
        <v>28.7</v>
      </c>
      <c r="W85" s="316">
        <f t="shared" si="12"/>
        <v>15</v>
      </c>
      <c r="X85" s="317">
        <f t="shared" si="13"/>
        <v>1.04</v>
      </c>
      <c r="Y85" s="316">
        <v>0</v>
      </c>
      <c r="Z85" s="317">
        <v>0</v>
      </c>
      <c r="AA85" s="316">
        <v>0</v>
      </c>
      <c r="AB85" s="317">
        <v>0</v>
      </c>
      <c r="AC85" s="316">
        <f>SimT</f>
        <v>12600</v>
      </c>
      <c r="AD85" s="317">
        <v>16384</v>
      </c>
      <c r="AE85" s="316">
        <v>1</v>
      </c>
      <c r="AF85" s="317">
        <v>32</v>
      </c>
      <c r="AG85" s="403" t="str" cm="1">
        <f t="array" ref="AG85">TEXT(J85,"000")&amp;TEXT(K85,"0")&amp;TEXT(L85,"000")&amp;_xlfn.IFS(ABS(M85-L85)&lt;5,"01",M85&lt;L85,"02",M85&gt;L85,"03")</f>
        <v>212406002</v>
      </c>
      <c r="AM85" s="439"/>
      <c r="AY85"/>
      <c r="BA85" s="442"/>
    </row>
    <row r="86" spans="1:53" x14ac:dyDescent="0.25">
      <c r="B86" s="303"/>
      <c r="C86" s="303"/>
      <c r="D86" s="303"/>
      <c r="E86" s="307"/>
      <c r="F86" s="307"/>
      <c r="G86" s="303"/>
      <c r="H86" s="303"/>
      <c r="J86" s="309" t="str">
        <f t="shared" si="16"/>
        <v>212</v>
      </c>
      <c r="K86">
        <f t="shared" si="17"/>
        <v>4</v>
      </c>
      <c r="L86" s="2">
        <f>L84</f>
        <v>60</v>
      </c>
      <c r="M86" s="53">
        <f>L86+30</f>
        <v>90</v>
      </c>
      <c r="N86" s="58">
        <f>L86+45</f>
        <v>105</v>
      </c>
      <c r="O86" s="308">
        <v>100</v>
      </c>
      <c r="P86" s="308">
        <v>10</v>
      </c>
      <c r="Q86" s="308">
        <v>100</v>
      </c>
      <c r="R86" s="316">
        <f t="shared" si="9"/>
        <v>60</v>
      </c>
      <c r="S86" s="397" cm="1">
        <f t="array" ref="S86">INDEX(CPTab,K86,2*MATCH(O86,Rp,0))</f>
        <v>14.7</v>
      </c>
      <c r="T86" s="406" cm="1">
        <f t="array" ref="T86">INDEX(CPTab,K86,2*MATCH(O86,Rp,0)-1)</f>
        <v>18</v>
      </c>
      <c r="U86" s="316">
        <f t="shared" si="10"/>
        <v>90</v>
      </c>
      <c r="V86" s="317">
        <f t="shared" si="11"/>
        <v>28.7</v>
      </c>
      <c r="W86" s="316">
        <f t="shared" si="12"/>
        <v>105</v>
      </c>
      <c r="X86" s="317">
        <f t="shared" si="13"/>
        <v>1.04</v>
      </c>
      <c r="Y86" s="316">
        <v>0</v>
      </c>
      <c r="Z86" s="317">
        <v>0</v>
      </c>
      <c r="AA86" s="316">
        <v>0</v>
      </c>
      <c r="AB86" s="317">
        <v>0</v>
      </c>
      <c r="AC86" s="316">
        <f>SimT</f>
        <v>12600</v>
      </c>
      <c r="AD86" s="317">
        <v>16384</v>
      </c>
      <c r="AE86" s="316">
        <v>1</v>
      </c>
      <c r="AF86" s="317">
        <v>32</v>
      </c>
      <c r="AG86" s="403" t="str" cm="1">
        <f t="array" ref="AG86">TEXT(J86,"000")&amp;TEXT(K86,"0")&amp;TEXT(L86,"000")&amp;_xlfn.IFS(ABS(M86-L86)&lt;5,"01",M86&lt;L86,"02",M86&gt;L86,"03")</f>
        <v>212406003</v>
      </c>
      <c r="AM86" s="439"/>
      <c r="AY86"/>
      <c r="BA86" s="442"/>
    </row>
    <row r="87" spans="1:53" x14ac:dyDescent="0.25">
      <c r="B87" s="303"/>
      <c r="C87" s="303"/>
      <c r="D87" s="303"/>
      <c r="E87" s="307"/>
      <c r="F87" s="307"/>
      <c r="G87" s="303"/>
      <c r="H87" s="303"/>
      <c r="J87" s="309" t="str">
        <f t="shared" si="16"/>
        <v>412</v>
      </c>
      <c r="K87">
        <f t="shared" si="17"/>
        <v>4</v>
      </c>
      <c r="L87" s="55">
        <v>0</v>
      </c>
      <c r="M87" s="225">
        <f>L87+3</f>
        <v>3</v>
      </c>
      <c r="N87" s="1">
        <f>L87+3</f>
        <v>3</v>
      </c>
      <c r="O87" s="308">
        <v>10000</v>
      </c>
      <c r="P87" s="308">
        <v>10</v>
      </c>
      <c r="Q87" s="308">
        <v>100</v>
      </c>
      <c r="R87" s="316">
        <f t="shared" si="9"/>
        <v>0</v>
      </c>
      <c r="S87" s="397" cm="1">
        <f t="array" ref="S87">INDEX(CPTab,K87,2*MATCH(O87,Rp,0))</f>
        <v>19.3</v>
      </c>
      <c r="T87" s="406" cm="1">
        <f t="array" ref="T87">INDEX(CPTab,K87,2*MATCH(O87,Rp,0)-1)</f>
        <v>20.8</v>
      </c>
      <c r="U87" s="316">
        <f t="shared" si="10"/>
        <v>3</v>
      </c>
      <c r="V87" s="317">
        <f t="shared" si="11"/>
        <v>28.7</v>
      </c>
      <c r="W87" s="316">
        <f t="shared" si="12"/>
        <v>3</v>
      </c>
      <c r="X87" s="317">
        <f t="shared" si="13"/>
        <v>1.04</v>
      </c>
      <c r="Y87" s="316">
        <v>0</v>
      </c>
      <c r="Z87" s="317">
        <v>0</v>
      </c>
      <c r="AA87" s="316">
        <v>0</v>
      </c>
      <c r="AB87" s="317">
        <v>0</v>
      </c>
      <c r="AC87" s="316">
        <f>SimT</f>
        <v>12600</v>
      </c>
      <c r="AD87" s="317">
        <v>16384</v>
      </c>
      <c r="AE87" s="316">
        <v>1</v>
      </c>
      <c r="AF87" s="317">
        <v>32</v>
      </c>
      <c r="AG87" s="403" t="str" cm="1">
        <f t="array" ref="AG87">TEXT(J87,"000")&amp;TEXT(K87,"0")&amp;TEXT(L87,"000")&amp;_xlfn.IFS(ABS(M87-L87)&lt;5,"01",M87&lt;L87,"02",M87&gt;L87,"03")</f>
        <v>412400001</v>
      </c>
      <c r="AY87"/>
      <c r="BA87" s="83"/>
    </row>
    <row r="88" spans="1:53" x14ac:dyDescent="0.25">
      <c r="B88" s="303"/>
      <c r="C88" s="303"/>
      <c r="D88" s="303"/>
      <c r="E88" s="307"/>
      <c r="F88" s="307"/>
      <c r="G88" s="303"/>
      <c r="H88" s="303"/>
      <c r="J88" s="309" t="str">
        <f t="shared" si="16"/>
        <v>412</v>
      </c>
      <c r="K88">
        <f t="shared" si="17"/>
        <v>4</v>
      </c>
      <c r="L88" s="56">
        <f>L87</f>
        <v>0</v>
      </c>
      <c r="M88" s="82">
        <f>L88-30</f>
        <v>-30</v>
      </c>
      <c r="N88" s="57">
        <f>L88-45</f>
        <v>-45</v>
      </c>
      <c r="O88" s="308">
        <v>10000</v>
      </c>
      <c r="P88" s="308">
        <v>10</v>
      </c>
      <c r="Q88" s="308">
        <v>100</v>
      </c>
      <c r="R88" s="316">
        <f t="shared" si="9"/>
        <v>0</v>
      </c>
      <c r="S88" s="397" cm="1">
        <f t="array" ref="S88">INDEX(CPTab,K88,2*MATCH(O88,Rp,0))</f>
        <v>19.3</v>
      </c>
      <c r="T88" s="406" cm="1">
        <f t="array" ref="T88">INDEX(CPTab,K88,2*MATCH(O88,Rp,0)-1)</f>
        <v>20.8</v>
      </c>
      <c r="U88" s="316">
        <f t="shared" si="10"/>
        <v>-30</v>
      </c>
      <c r="V88" s="317">
        <f t="shared" si="11"/>
        <v>28.7</v>
      </c>
      <c r="W88" s="316">
        <f t="shared" si="12"/>
        <v>-45</v>
      </c>
      <c r="X88" s="317">
        <f t="shared" si="13"/>
        <v>1.04</v>
      </c>
      <c r="Y88" s="316">
        <v>0</v>
      </c>
      <c r="Z88" s="317">
        <v>0</v>
      </c>
      <c r="AA88" s="316">
        <v>0</v>
      </c>
      <c r="AB88" s="317">
        <v>0</v>
      </c>
      <c r="AC88" s="316">
        <f>SimT</f>
        <v>12600</v>
      </c>
      <c r="AD88" s="317">
        <v>16384</v>
      </c>
      <c r="AE88" s="316">
        <v>1</v>
      </c>
      <c r="AF88" s="317">
        <v>32</v>
      </c>
      <c r="AG88" s="403" t="str" cm="1">
        <f t="array" ref="AG88">TEXT(J88,"000")&amp;TEXT(K88,"0")&amp;TEXT(L88,"000")&amp;_xlfn.IFS(ABS(M88-L88)&lt;5,"01",M88&lt;L88,"02",M88&gt;L88,"03")</f>
        <v>412400002</v>
      </c>
      <c r="AY88"/>
      <c r="BA88" s="83"/>
    </row>
    <row r="89" spans="1:53" x14ac:dyDescent="0.25">
      <c r="B89" s="303"/>
      <c r="C89" s="303"/>
      <c r="D89" s="303"/>
      <c r="E89" s="307"/>
      <c r="F89" s="307"/>
      <c r="G89" s="303"/>
      <c r="H89" s="303"/>
      <c r="J89" s="309" t="str">
        <f t="shared" si="16"/>
        <v>412</v>
      </c>
      <c r="K89">
        <f t="shared" si="17"/>
        <v>4</v>
      </c>
      <c r="L89" s="56">
        <f>L87</f>
        <v>0</v>
      </c>
      <c r="M89" s="82">
        <f>L89+30</f>
        <v>30</v>
      </c>
      <c r="N89" s="57">
        <f>L89+45</f>
        <v>45</v>
      </c>
      <c r="O89" s="308">
        <v>10000</v>
      </c>
      <c r="P89" s="308">
        <v>10</v>
      </c>
      <c r="Q89" s="308">
        <v>100</v>
      </c>
      <c r="R89" s="316">
        <f t="shared" si="9"/>
        <v>0</v>
      </c>
      <c r="S89" s="397" cm="1">
        <f t="array" ref="S89">INDEX(CPTab,K89,2*MATCH(O89,Rp,0))</f>
        <v>19.3</v>
      </c>
      <c r="T89" s="406" cm="1">
        <f t="array" ref="T89">INDEX(CPTab,K89,2*MATCH(O89,Rp,0)-1)</f>
        <v>20.8</v>
      </c>
      <c r="U89" s="316">
        <f t="shared" si="10"/>
        <v>30</v>
      </c>
      <c r="V89" s="317">
        <f t="shared" si="11"/>
        <v>28.7</v>
      </c>
      <c r="W89" s="316">
        <f t="shared" si="12"/>
        <v>45</v>
      </c>
      <c r="X89" s="317">
        <f t="shared" si="13"/>
        <v>1.04</v>
      </c>
      <c r="Y89" s="316">
        <v>0</v>
      </c>
      <c r="Z89" s="317">
        <v>0</v>
      </c>
      <c r="AA89" s="316">
        <v>0</v>
      </c>
      <c r="AB89" s="317">
        <v>0</v>
      </c>
      <c r="AC89" s="316">
        <f>SimT</f>
        <v>12600</v>
      </c>
      <c r="AD89" s="317">
        <v>16384</v>
      </c>
      <c r="AE89" s="316">
        <v>1</v>
      </c>
      <c r="AF89" s="317">
        <v>32</v>
      </c>
      <c r="AG89" s="403" t="str" cm="1">
        <f t="array" ref="AG89">TEXT(J89,"000")&amp;TEXT(K89,"0")&amp;TEXT(L89,"000")&amp;_xlfn.IFS(ABS(M89-L89)&lt;5,"01",M89&lt;L89,"02",M89&gt;L89,"03")</f>
        <v>412400003</v>
      </c>
      <c r="AY89"/>
      <c r="BA89" s="83"/>
    </row>
    <row r="90" spans="1:53" x14ac:dyDescent="0.25">
      <c r="B90" s="303"/>
      <c r="C90" s="303"/>
      <c r="D90" s="303"/>
      <c r="E90" s="307"/>
      <c r="F90" s="307"/>
      <c r="G90" s="303"/>
      <c r="H90" s="303"/>
      <c r="J90" s="309" t="str">
        <f t="shared" si="16"/>
        <v>412</v>
      </c>
      <c r="K90">
        <f t="shared" si="17"/>
        <v>4</v>
      </c>
      <c r="L90" s="56">
        <v>60</v>
      </c>
      <c r="M90" s="82">
        <f>L90+3</f>
        <v>63</v>
      </c>
      <c r="N90" s="57">
        <f>L90+3</f>
        <v>63</v>
      </c>
      <c r="O90" s="308">
        <v>10000</v>
      </c>
      <c r="P90" s="308">
        <v>10</v>
      </c>
      <c r="Q90" s="308">
        <v>100</v>
      </c>
      <c r="R90" s="316">
        <f t="shared" ref="R90:R146" si="18">L90</f>
        <v>60</v>
      </c>
      <c r="S90" s="397" cm="1">
        <f t="array" ref="S90">INDEX(CPTab,K90,2*MATCH(O90,Rp,0))</f>
        <v>19.3</v>
      </c>
      <c r="T90" s="406" cm="1">
        <f t="array" ref="T90">INDEX(CPTab,K90,2*MATCH(O90,Rp,0)-1)</f>
        <v>20.8</v>
      </c>
      <c r="U90" s="316">
        <f t="shared" ref="U90:U146" si="19">M90</f>
        <v>63</v>
      </c>
      <c r="V90" s="317">
        <f t="shared" ref="V90:V153" si="20">INDEX(Ws,MATCH(P90,Rp,0))</f>
        <v>28.7</v>
      </c>
      <c r="W90" s="316">
        <f t="shared" ref="W90:W146" si="21">N90</f>
        <v>63</v>
      </c>
      <c r="X90" s="317">
        <f t="shared" ref="X90:X153" si="22">INDEX(Cu,MATCH(Q90,Rp,0))</f>
        <v>1.04</v>
      </c>
      <c r="Y90" s="316">
        <v>0</v>
      </c>
      <c r="Z90" s="317">
        <v>0</v>
      </c>
      <c r="AA90" s="316">
        <v>0</v>
      </c>
      <c r="AB90" s="317">
        <v>0</v>
      </c>
      <c r="AC90" s="316">
        <f>SimT</f>
        <v>12600</v>
      </c>
      <c r="AD90" s="317">
        <v>16384</v>
      </c>
      <c r="AE90" s="316">
        <v>1</v>
      </c>
      <c r="AF90" s="317">
        <v>32</v>
      </c>
      <c r="AG90" s="403" t="str" cm="1">
        <f t="array" ref="AG90">TEXT(J90,"000")&amp;TEXT(K90,"0")&amp;TEXT(L90,"000")&amp;_xlfn.IFS(ABS(M90-L90)&lt;5,"01",M90&lt;L90,"02",M90&gt;L90,"03")</f>
        <v>412406001</v>
      </c>
      <c r="AY90"/>
      <c r="BA90" s="83"/>
    </row>
    <row r="91" spans="1:53" x14ac:dyDescent="0.25">
      <c r="B91" s="303"/>
      <c r="C91" s="303"/>
      <c r="D91" s="303"/>
      <c r="E91" s="307"/>
      <c r="F91" s="307"/>
      <c r="G91" s="303"/>
      <c r="H91" s="303"/>
      <c r="J91" s="309" t="str">
        <f t="shared" si="16"/>
        <v>412</v>
      </c>
      <c r="K91">
        <f t="shared" si="17"/>
        <v>4</v>
      </c>
      <c r="L91" s="56">
        <f>L90</f>
        <v>60</v>
      </c>
      <c r="M91" s="82">
        <f>L91-30</f>
        <v>30</v>
      </c>
      <c r="N91" s="57">
        <f>L91-45</f>
        <v>15</v>
      </c>
      <c r="O91" s="308">
        <v>10000</v>
      </c>
      <c r="P91" s="308">
        <v>10</v>
      </c>
      <c r="Q91" s="308">
        <v>100</v>
      </c>
      <c r="R91" s="316">
        <f t="shared" si="18"/>
        <v>60</v>
      </c>
      <c r="S91" s="397" cm="1">
        <f t="array" ref="S91">INDEX(CPTab,K91,2*MATCH(O91,Rp,0))</f>
        <v>19.3</v>
      </c>
      <c r="T91" s="406" cm="1">
        <f t="array" ref="T91">INDEX(CPTab,K91,2*MATCH(O91,Rp,0)-1)</f>
        <v>20.8</v>
      </c>
      <c r="U91" s="316">
        <f t="shared" si="19"/>
        <v>30</v>
      </c>
      <c r="V91" s="317">
        <f t="shared" si="20"/>
        <v>28.7</v>
      </c>
      <c r="W91" s="316">
        <f t="shared" si="21"/>
        <v>15</v>
      </c>
      <c r="X91" s="317">
        <f t="shared" si="22"/>
        <v>1.04</v>
      </c>
      <c r="Y91" s="316">
        <v>0</v>
      </c>
      <c r="Z91" s="317">
        <v>0</v>
      </c>
      <c r="AA91" s="316">
        <v>0</v>
      </c>
      <c r="AB91" s="317">
        <v>0</v>
      </c>
      <c r="AC91" s="316">
        <f>SimT</f>
        <v>12600</v>
      </c>
      <c r="AD91" s="317">
        <v>16384</v>
      </c>
      <c r="AE91" s="316">
        <v>1</v>
      </c>
      <c r="AF91" s="317">
        <v>32</v>
      </c>
      <c r="AG91" s="403" t="str" cm="1">
        <f t="array" ref="AG91">TEXT(J91,"000")&amp;TEXT(K91,"0")&amp;TEXT(L91,"000")&amp;_xlfn.IFS(ABS(M91-L91)&lt;5,"01",M91&lt;L91,"02",M91&gt;L91,"03")</f>
        <v>412406002</v>
      </c>
      <c r="AY91"/>
      <c r="BA91" s="83"/>
    </row>
    <row r="92" spans="1:53" x14ac:dyDescent="0.25">
      <c r="B92" s="303"/>
      <c r="C92" s="303"/>
      <c r="D92" s="303"/>
      <c r="E92" s="307"/>
      <c r="F92" s="307"/>
      <c r="G92" s="303"/>
      <c r="H92" s="303"/>
      <c r="J92" s="309" t="str">
        <f t="shared" si="16"/>
        <v>412</v>
      </c>
      <c r="K92">
        <f t="shared" si="17"/>
        <v>4</v>
      </c>
      <c r="L92" s="2">
        <f>L90</f>
        <v>60</v>
      </c>
      <c r="M92" s="53">
        <f>L92+30</f>
        <v>90</v>
      </c>
      <c r="N92" s="58">
        <f>L92+45</f>
        <v>105</v>
      </c>
      <c r="O92" s="308">
        <v>10000</v>
      </c>
      <c r="P92" s="308">
        <v>10</v>
      </c>
      <c r="Q92" s="308">
        <v>100</v>
      </c>
      <c r="R92" s="316">
        <f t="shared" si="18"/>
        <v>60</v>
      </c>
      <c r="S92" s="397" cm="1">
        <f t="array" ref="S92">INDEX(CPTab,K92,2*MATCH(O92,Rp,0))</f>
        <v>19.3</v>
      </c>
      <c r="T92" s="406" cm="1">
        <f t="array" ref="T92">INDEX(CPTab,K92,2*MATCH(O92,Rp,0)-1)</f>
        <v>20.8</v>
      </c>
      <c r="U92" s="316">
        <f t="shared" si="19"/>
        <v>90</v>
      </c>
      <c r="V92" s="317">
        <f t="shared" si="20"/>
        <v>28.7</v>
      </c>
      <c r="W92" s="316">
        <f t="shared" si="21"/>
        <v>105</v>
      </c>
      <c r="X92" s="317">
        <f t="shared" si="22"/>
        <v>1.04</v>
      </c>
      <c r="Y92" s="316">
        <v>0</v>
      </c>
      <c r="Z92" s="317">
        <v>0</v>
      </c>
      <c r="AA92" s="316">
        <v>0</v>
      </c>
      <c r="AB92" s="317">
        <v>0</v>
      </c>
      <c r="AC92" s="316">
        <f>SimT</f>
        <v>12600</v>
      </c>
      <c r="AD92" s="317">
        <v>16384</v>
      </c>
      <c r="AE92" s="316">
        <v>1</v>
      </c>
      <c r="AF92" s="317">
        <v>32</v>
      </c>
      <c r="AG92" s="403" t="str" cm="1">
        <f t="array" ref="AG92">TEXT(J92,"000")&amp;TEXT(K92,"0")&amp;TEXT(L92,"000")&amp;_xlfn.IFS(ABS(M92-L92)&lt;5,"01",M92&lt;L92,"02",M92&gt;L92,"03")</f>
        <v>412406003</v>
      </c>
      <c r="AY92"/>
      <c r="BA92" s="83"/>
    </row>
    <row r="93" spans="1:53" x14ac:dyDescent="0.25">
      <c r="B93" s="303"/>
      <c r="C93" s="303"/>
      <c r="D93" s="303"/>
      <c r="E93" s="307"/>
      <c r="F93" s="307"/>
      <c r="G93" s="303"/>
      <c r="H93" s="303"/>
      <c r="J93" s="309" t="str">
        <f t="shared" si="16"/>
        <v>421</v>
      </c>
      <c r="K93">
        <f t="shared" si="17"/>
        <v>4</v>
      </c>
      <c r="L93" s="55">
        <v>0</v>
      </c>
      <c r="M93" s="225">
        <f>L93+3</f>
        <v>3</v>
      </c>
      <c r="N93" s="1">
        <f>L93+3</f>
        <v>3</v>
      </c>
      <c r="O93" s="308">
        <v>10000</v>
      </c>
      <c r="P93" s="228">
        <v>100</v>
      </c>
      <c r="Q93" s="228">
        <v>10</v>
      </c>
      <c r="R93" s="316">
        <f t="shared" si="18"/>
        <v>0</v>
      </c>
      <c r="S93" s="397" cm="1">
        <f t="array" ref="S93">INDEX(CPTab,K93,2*MATCH(O93,Rp,0))</f>
        <v>19.3</v>
      </c>
      <c r="T93" s="406" cm="1">
        <f t="array" ref="T93">INDEX(CPTab,K93,2*MATCH(O93,Rp,0)-1)</f>
        <v>20.8</v>
      </c>
      <c r="U93" s="316">
        <f t="shared" si="19"/>
        <v>3</v>
      </c>
      <c r="V93" s="317">
        <f t="shared" si="20"/>
        <v>31.3</v>
      </c>
      <c r="W93" s="316">
        <f t="shared" si="21"/>
        <v>3</v>
      </c>
      <c r="X93" s="317">
        <f t="shared" si="22"/>
        <v>0.87</v>
      </c>
      <c r="Y93" s="316">
        <v>0</v>
      </c>
      <c r="Z93" s="317">
        <v>0</v>
      </c>
      <c r="AA93" s="316">
        <v>0</v>
      </c>
      <c r="AB93" s="317">
        <v>0</v>
      </c>
      <c r="AC93" s="316">
        <f>SimT</f>
        <v>12600</v>
      </c>
      <c r="AD93" s="317">
        <v>16384</v>
      </c>
      <c r="AE93" s="316">
        <v>1</v>
      </c>
      <c r="AF93" s="317">
        <v>32</v>
      </c>
      <c r="AG93" s="403" t="str" cm="1">
        <f t="array" ref="AG93">TEXT(J93,"000")&amp;TEXT(K93,"0")&amp;TEXT(L93,"000")&amp;_xlfn.IFS(ABS(M93-L93)&lt;5,"01",M93&lt;L93,"02",M93&gt;L93,"03")</f>
        <v>421400001</v>
      </c>
      <c r="AY93"/>
      <c r="BA93" s="83"/>
    </row>
    <row r="94" spans="1:53" x14ac:dyDescent="0.25">
      <c r="B94" s="303"/>
      <c r="C94" s="303"/>
      <c r="D94" s="303"/>
      <c r="E94" s="307"/>
      <c r="F94" s="307"/>
      <c r="G94" s="303"/>
      <c r="H94" s="303"/>
      <c r="J94" s="309" t="str">
        <f t="shared" si="16"/>
        <v>421</v>
      </c>
      <c r="K94">
        <f t="shared" si="17"/>
        <v>4</v>
      </c>
      <c r="L94" s="56">
        <f>L93</f>
        <v>0</v>
      </c>
      <c r="M94" s="82">
        <f>L94-30</f>
        <v>-30</v>
      </c>
      <c r="N94" s="57">
        <f>L94-45</f>
        <v>-45</v>
      </c>
      <c r="O94" s="308">
        <v>10000</v>
      </c>
      <c r="P94" s="228">
        <v>100</v>
      </c>
      <c r="Q94" s="228">
        <v>10</v>
      </c>
      <c r="R94" s="316">
        <f t="shared" si="18"/>
        <v>0</v>
      </c>
      <c r="S94" s="397" cm="1">
        <f t="array" ref="S94">INDEX(CPTab,K94,2*MATCH(O94,Rp,0))</f>
        <v>19.3</v>
      </c>
      <c r="T94" s="406" cm="1">
        <f t="array" ref="T94">INDEX(CPTab,K94,2*MATCH(O94,Rp,0)-1)</f>
        <v>20.8</v>
      </c>
      <c r="U94" s="316">
        <f t="shared" si="19"/>
        <v>-30</v>
      </c>
      <c r="V94" s="317">
        <f t="shared" si="20"/>
        <v>31.3</v>
      </c>
      <c r="W94" s="316">
        <f t="shared" si="21"/>
        <v>-45</v>
      </c>
      <c r="X94" s="317">
        <f t="shared" si="22"/>
        <v>0.87</v>
      </c>
      <c r="Y94" s="316">
        <v>0</v>
      </c>
      <c r="Z94" s="317">
        <v>0</v>
      </c>
      <c r="AA94" s="316">
        <v>0</v>
      </c>
      <c r="AB94" s="317">
        <v>0</v>
      </c>
      <c r="AC94" s="316">
        <f>SimT</f>
        <v>12600</v>
      </c>
      <c r="AD94" s="317">
        <v>16384</v>
      </c>
      <c r="AE94" s="316">
        <v>1</v>
      </c>
      <c r="AF94" s="317">
        <v>32</v>
      </c>
      <c r="AG94" s="403" t="str" cm="1">
        <f t="array" ref="AG94">TEXT(J94,"000")&amp;TEXT(K94,"0")&amp;TEXT(L94,"000")&amp;_xlfn.IFS(ABS(M94-L94)&lt;5,"01",M94&lt;L94,"02",M94&gt;L94,"03")</f>
        <v>421400002</v>
      </c>
      <c r="AY94"/>
      <c r="BA94" s="83"/>
    </row>
    <row r="95" spans="1:53" x14ac:dyDescent="0.25">
      <c r="B95" s="303"/>
      <c r="C95" s="303"/>
      <c r="D95" s="303"/>
      <c r="E95" s="307"/>
      <c r="F95" s="307"/>
      <c r="G95" s="303"/>
      <c r="H95" s="303"/>
      <c r="J95" s="309" t="str">
        <f t="shared" si="16"/>
        <v>421</v>
      </c>
      <c r="K95">
        <f t="shared" si="17"/>
        <v>4</v>
      </c>
      <c r="L95" s="56">
        <f>L93</f>
        <v>0</v>
      </c>
      <c r="M95" s="82">
        <f>L95+30</f>
        <v>30</v>
      </c>
      <c r="N95" s="57">
        <f>L95+45</f>
        <v>45</v>
      </c>
      <c r="O95" s="308">
        <v>10000</v>
      </c>
      <c r="P95" s="228">
        <v>100</v>
      </c>
      <c r="Q95" s="228">
        <v>10</v>
      </c>
      <c r="R95" s="316">
        <f t="shared" si="18"/>
        <v>0</v>
      </c>
      <c r="S95" s="397" cm="1">
        <f t="array" ref="S95">INDEX(CPTab,K95,2*MATCH(O95,Rp,0))</f>
        <v>19.3</v>
      </c>
      <c r="T95" s="406" cm="1">
        <f t="array" ref="T95">INDEX(CPTab,K95,2*MATCH(O95,Rp,0)-1)</f>
        <v>20.8</v>
      </c>
      <c r="U95" s="316">
        <f t="shared" si="19"/>
        <v>30</v>
      </c>
      <c r="V95" s="317">
        <f t="shared" si="20"/>
        <v>31.3</v>
      </c>
      <c r="W95" s="316">
        <f t="shared" si="21"/>
        <v>45</v>
      </c>
      <c r="X95" s="317">
        <f t="shared" si="22"/>
        <v>0.87</v>
      </c>
      <c r="Y95" s="316">
        <v>0</v>
      </c>
      <c r="Z95" s="317">
        <v>0</v>
      </c>
      <c r="AA95" s="316">
        <v>0</v>
      </c>
      <c r="AB95" s="317">
        <v>0</v>
      </c>
      <c r="AC95" s="316">
        <f>SimT</f>
        <v>12600</v>
      </c>
      <c r="AD95" s="317">
        <v>16384</v>
      </c>
      <c r="AE95" s="316">
        <v>1</v>
      </c>
      <c r="AF95" s="317">
        <v>32</v>
      </c>
      <c r="AG95" s="403" t="str" cm="1">
        <f t="array" ref="AG95">TEXT(J95,"000")&amp;TEXT(K95,"0")&amp;TEXT(L95,"000")&amp;_xlfn.IFS(ABS(M95-L95)&lt;5,"01",M95&lt;L95,"02",M95&gt;L95,"03")</f>
        <v>421400003</v>
      </c>
      <c r="AY95"/>
      <c r="BA95" s="83"/>
    </row>
    <row r="96" spans="1:53" x14ac:dyDescent="0.25">
      <c r="B96" s="303"/>
      <c r="C96" s="303"/>
      <c r="D96" s="303"/>
      <c r="E96" s="307"/>
      <c r="F96" s="307"/>
      <c r="G96" s="303"/>
      <c r="H96" s="303"/>
      <c r="J96" s="309" t="str">
        <f t="shared" si="16"/>
        <v>421</v>
      </c>
      <c r="K96">
        <f t="shared" si="17"/>
        <v>4</v>
      </c>
      <c r="L96" s="56">
        <v>60</v>
      </c>
      <c r="M96" s="82">
        <f>L96+3</f>
        <v>63</v>
      </c>
      <c r="N96" s="57">
        <f>L96+3</f>
        <v>63</v>
      </c>
      <c r="O96" s="308">
        <v>10000</v>
      </c>
      <c r="P96" s="228">
        <v>100</v>
      </c>
      <c r="Q96" s="228">
        <v>10</v>
      </c>
      <c r="R96" s="316">
        <f t="shared" si="18"/>
        <v>60</v>
      </c>
      <c r="S96" s="397" cm="1">
        <f t="array" ref="S96">INDEX(CPTab,K96,2*MATCH(O96,Rp,0))</f>
        <v>19.3</v>
      </c>
      <c r="T96" s="406" cm="1">
        <f t="array" ref="T96">INDEX(CPTab,K96,2*MATCH(O96,Rp,0)-1)</f>
        <v>20.8</v>
      </c>
      <c r="U96" s="316">
        <f t="shared" si="19"/>
        <v>63</v>
      </c>
      <c r="V96" s="317">
        <f t="shared" si="20"/>
        <v>31.3</v>
      </c>
      <c r="W96" s="316">
        <f t="shared" si="21"/>
        <v>63</v>
      </c>
      <c r="X96" s="317">
        <f t="shared" si="22"/>
        <v>0.87</v>
      </c>
      <c r="Y96" s="316">
        <v>0</v>
      </c>
      <c r="Z96" s="317">
        <v>0</v>
      </c>
      <c r="AA96" s="316">
        <v>0</v>
      </c>
      <c r="AB96" s="317">
        <v>0</v>
      </c>
      <c r="AC96" s="316">
        <f>SimT</f>
        <v>12600</v>
      </c>
      <c r="AD96" s="317">
        <v>16384</v>
      </c>
      <c r="AE96" s="316">
        <v>1</v>
      </c>
      <c r="AF96" s="317">
        <v>32</v>
      </c>
      <c r="AG96" s="403" t="str" cm="1">
        <f t="array" ref="AG96">TEXT(J96,"000")&amp;TEXT(K96,"0")&amp;TEXT(L96,"000")&amp;_xlfn.IFS(ABS(M96-L96)&lt;5,"01",M96&lt;L96,"02",M96&gt;L96,"03")</f>
        <v>421406001</v>
      </c>
      <c r="AY96"/>
      <c r="BA96" s="83"/>
    </row>
    <row r="97" spans="2:53" x14ac:dyDescent="0.25">
      <c r="B97" s="303"/>
      <c r="C97" s="303"/>
      <c r="D97" s="303"/>
      <c r="E97" s="307"/>
      <c r="F97" s="307"/>
      <c r="G97" s="303"/>
      <c r="H97" s="303"/>
      <c r="J97" s="309" t="str">
        <f t="shared" si="16"/>
        <v>421</v>
      </c>
      <c r="K97">
        <f t="shared" si="17"/>
        <v>4</v>
      </c>
      <c r="L97" s="56">
        <f>L96</f>
        <v>60</v>
      </c>
      <c r="M97" s="82">
        <f>L97-30</f>
        <v>30</v>
      </c>
      <c r="N97" s="57">
        <f>L97-45</f>
        <v>15</v>
      </c>
      <c r="O97" s="308">
        <v>10000</v>
      </c>
      <c r="P97" s="228">
        <v>100</v>
      </c>
      <c r="Q97" s="228">
        <v>10</v>
      </c>
      <c r="R97" s="316">
        <f t="shared" si="18"/>
        <v>60</v>
      </c>
      <c r="S97" s="397" cm="1">
        <f t="array" ref="S97">INDEX(CPTab,K97,2*MATCH(O97,Rp,0))</f>
        <v>19.3</v>
      </c>
      <c r="T97" s="406" cm="1">
        <f t="array" ref="T97">INDEX(CPTab,K97,2*MATCH(O97,Rp,0)-1)</f>
        <v>20.8</v>
      </c>
      <c r="U97" s="316">
        <f t="shared" si="19"/>
        <v>30</v>
      </c>
      <c r="V97" s="317">
        <f t="shared" si="20"/>
        <v>31.3</v>
      </c>
      <c r="W97" s="316">
        <f t="shared" si="21"/>
        <v>15</v>
      </c>
      <c r="X97" s="317">
        <f t="shared" si="22"/>
        <v>0.87</v>
      </c>
      <c r="Y97" s="316">
        <v>0</v>
      </c>
      <c r="Z97" s="317">
        <v>0</v>
      </c>
      <c r="AA97" s="316">
        <v>0</v>
      </c>
      <c r="AB97" s="317">
        <v>0</v>
      </c>
      <c r="AC97" s="316">
        <f>SimT</f>
        <v>12600</v>
      </c>
      <c r="AD97" s="317">
        <v>16384</v>
      </c>
      <c r="AE97" s="316">
        <v>1</v>
      </c>
      <c r="AF97" s="317">
        <v>32</v>
      </c>
      <c r="AG97" s="403" t="str" cm="1">
        <f t="array" ref="AG97">TEXT(J97,"000")&amp;TEXT(K97,"0")&amp;TEXT(L97,"000")&amp;_xlfn.IFS(ABS(M97-L97)&lt;5,"01",M97&lt;L97,"02",M97&gt;L97,"03")</f>
        <v>421406002</v>
      </c>
      <c r="AY97"/>
      <c r="BA97" s="83"/>
    </row>
    <row r="98" spans="2:53" x14ac:dyDescent="0.25">
      <c r="B98" s="303"/>
      <c r="C98" s="303"/>
      <c r="D98" s="303"/>
      <c r="E98" s="307"/>
      <c r="F98" s="307"/>
      <c r="G98" s="303"/>
      <c r="H98" s="303"/>
      <c r="J98" s="309" t="str">
        <f t="shared" si="16"/>
        <v>421</v>
      </c>
      <c r="K98">
        <f t="shared" si="17"/>
        <v>4</v>
      </c>
      <c r="L98" s="2">
        <f>L96</f>
        <v>60</v>
      </c>
      <c r="M98" s="53">
        <f>L98+30</f>
        <v>90</v>
      </c>
      <c r="N98" s="58">
        <f>L98+45</f>
        <v>105</v>
      </c>
      <c r="O98" s="385">
        <v>10000</v>
      </c>
      <c r="P98" s="385">
        <v>100</v>
      </c>
      <c r="Q98" s="385">
        <v>10</v>
      </c>
      <c r="R98" s="386">
        <f t="shared" si="18"/>
        <v>60</v>
      </c>
      <c r="S98" s="398" cm="1">
        <f t="array" ref="S98">INDEX(CPTab,K98,2*MATCH(O98,Rp,0))</f>
        <v>19.3</v>
      </c>
      <c r="T98" s="407" cm="1">
        <f t="array" ref="T98">INDEX(CPTab,K98,2*MATCH(O98,Rp,0)-1)</f>
        <v>20.8</v>
      </c>
      <c r="U98" s="386">
        <f t="shared" si="19"/>
        <v>90</v>
      </c>
      <c r="V98" s="387">
        <f t="shared" si="20"/>
        <v>31.3</v>
      </c>
      <c r="W98" s="386">
        <f t="shared" si="21"/>
        <v>105</v>
      </c>
      <c r="X98" s="387">
        <f t="shared" si="22"/>
        <v>0.87</v>
      </c>
      <c r="Y98" s="386">
        <v>0</v>
      </c>
      <c r="Z98" s="387">
        <v>0</v>
      </c>
      <c r="AA98" s="386">
        <v>0</v>
      </c>
      <c r="AB98" s="387">
        <v>0</v>
      </c>
      <c r="AC98" s="386">
        <f>SimT</f>
        <v>12600</v>
      </c>
      <c r="AD98" s="387">
        <v>16384</v>
      </c>
      <c r="AE98" s="386">
        <v>1</v>
      </c>
      <c r="AF98" s="387">
        <v>32</v>
      </c>
      <c r="AG98" s="404" t="str" cm="1">
        <f t="array" ref="AG98">TEXT(J98,"000")&amp;TEXT(K98,"0")&amp;TEXT(L98,"000")&amp;_xlfn.IFS(ABS(M98-L98)&lt;5,"01",M98&lt;L98,"02",M98&gt;L98,"03")</f>
        <v>421406003</v>
      </c>
      <c r="AY98"/>
      <c r="BA98" s="83"/>
    </row>
    <row r="99" spans="2:53" x14ac:dyDescent="0.25">
      <c r="B99" s="303"/>
      <c r="C99" s="303"/>
      <c r="D99" s="303"/>
      <c r="E99" s="307"/>
      <c r="F99" s="307"/>
      <c r="G99" s="303"/>
      <c r="H99" s="303"/>
      <c r="J99" s="309" t="str">
        <f t="shared" si="16"/>
        <v>221</v>
      </c>
      <c r="K99">
        <f t="shared" si="17"/>
        <v>5</v>
      </c>
      <c r="L99" s="55">
        <v>0</v>
      </c>
      <c r="M99" s="225">
        <f>L99+3</f>
        <v>3</v>
      </c>
      <c r="N99" s="1">
        <f>L99+3</f>
        <v>3</v>
      </c>
      <c r="O99" s="309">
        <v>100</v>
      </c>
      <c r="P99" s="309">
        <v>100</v>
      </c>
      <c r="Q99" s="309">
        <v>10</v>
      </c>
      <c r="R99" s="399">
        <f t="shared" si="18"/>
        <v>0</v>
      </c>
      <c r="S99" s="400" cm="1">
        <f t="array" ref="S99">INDEX(CPTab,K99,2*MATCH(O99,Rp,0))</f>
        <v>13.9755091917889</v>
      </c>
      <c r="T99" s="405" cm="1">
        <f t="array" ref="T99">INDEX(CPTab,K99,2*MATCH(O99,Rp,0)-1)</f>
        <v>19.4731250341747</v>
      </c>
      <c r="U99" s="399">
        <f t="shared" si="19"/>
        <v>3</v>
      </c>
      <c r="V99" s="401">
        <f t="shared" si="20"/>
        <v>31.3</v>
      </c>
      <c r="W99" s="399">
        <f t="shared" si="21"/>
        <v>3</v>
      </c>
      <c r="X99" s="401">
        <f t="shared" si="22"/>
        <v>0.87</v>
      </c>
      <c r="Y99" s="399">
        <v>0</v>
      </c>
      <c r="Z99" s="401">
        <v>0</v>
      </c>
      <c r="AA99" s="399">
        <v>0</v>
      </c>
      <c r="AB99" s="401">
        <v>0</v>
      </c>
      <c r="AC99" s="399">
        <f>SimT</f>
        <v>12600</v>
      </c>
      <c r="AD99" s="401">
        <v>16384</v>
      </c>
      <c r="AE99" s="399">
        <v>1</v>
      </c>
      <c r="AF99" s="401">
        <v>32</v>
      </c>
      <c r="AG99" s="402" t="str" cm="1">
        <f t="array" ref="AG99">TEXT(J99,"000")&amp;TEXT(K99,"0")&amp;TEXT(L99,"000")&amp;_xlfn.IFS(ABS(M99-L99)&lt;5,"01",M99&lt;L99,"02",M99&gt;L99,"03")</f>
        <v>221500001</v>
      </c>
      <c r="AY99"/>
      <c r="BA99" s="83"/>
    </row>
    <row r="100" spans="2:53" x14ac:dyDescent="0.25">
      <c r="B100" s="303"/>
      <c r="C100" s="303"/>
      <c r="D100" s="303"/>
      <c r="E100" s="307"/>
      <c r="F100" s="307"/>
      <c r="G100" s="303"/>
      <c r="H100" s="303"/>
      <c r="J100" s="309" t="str">
        <f t="shared" si="16"/>
        <v>221</v>
      </c>
      <c r="K100">
        <f t="shared" si="17"/>
        <v>5</v>
      </c>
      <c r="L100" s="56">
        <f>L99</f>
        <v>0</v>
      </c>
      <c r="M100" s="82">
        <f>L100-30</f>
        <v>-30</v>
      </c>
      <c r="N100" s="57">
        <f>L100-45</f>
        <v>-45</v>
      </c>
      <c r="O100" s="309">
        <v>100</v>
      </c>
      <c r="P100" s="309">
        <v>100</v>
      </c>
      <c r="Q100" s="309">
        <v>10</v>
      </c>
      <c r="R100" s="316">
        <f t="shared" si="18"/>
        <v>0</v>
      </c>
      <c r="S100" s="397" cm="1">
        <f t="array" ref="S100">INDEX(CPTab,K100,2*MATCH(O100,Rp,0))</f>
        <v>13.9755091917889</v>
      </c>
      <c r="T100" s="406" cm="1">
        <f t="array" ref="T100">INDEX(CPTab,K100,2*MATCH(O100,Rp,0)-1)</f>
        <v>19.4731250341747</v>
      </c>
      <c r="U100" s="316">
        <f t="shared" si="19"/>
        <v>-30</v>
      </c>
      <c r="V100" s="317">
        <f t="shared" si="20"/>
        <v>31.3</v>
      </c>
      <c r="W100" s="316">
        <f t="shared" si="21"/>
        <v>-45</v>
      </c>
      <c r="X100" s="317">
        <f t="shared" si="22"/>
        <v>0.87</v>
      </c>
      <c r="Y100" s="316">
        <v>0</v>
      </c>
      <c r="Z100" s="317">
        <v>0</v>
      </c>
      <c r="AA100" s="316">
        <v>0</v>
      </c>
      <c r="AB100" s="317">
        <v>0</v>
      </c>
      <c r="AC100" s="316">
        <f>SimT</f>
        <v>12600</v>
      </c>
      <c r="AD100" s="317">
        <v>16384</v>
      </c>
      <c r="AE100" s="316">
        <v>1</v>
      </c>
      <c r="AF100" s="317">
        <v>32</v>
      </c>
      <c r="AG100" s="403" t="str" cm="1">
        <f t="array" ref="AG100">TEXT(J100,"000")&amp;TEXT(K100,"0")&amp;TEXT(L100,"000")&amp;_xlfn.IFS(ABS(M100-L100)&lt;5,"01",M100&lt;L100,"02",M100&gt;L100,"03")</f>
        <v>221500002</v>
      </c>
      <c r="AY100"/>
      <c r="BA100" s="83"/>
    </row>
    <row r="101" spans="2:53" x14ac:dyDescent="0.25">
      <c r="B101" s="303"/>
      <c r="C101" s="303"/>
      <c r="D101" s="303"/>
      <c r="E101" s="307"/>
      <c r="F101" s="307"/>
      <c r="G101" s="303"/>
      <c r="H101" s="303"/>
      <c r="J101" s="309" t="str">
        <f t="shared" si="16"/>
        <v>221</v>
      </c>
      <c r="K101">
        <f t="shared" si="17"/>
        <v>5</v>
      </c>
      <c r="L101" s="56">
        <f>L99</f>
        <v>0</v>
      </c>
      <c r="M101" s="82">
        <f>L101+30</f>
        <v>30</v>
      </c>
      <c r="N101" s="57">
        <f>L101+45</f>
        <v>45</v>
      </c>
      <c r="O101" s="309">
        <v>100</v>
      </c>
      <c r="P101" s="309">
        <v>100</v>
      </c>
      <c r="Q101" s="309">
        <v>10</v>
      </c>
      <c r="R101" s="316">
        <f t="shared" si="18"/>
        <v>0</v>
      </c>
      <c r="S101" s="397" cm="1">
        <f t="array" ref="S101">INDEX(CPTab,K101,2*MATCH(O101,Rp,0))</f>
        <v>13.9755091917889</v>
      </c>
      <c r="T101" s="406" cm="1">
        <f t="array" ref="T101">INDEX(CPTab,K101,2*MATCH(O101,Rp,0)-1)</f>
        <v>19.4731250341747</v>
      </c>
      <c r="U101" s="316">
        <f t="shared" si="19"/>
        <v>30</v>
      </c>
      <c r="V101" s="317">
        <f t="shared" si="20"/>
        <v>31.3</v>
      </c>
      <c r="W101" s="316">
        <f t="shared" si="21"/>
        <v>45</v>
      </c>
      <c r="X101" s="317">
        <f t="shared" si="22"/>
        <v>0.87</v>
      </c>
      <c r="Y101" s="316">
        <v>0</v>
      </c>
      <c r="Z101" s="317">
        <v>0</v>
      </c>
      <c r="AA101" s="316">
        <v>0</v>
      </c>
      <c r="AB101" s="317">
        <v>0</v>
      </c>
      <c r="AC101" s="316">
        <f>SimT</f>
        <v>12600</v>
      </c>
      <c r="AD101" s="317">
        <v>16384</v>
      </c>
      <c r="AE101" s="316">
        <v>1</v>
      </c>
      <c r="AF101" s="317">
        <v>32</v>
      </c>
      <c r="AG101" s="403" t="str" cm="1">
        <f t="array" ref="AG101">TEXT(J101,"000")&amp;TEXT(K101,"0")&amp;TEXT(L101,"000")&amp;_xlfn.IFS(ABS(M101-L101)&lt;5,"01",M101&lt;L101,"02",M101&gt;L101,"03")</f>
        <v>221500003</v>
      </c>
      <c r="AY101"/>
      <c r="BA101" s="83"/>
    </row>
    <row r="102" spans="2:53" x14ac:dyDescent="0.25">
      <c r="B102" s="303"/>
      <c r="C102" s="303"/>
      <c r="D102" s="303"/>
      <c r="E102" s="307"/>
      <c r="F102" s="307"/>
      <c r="G102" s="303"/>
      <c r="H102" s="303"/>
      <c r="J102" s="309" t="str">
        <f t="shared" si="16"/>
        <v>221</v>
      </c>
      <c r="K102">
        <f t="shared" si="17"/>
        <v>5</v>
      </c>
      <c r="L102" s="56">
        <v>60</v>
      </c>
      <c r="M102" s="82">
        <f>L102+3</f>
        <v>63</v>
      </c>
      <c r="N102" s="57">
        <f>L102+3</f>
        <v>63</v>
      </c>
      <c r="O102" s="309">
        <v>100</v>
      </c>
      <c r="P102" s="309">
        <v>100</v>
      </c>
      <c r="Q102" s="309">
        <v>10</v>
      </c>
      <c r="R102" s="316">
        <f t="shared" si="18"/>
        <v>60</v>
      </c>
      <c r="S102" s="397" cm="1">
        <f t="array" ref="S102">INDEX(CPTab,K102,2*MATCH(O102,Rp,0))</f>
        <v>13.9755091917889</v>
      </c>
      <c r="T102" s="406" cm="1">
        <f t="array" ref="T102">INDEX(CPTab,K102,2*MATCH(O102,Rp,0)-1)</f>
        <v>19.4731250341747</v>
      </c>
      <c r="U102" s="316">
        <f t="shared" si="19"/>
        <v>63</v>
      </c>
      <c r="V102" s="317">
        <f t="shared" si="20"/>
        <v>31.3</v>
      </c>
      <c r="W102" s="316">
        <f t="shared" si="21"/>
        <v>63</v>
      </c>
      <c r="X102" s="317">
        <f t="shared" si="22"/>
        <v>0.87</v>
      </c>
      <c r="Y102" s="316">
        <v>0</v>
      </c>
      <c r="Z102" s="317">
        <v>0</v>
      </c>
      <c r="AA102" s="316">
        <v>0</v>
      </c>
      <c r="AB102" s="317">
        <v>0</v>
      </c>
      <c r="AC102" s="316">
        <f>SimT</f>
        <v>12600</v>
      </c>
      <c r="AD102" s="317">
        <v>16384</v>
      </c>
      <c r="AE102" s="316">
        <v>1</v>
      </c>
      <c r="AF102" s="317">
        <v>32</v>
      </c>
      <c r="AG102" s="403" t="str" cm="1">
        <f t="array" ref="AG102">TEXT(J102,"000")&amp;TEXT(K102,"0")&amp;TEXT(L102,"000")&amp;_xlfn.IFS(ABS(M102-L102)&lt;5,"01",M102&lt;L102,"02",M102&gt;L102,"03")</f>
        <v>221506001</v>
      </c>
      <c r="AY102"/>
      <c r="BA102" s="83"/>
    </row>
    <row r="103" spans="2:53" x14ac:dyDescent="0.25">
      <c r="B103" s="303"/>
      <c r="C103" s="303"/>
      <c r="D103" s="303"/>
      <c r="E103" s="307"/>
      <c r="F103" s="307"/>
      <c r="G103" s="303"/>
      <c r="H103" s="303"/>
      <c r="J103" s="309" t="str">
        <f t="shared" si="16"/>
        <v>221</v>
      </c>
      <c r="K103">
        <f t="shared" si="17"/>
        <v>5</v>
      </c>
      <c r="L103" s="56">
        <f>L102</f>
        <v>60</v>
      </c>
      <c r="M103" s="82">
        <f>L103-30</f>
        <v>30</v>
      </c>
      <c r="N103" s="57">
        <f>L103-45</f>
        <v>15</v>
      </c>
      <c r="O103" s="309">
        <v>100</v>
      </c>
      <c r="P103" s="309">
        <v>100</v>
      </c>
      <c r="Q103" s="309">
        <v>10</v>
      </c>
      <c r="R103" s="316">
        <f t="shared" si="18"/>
        <v>60</v>
      </c>
      <c r="S103" s="397" cm="1">
        <f t="array" ref="S103">INDEX(CPTab,K103,2*MATCH(O103,Rp,0))</f>
        <v>13.9755091917889</v>
      </c>
      <c r="T103" s="406" cm="1">
        <f t="array" ref="T103">INDEX(CPTab,K103,2*MATCH(O103,Rp,0)-1)</f>
        <v>19.4731250341747</v>
      </c>
      <c r="U103" s="316">
        <f t="shared" si="19"/>
        <v>30</v>
      </c>
      <c r="V103" s="317">
        <f t="shared" si="20"/>
        <v>31.3</v>
      </c>
      <c r="W103" s="316">
        <f t="shared" si="21"/>
        <v>15</v>
      </c>
      <c r="X103" s="317">
        <f t="shared" si="22"/>
        <v>0.87</v>
      </c>
      <c r="Y103" s="316">
        <v>0</v>
      </c>
      <c r="Z103" s="317">
        <v>0</v>
      </c>
      <c r="AA103" s="316">
        <v>0</v>
      </c>
      <c r="AB103" s="317">
        <v>0</v>
      </c>
      <c r="AC103" s="316">
        <f>SimT</f>
        <v>12600</v>
      </c>
      <c r="AD103" s="317">
        <v>16384</v>
      </c>
      <c r="AE103" s="316">
        <v>1</v>
      </c>
      <c r="AF103" s="317">
        <v>32</v>
      </c>
      <c r="AG103" s="403" t="str" cm="1">
        <f t="array" ref="AG103">TEXT(J103,"000")&amp;TEXT(K103,"0")&amp;TEXT(L103,"000")&amp;_xlfn.IFS(ABS(M103-L103)&lt;5,"01",M103&lt;L103,"02",M103&gt;L103,"03")</f>
        <v>221506002</v>
      </c>
      <c r="AY103"/>
      <c r="BA103" s="83"/>
    </row>
    <row r="104" spans="2:53" x14ac:dyDescent="0.25">
      <c r="B104" s="303"/>
      <c r="C104" s="303"/>
      <c r="D104" s="303"/>
      <c r="E104" s="307"/>
      <c r="F104" s="307"/>
      <c r="G104" s="303"/>
      <c r="H104" s="303"/>
      <c r="J104" s="309" t="str">
        <f t="shared" si="16"/>
        <v>221</v>
      </c>
      <c r="K104">
        <f t="shared" si="17"/>
        <v>5</v>
      </c>
      <c r="L104" s="2">
        <f>L102</f>
        <v>60</v>
      </c>
      <c r="M104" s="53">
        <f>L104+30</f>
        <v>90</v>
      </c>
      <c r="N104" s="58">
        <f>L104+45</f>
        <v>105</v>
      </c>
      <c r="O104" s="309">
        <v>100</v>
      </c>
      <c r="P104" s="309">
        <v>100</v>
      </c>
      <c r="Q104" s="309">
        <v>10</v>
      </c>
      <c r="R104" s="316">
        <f t="shared" si="18"/>
        <v>60</v>
      </c>
      <c r="S104" s="397" cm="1">
        <f t="array" ref="S104">INDEX(CPTab,K104,2*MATCH(O104,Rp,0))</f>
        <v>13.9755091917889</v>
      </c>
      <c r="T104" s="406" cm="1">
        <f t="array" ref="T104">INDEX(CPTab,K104,2*MATCH(O104,Rp,0)-1)</f>
        <v>19.4731250341747</v>
      </c>
      <c r="U104" s="316">
        <f t="shared" si="19"/>
        <v>90</v>
      </c>
      <c r="V104" s="317">
        <f t="shared" si="20"/>
        <v>31.3</v>
      </c>
      <c r="W104" s="316">
        <f t="shared" si="21"/>
        <v>105</v>
      </c>
      <c r="X104" s="317">
        <f t="shared" si="22"/>
        <v>0.87</v>
      </c>
      <c r="Y104" s="316">
        <v>0</v>
      </c>
      <c r="Z104" s="317">
        <v>0</v>
      </c>
      <c r="AA104" s="316">
        <v>0</v>
      </c>
      <c r="AB104" s="317">
        <v>0</v>
      </c>
      <c r="AC104" s="316">
        <f>SimT</f>
        <v>12600</v>
      </c>
      <c r="AD104" s="317">
        <v>16384</v>
      </c>
      <c r="AE104" s="316">
        <v>1</v>
      </c>
      <c r="AF104" s="317">
        <v>32</v>
      </c>
      <c r="AG104" s="403" t="str" cm="1">
        <f t="array" ref="AG104">TEXT(J104,"000")&amp;TEXT(K104,"0")&amp;TEXT(L104,"000")&amp;_xlfn.IFS(ABS(M104-L104)&lt;5,"01",M104&lt;L104,"02",M104&gt;L104,"03")</f>
        <v>221506003</v>
      </c>
      <c r="AY104"/>
      <c r="BA104" s="83"/>
    </row>
    <row r="105" spans="2:53" x14ac:dyDescent="0.25">
      <c r="B105" s="303"/>
      <c r="C105" s="303"/>
      <c r="D105" s="303"/>
      <c r="E105" s="307"/>
      <c r="F105" s="307"/>
      <c r="G105" s="303"/>
      <c r="H105" s="303"/>
      <c r="J105" s="309" t="str">
        <f t="shared" si="16"/>
        <v>212</v>
      </c>
      <c r="K105">
        <f t="shared" si="17"/>
        <v>5</v>
      </c>
      <c r="L105" s="55">
        <v>0</v>
      </c>
      <c r="M105" s="225">
        <f>L105+3</f>
        <v>3</v>
      </c>
      <c r="N105" s="1">
        <f>L105+3</f>
        <v>3</v>
      </c>
      <c r="O105" s="182">
        <v>100</v>
      </c>
      <c r="P105" s="182">
        <v>10</v>
      </c>
      <c r="Q105" s="182">
        <v>100</v>
      </c>
      <c r="R105" s="316">
        <f t="shared" si="18"/>
        <v>0</v>
      </c>
      <c r="S105" s="397" cm="1">
        <f t="array" ref="S105">INDEX(CPTab,K105,2*MATCH(O105,Rp,0))</f>
        <v>13.9755091917889</v>
      </c>
      <c r="T105" s="406" cm="1">
        <f t="array" ref="T105">INDEX(CPTab,K105,2*MATCH(O105,Rp,0)-1)</f>
        <v>19.4731250341747</v>
      </c>
      <c r="U105" s="316">
        <f t="shared" si="19"/>
        <v>3</v>
      </c>
      <c r="V105" s="317">
        <f t="shared" si="20"/>
        <v>28.7</v>
      </c>
      <c r="W105" s="316">
        <f t="shared" si="21"/>
        <v>3</v>
      </c>
      <c r="X105" s="317">
        <f t="shared" si="22"/>
        <v>1.04</v>
      </c>
      <c r="Y105" s="316">
        <v>0</v>
      </c>
      <c r="Z105" s="317">
        <v>0</v>
      </c>
      <c r="AA105" s="316">
        <v>0</v>
      </c>
      <c r="AB105" s="317">
        <v>0</v>
      </c>
      <c r="AC105" s="316">
        <f>SimT</f>
        <v>12600</v>
      </c>
      <c r="AD105" s="317">
        <v>16384</v>
      </c>
      <c r="AE105" s="316">
        <v>1</v>
      </c>
      <c r="AF105" s="317">
        <v>32</v>
      </c>
      <c r="AG105" s="403" t="str" cm="1">
        <f t="array" ref="AG105">TEXT(J105,"000")&amp;TEXT(K105,"0")&amp;TEXT(L105,"000")&amp;_xlfn.IFS(ABS(M105-L105)&lt;5,"01",M105&lt;L105,"02",M105&gt;L105,"03")</f>
        <v>212500001</v>
      </c>
      <c r="AY105"/>
      <c r="BA105" s="83"/>
    </row>
    <row r="106" spans="2:53" x14ac:dyDescent="0.25">
      <c r="B106" s="303"/>
      <c r="C106" s="303"/>
      <c r="D106" s="303"/>
      <c r="E106" s="307"/>
      <c r="F106" s="307"/>
      <c r="G106" s="303"/>
      <c r="H106" s="303"/>
      <c r="J106" s="309" t="str">
        <f t="shared" si="16"/>
        <v>212</v>
      </c>
      <c r="K106">
        <f t="shared" si="17"/>
        <v>5</v>
      </c>
      <c r="L106" s="56">
        <f>L105</f>
        <v>0</v>
      </c>
      <c r="M106" s="82">
        <f>L106-30</f>
        <v>-30</v>
      </c>
      <c r="N106" s="57">
        <f>L106-45</f>
        <v>-45</v>
      </c>
      <c r="O106" s="308">
        <v>100</v>
      </c>
      <c r="P106" s="308">
        <v>10</v>
      </c>
      <c r="Q106" s="308">
        <v>100</v>
      </c>
      <c r="R106" s="316">
        <f t="shared" si="18"/>
        <v>0</v>
      </c>
      <c r="S106" s="397" cm="1">
        <f t="array" ref="S106">INDEX(CPTab,K106,2*MATCH(O106,Rp,0))</f>
        <v>13.9755091917889</v>
      </c>
      <c r="T106" s="406" cm="1">
        <f t="array" ref="T106">INDEX(CPTab,K106,2*MATCH(O106,Rp,0)-1)</f>
        <v>19.4731250341747</v>
      </c>
      <c r="U106" s="316">
        <f t="shared" si="19"/>
        <v>-30</v>
      </c>
      <c r="V106" s="317">
        <f t="shared" si="20"/>
        <v>28.7</v>
      </c>
      <c r="W106" s="316">
        <f t="shared" si="21"/>
        <v>-45</v>
      </c>
      <c r="X106" s="317">
        <f t="shared" si="22"/>
        <v>1.04</v>
      </c>
      <c r="Y106" s="316">
        <v>0</v>
      </c>
      <c r="Z106" s="317">
        <v>0</v>
      </c>
      <c r="AA106" s="316">
        <v>0</v>
      </c>
      <c r="AB106" s="317">
        <v>0</v>
      </c>
      <c r="AC106" s="316">
        <f>SimT</f>
        <v>12600</v>
      </c>
      <c r="AD106" s="317">
        <v>16384</v>
      </c>
      <c r="AE106" s="316">
        <v>1</v>
      </c>
      <c r="AF106" s="317">
        <v>32</v>
      </c>
      <c r="AG106" s="403" t="str" cm="1">
        <f t="array" ref="AG106">TEXT(J106,"000")&amp;TEXT(K106,"0")&amp;TEXT(L106,"000")&amp;_xlfn.IFS(ABS(M106-L106)&lt;5,"01",M106&lt;L106,"02",M106&gt;L106,"03")</f>
        <v>212500002</v>
      </c>
      <c r="AY106"/>
      <c r="BA106" s="83"/>
    </row>
    <row r="107" spans="2:53" x14ac:dyDescent="0.25">
      <c r="B107" s="303"/>
      <c r="C107" s="303"/>
      <c r="D107" s="303"/>
      <c r="E107" s="307"/>
      <c r="F107" s="307"/>
      <c r="G107" s="303"/>
      <c r="H107" s="303"/>
      <c r="J107" s="309" t="str">
        <f t="shared" si="16"/>
        <v>212</v>
      </c>
      <c r="K107">
        <f t="shared" si="17"/>
        <v>5</v>
      </c>
      <c r="L107" s="56">
        <f>L105</f>
        <v>0</v>
      </c>
      <c r="M107" s="82">
        <f>L107+30</f>
        <v>30</v>
      </c>
      <c r="N107" s="57">
        <f>L107+45</f>
        <v>45</v>
      </c>
      <c r="O107" s="308">
        <v>100</v>
      </c>
      <c r="P107" s="308">
        <v>10</v>
      </c>
      <c r="Q107" s="308">
        <v>100</v>
      </c>
      <c r="R107" s="316">
        <f t="shared" si="18"/>
        <v>0</v>
      </c>
      <c r="S107" s="397" cm="1">
        <f t="array" ref="S107">INDEX(CPTab,K107,2*MATCH(O107,Rp,0))</f>
        <v>13.9755091917889</v>
      </c>
      <c r="T107" s="406" cm="1">
        <f t="array" ref="T107">INDEX(CPTab,K107,2*MATCH(O107,Rp,0)-1)</f>
        <v>19.4731250341747</v>
      </c>
      <c r="U107" s="316">
        <f t="shared" si="19"/>
        <v>30</v>
      </c>
      <c r="V107" s="317">
        <f t="shared" si="20"/>
        <v>28.7</v>
      </c>
      <c r="W107" s="316">
        <f t="shared" si="21"/>
        <v>45</v>
      </c>
      <c r="X107" s="317">
        <f t="shared" si="22"/>
        <v>1.04</v>
      </c>
      <c r="Y107" s="316">
        <v>0</v>
      </c>
      <c r="Z107" s="317">
        <v>0</v>
      </c>
      <c r="AA107" s="316">
        <v>0</v>
      </c>
      <c r="AB107" s="317">
        <v>0</v>
      </c>
      <c r="AC107" s="316">
        <f>SimT</f>
        <v>12600</v>
      </c>
      <c r="AD107" s="317">
        <v>16384</v>
      </c>
      <c r="AE107" s="316">
        <v>1</v>
      </c>
      <c r="AF107" s="317">
        <v>32</v>
      </c>
      <c r="AG107" s="403" t="str" cm="1">
        <f t="array" ref="AG107">TEXT(J107,"000")&amp;TEXT(K107,"0")&amp;TEXT(L107,"000")&amp;_xlfn.IFS(ABS(M107-L107)&lt;5,"01",M107&lt;L107,"02",M107&gt;L107,"03")</f>
        <v>212500003</v>
      </c>
      <c r="AY107"/>
      <c r="BA107" s="83"/>
    </row>
    <row r="108" spans="2:53" x14ac:dyDescent="0.25">
      <c r="B108" s="303"/>
      <c r="C108" s="303"/>
      <c r="D108" s="303"/>
      <c r="E108" s="307"/>
      <c r="F108" s="307"/>
      <c r="G108" s="303"/>
      <c r="H108" s="303"/>
      <c r="J108" s="309" t="str">
        <f t="shared" si="16"/>
        <v>212</v>
      </c>
      <c r="K108">
        <f t="shared" si="17"/>
        <v>5</v>
      </c>
      <c r="L108" s="56">
        <v>60</v>
      </c>
      <c r="M108" s="82">
        <f>L108+3</f>
        <v>63</v>
      </c>
      <c r="N108" s="57">
        <f>L108+3</f>
        <v>63</v>
      </c>
      <c r="O108" s="308">
        <v>100</v>
      </c>
      <c r="P108" s="308">
        <v>10</v>
      </c>
      <c r="Q108" s="308">
        <v>100</v>
      </c>
      <c r="R108" s="316">
        <f t="shared" si="18"/>
        <v>60</v>
      </c>
      <c r="S108" s="397" cm="1">
        <f t="array" ref="S108">INDEX(CPTab,K108,2*MATCH(O108,Rp,0))</f>
        <v>13.9755091917889</v>
      </c>
      <c r="T108" s="406" cm="1">
        <f t="array" ref="T108">INDEX(CPTab,K108,2*MATCH(O108,Rp,0)-1)</f>
        <v>19.4731250341747</v>
      </c>
      <c r="U108" s="316">
        <f t="shared" si="19"/>
        <v>63</v>
      </c>
      <c r="V108" s="317">
        <f t="shared" si="20"/>
        <v>28.7</v>
      </c>
      <c r="W108" s="316">
        <f t="shared" si="21"/>
        <v>63</v>
      </c>
      <c r="X108" s="317">
        <f t="shared" si="22"/>
        <v>1.04</v>
      </c>
      <c r="Y108" s="316">
        <v>0</v>
      </c>
      <c r="Z108" s="317">
        <v>0</v>
      </c>
      <c r="AA108" s="316">
        <v>0</v>
      </c>
      <c r="AB108" s="317">
        <v>0</v>
      </c>
      <c r="AC108" s="316">
        <f>SimT</f>
        <v>12600</v>
      </c>
      <c r="AD108" s="317">
        <v>16384</v>
      </c>
      <c r="AE108" s="316">
        <v>1</v>
      </c>
      <c r="AF108" s="317">
        <v>32</v>
      </c>
      <c r="AG108" s="403" t="str" cm="1">
        <f t="array" ref="AG108">TEXT(J108,"000")&amp;TEXT(K108,"0")&amp;TEXT(L108,"000")&amp;_xlfn.IFS(ABS(M108-L108)&lt;5,"01",M108&lt;L108,"02",M108&gt;L108,"03")</f>
        <v>212506001</v>
      </c>
      <c r="AY108"/>
      <c r="BA108" s="83"/>
    </row>
    <row r="109" spans="2:53" x14ac:dyDescent="0.25">
      <c r="B109" s="303"/>
      <c r="C109" s="303"/>
      <c r="D109" s="303"/>
      <c r="E109" s="307"/>
      <c r="F109" s="307"/>
      <c r="G109" s="303"/>
      <c r="H109" s="303"/>
      <c r="J109" s="309" t="str">
        <f t="shared" si="16"/>
        <v>212</v>
      </c>
      <c r="K109">
        <f t="shared" si="17"/>
        <v>5</v>
      </c>
      <c r="L109" s="56">
        <f>L108</f>
        <v>60</v>
      </c>
      <c r="M109" s="82">
        <f>L109-30</f>
        <v>30</v>
      </c>
      <c r="N109" s="57">
        <f>L109-45</f>
        <v>15</v>
      </c>
      <c r="O109" s="308">
        <v>100</v>
      </c>
      <c r="P109" s="308">
        <v>10</v>
      </c>
      <c r="Q109" s="308">
        <v>100</v>
      </c>
      <c r="R109" s="316">
        <f t="shared" si="18"/>
        <v>60</v>
      </c>
      <c r="S109" s="397" cm="1">
        <f t="array" ref="S109">INDEX(CPTab,K109,2*MATCH(O109,Rp,0))</f>
        <v>13.9755091917889</v>
      </c>
      <c r="T109" s="406" cm="1">
        <f t="array" ref="T109">INDEX(CPTab,K109,2*MATCH(O109,Rp,0)-1)</f>
        <v>19.4731250341747</v>
      </c>
      <c r="U109" s="316">
        <f t="shared" si="19"/>
        <v>30</v>
      </c>
      <c r="V109" s="317">
        <f t="shared" si="20"/>
        <v>28.7</v>
      </c>
      <c r="W109" s="316">
        <f t="shared" si="21"/>
        <v>15</v>
      </c>
      <c r="X109" s="317">
        <f t="shared" si="22"/>
        <v>1.04</v>
      </c>
      <c r="Y109" s="316">
        <v>0</v>
      </c>
      <c r="Z109" s="317">
        <v>0</v>
      </c>
      <c r="AA109" s="316">
        <v>0</v>
      </c>
      <c r="AB109" s="317">
        <v>0</v>
      </c>
      <c r="AC109" s="316">
        <f>SimT</f>
        <v>12600</v>
      </c>
      <c r="AD109" s="317">
        <v>16384</v>
      </c>
      <c r="AE109" s="316">
        <v>1</v>
      </c>
      <c r="AF109" s="317">
        <v>32</v>
      </c>
      <c r="AG109" s="403" t="str" cm="1">
        <f t="array" ref="AG109">TEXT(J109,"000")&amp;TEXT(K109,"0")&amp;TEXT(L109,"000")&amp;_xlfn.IFS(ABS(M109-L109)&lt;5,"01",M109&lt;L109,"02",M109&gt;L109,"03")</f>
        <v>212506002</v>
      </c>
      <c r="AY109"/>
      <c r="BA109" s="83"/>
    </row>
    <row r="110" spans="2:53" x14ac:dyDescent="0.25">
      <c r="B110" s="303"/>
      <c r="C110" s="303"/>
      <c r="D110" s="303"/>
      <c r="E110" s="307"/>
      <c r="F110" s="307"/>
      <c r="G110" s="303"/>
      <c r="H110" s="303"/>
      <c r="J110" s="309" t="str">
        <f t="shared" si="16"/>
        <v>212</v>
      </c>
      <c r="K110">
        <f t="shared" si="17"/>
        <v>5</v>
      </c>
      <c r="L110" s="2">
        <f>L108</f>
        <v>60</v>
      </c>
      <c r="M110" s="53">
        <f>L110+30</f>
        <v>90</v>
      </c>
      <c r="N110" s="58">
        <f>L110+45</f>
        <v>105</v>
      </c>
      <c r="O110" s="308">
        <v>100</v>
      </c>
      <c r="P110" s="308">
        <v>10</v>
      </c>
      <c r="Q110" s="308">
        <v>100</v>
      </c>
      <c r="R110" s="316">
        <f t="shared" si="18"/>
        <v>60</v>
      </c>
      <c r="S110" s="397" cm="1">
        <f t="array" ref="S110">INDEX(CPTab,K110,2*MATCH(O110,Rp,0))</f>
        <v>13.9755091917889</v>
      </c>
      <c r="T110" s="406" cm="1">
        <f t="array" ref="T110">INDEX(CPTab,K110,2*MATCH(O110,Rp,0)-1)</f>
        <v>19.4731250341747</v>
      </c>
      <c r="U110" s="316">
        <f t="shared" si="19"/>
        <v>90</v>
      </c>
      <c r="V110" s="317">
        <f t="shared" si="20"/>
        <v>28.7</v>
      </c>
      <c r="W110" s="316">
        <f t="shared" si="21"/>
        <v>105</v>
      </c>
      <c r="X110" s="317">
        <f t="shared" si="22"/>
        <v>1.04</v>
      </c>
      <c r="Y110" s="316">
        <v>0</v>
      </c>
      <c r="Z110" s="317">
        <v>0</v>
      </c>
      <c r="AA110" s="316">
        <v>0</v>
      </c>
      <c r="AB110" s="317">
        <v>0</v>
      </c>
      <c r="AC110" s="316">
        <f>SimT</f>
        <v>12600</v>
      </c>
      <c r="AD110" s="317">
        <v>16384</v>
      </c>
      <c r="AE110" s="316">
        <v>1</v>
      </c>
      <c r="AF110" s="317">
        <v>32</v>
      </c>
      <c r="AG110" s="403" t="str" cm="1">
        <f t="array" ref="AG110">TEXT(J110,"000")&amp;TEXT(K110,"0")&amp;TEXT(L110,"000")&amp;_xlfn.IFS(ABS(M110-L110)&lt;5,"01",M110&lt;L110,"02",M110&gt;L110,"03")</f>
        <v>212506003</v>
      </c>
      <c r="AY110"/>
      <c r="BA110" s="83"/>
    </row>
    <row r="111" spans="2:53" x14ac:dyDescent="0.25">
      <c r="B111" s="303"/>
      <c r="C111" s="303"/>
      <c r="D111" s="303"/>
      <c r="E111" s="307"/>
      <c r="F111" s="307"/>
      <c r="G111" s="303"/>
      <c r="H111" s="303"/>
      <c r="J111" s="309" t="str">
        <f t="shared" si="16"/>
        <v>412</v>
      </c>
      <c r="K111">
        <f t="shared" si="17"/>
        <v>5</v>
      </c>
      <c r="L111" s="55">
        <v>0</v>
      </c>
      <c r="M111" s="225">
        <f>L111+3</f>
        <v>3</v>
      </c>
      <c r="N111" s="1">
        <f>L111+3</f>
        <v>3</v>
      </c>
      <c r="O111" s="308">
        <v>10000</v>
      </c>
      <c r="P111" s="308">
        <v>10</v>
      </c>
      <c r="Q111" s="308">
        <v>100</v>
      </c>
      <c r="R111" s="316">
        <f t="shared" si="18"/>
        <v>0</v>
      </c>
      <c r="S111" s="397" cm="1">
        <f t="array" ref="S111">INDEX(CPTab,K111,2*MATCH(O111,Rp,0))</f>
        <v>19.010339017594401</v>
      </c>
      <c r="T111" s="406" cm="1">
        <f t="array" ref="T111">INDEX(CPTab,K111,2*MATCH(O111,Rp,0)-1)</f>
        <v>21.829273369943198</v>
      </c>
      <c r="U111" s="316">
        <f t="shared" si="19"/>
        <v>3</v>
      </c>
      <c r="V111" s="317">
        <f t="shared" si="20"/>
        <v>28.7</v>
      </c>
      <c r="W111" s="316">
        <f t="shared" si="21"/>
        <v>3</v>
      </c>
      <c r="X111" s="317">
        <f t="shared" si="22"/>
        <v>1.04</v>
      </c>
      <c r="Y111" s="316">
        <v>0</v>
      </c>
      <c r="Z111" s="317">
        <v>0</v>
      </c>
      <c r="AA111" s="316">
        <v>0</v>
      </c>
      <c r="AB111" s="317">
        <v>0</v>
      </c>
      <c r="AC111" s="316">
        <f>SimT</f>
        <v>12600</v>
      </c>
      <c r="AD111" s="317">
        <v>16384</v>
      </c>
      <c r="AE111" s="316">
        <v>1</v>
      </c>
      <c r="AF111" s="317">
        <v>32</v>
      </c>
      <c r="AG111" s="403" t="str" cm="1">
        <f t="array" ref="AG111">TEXT(J111,"000")&amp;TEXT(K111,"0")&amp;TEXT(L111,"000")&amp;_xlfn.IFS(ABS(M111-L111)&lt;5,"01",M111&lt;L111,"02",M111&gt;L111,"03")</f>
        <v>412500001</v>
      </c>
      <c r="AY111"/>
      <c r="BA111" s="83"/>
    </row>
    <row r="112" spans="2:53" x14ac:dyDescent="0.25">
      <c r="B112" s="303"/>
      <c r="C112" s="303"/>
      <c r="D112" s="303"/>
      <c r="E112" s="307"/>
      <c r="F112" s="307"/>
      <c r="G112" s="303"/>
      <c r="H112" s="303"/>
      <c r="J112" s="309" t="str">
        <f t="shared" si="16"/>
        <v>412</v>
      </c>
      <c r="K112">
        <f t="shared" si="17"/>
        <v>5</v>
      </c>
      <c r="L112" s="56">
        <f>L111</f>
        <v>0</v>
      </c>
      <c r="M112" s="82">
        <f>L112-30</f>
        <v>-30</v>
      </c>
      <c r="N112" s="57">
        <f>L112-45</f>
        <v>-45</v>
      </c>
      <c r="O112" s="308">
        <v>10000</v>
      </c>
      <c r="P112" s="308">
        <v>10</v>
      </c>
      <c r="Q112" s="308">
        <v>100</v>
      </c>
      <c r="R112" s="316">
        <f t="shared" si="18"/>
        <v>0</v>
      </c>
      <c r="S112" s="397" cm="1">
        <f t="array" ref="S112">INDEX(CPTab,K112,2*MATCH(O112,Rp,0))</f>
        <v>19.010339017594401</v>
      </c>
      <c r="T112" s="406" cm="1">
        <f t="array" ref="T112">INDEX(CPTab,K112,2*MATCH(O112,Rp,0)-1)</f>
        <v>21.829273369943198</v>
      </c>
      <c r="U112" s="316">
        <f t="shared" si="19"/>
        <v>-30</v>
      </c>
      <c r="V112" s="317">
        <f t="shared" si="20"/>
        <v>28.7</v>
      </c>
      <c r="W112" s="316">
        <f t="shared" si="21"/>
        <v>-45</v>
      </c>
      <c r="X112" s="317">
        <f t="shared" si="22"/>
        <v>1.04</v>
      </c>
      <c r="Y112" s="316">
        <v>0</v>
      </c>
      <c r="Z112" s="317">
        <v>0</v>
      </c>
      <c r="AA112" s="316">
        <v>0</v>
      </c>
      <c r="AB112" s="317">
        <v>0</v>
      </c>
      <c r="AC112" s="316">
        <f>SimT</f>
        <v>12600</v>
      </c>
      <c r="AD112" s="317">
        <v>16384</v>
      </c>
      <c r="AE112" s="316">
        <v>1</v>
      </c>
      <c r="AF112" s="317">
        <v>32</v>
      </c>
      <c r="AG112" s="403" t="str" cm="1">
        <f t="array" ref="AG112">TEXT(J112,"000")&amp;TEXT(K112,"0")&amp;TEXT(L112,"000")&amp;_xlfn.IFS(ABS(M112-L112)&lt;5,"01",M112&lt;L112,"02",M112&gt;L112,"03")</f>
        <v>412500002</v>
      </c>
      <c r="AY112"/>
      <c r="BA112" s="83"/>
    </row>
    <row r="113" spans="2:53" x14ac:dyDescent="0.25">
      <c r="B113" s="303"/>
      <c r="C113" s="303"/>
      <c r="D113" s="303"/>
      <c r="E113" s="307"/>
      <c r="F113" s="307"/>
      <c r="G113" s="303"/>
      <c r="H113" s="303"/>
      <c r="J113" s="309" t="str">
        <f t="shared" si="16"/>
        <v>412</v>
      </c>
      <c r="K113">
        <f t="shared" si="17"/>
        <v>5</v>
      </c>
      <c r="L113" s="56">
        <f>L111</f>
        <v>0</v>
      </c>
      <c r="M113" s="82">
        <f>L113+30</f>
        <v>30</v>
      </c>
      <c r="N113" s="57">
        <f>L113+45</f>
        <v>45</v>
      </c>
      <c r="O113" s="308">
        <v>10000</v>
      </c>
      <c r="P113" s="308">
        <v>10</v>
      </c>
      <c r="Q113" s="308">
        <v>100</v>
      </c>
      <c r="R113" s="316">
        <f t="shared" si="18"/>
        <v>0</v>
      </c>
      <c r="S113" s="397" cm="1">
        <f t="array" ref="S113">INDEX(CPTab,K113,2*MATCH(O113,Rp,0))</f>
        <v>19.010339017594401</v>
      </c>
      <c r="T113" s="406" cm="1">
        <f t="array" ref="T113">INDEX(CPTab,K113,2*MATCH(O113,Rp,0)-1)</f>
        <v>21.829273369943198</v>
      </c>
      <c r="U113" s="316">
        <f t="shared" si="19"/>
        <v>30</v>
      </c>
      <c r="V113" s="317">
        <f t="shared" si="20"/>
        <v>28.7</v>
      </c>
      <c r="W113" s="316">
        <f t="shared" si="21"/>
        <v>45</v>
      </c>
      <c r="X113" s="317">
        <f t="shared" si="22"/>
        <v>1.04</v>
      </c>
      <c r="Y113" s="316">
        <v>0</v>
      </c>
      <c r="Z113" s="317">
        <v>0</v>
      </c>
      <c r="AA113" s="316">
        <v>0</v>
      </c>
      <c r="AB113" s="317">
        <v>0</v>
      </c>
      <c r="AC113" s="316">
        <f>SimT</f>
        <v>12600</v>
      </c>
      <c r="AD113" s="317">
        <v>16384</v>
      </c>
      <c r="AE113" s="316">
        <v>1</v>
      </c>
      <c r="AF113" s="317">
        <v>32</v>
      </c>
      <c r="AG113" s="403" t="str" cm="1">
        <f t="array" ref="AG113">TEXT(J113,"000")&amp;TEXT(K113,"0")&amp;TEXT(L113,"000")&amp;_xlfn.IFS(ABS(M113-L113)&lt;5,"01",M113&lt;L113,"02",M113&gt;L113,"03")</f>
        <v>412500003</v>
      </c>
      <c r="AY113"/>
      <c r="BA113" s="83"/>
    </row>
    <row r="114" spans="2:53" x14ac:dyDescent="0.25">
      <c r="B114" s="303"/>
      <c r="C114" s="303"/>
      <c r="D114" s="303"/>
      <c r="E114" s="307"/>
      <c r="F114" s="307"/>
      <c r="G114" s="303"/>
      <c r="H114" s="303"/>
      <c r="J114" s="309" t="str">
        <f t="shared" si="16"/>
        <v>412</v>
      </c>
      <c r="K114">
        <f t="shared" si="17"/>
        <v>5</v>
      </c>
      <c r="L114" s="56">
        <v>60</v>
      </c>
      <c r="M114" s="82">
        <f>L114+3</f>
        <v>63</v>
      </c>
      <c r="N114" s="57">
        <f>L114+3</f>
        <v>63</v>
      </c>
      <c r="O114" s="308">
        <v>10000</v>
      </c>
      <c r="P114" s="308">
        <v>10</v>
      </c>
      <c r="Q114" s="308">
        <v>100</v>
      </c>
      <c r="R114" s="316">
        <f t="shared" si="18"/>
        <v>60</v>
      </c>
      <c r="S114" s="397" cm="1">
        <f t="array" ref="S114">INDEX(CPTab,K114,2*MATCH(O114,Rp,0))</f>
        <v>19.010339017594401</v>
      </c>
      <c r="T114" s="406" cm="1">
        <f t="array" ref="T114">INDEX(CPTab,K114,2*MATCH(O114,Rp,0)-1)</f>
        <v>21.829273369943198</v>
      </c>
      <c r="U114" s="316">
        <f t="shared" si="19"/>
        <v>63</v>
      </c>
      <c r="V114" s="317">
        <f t="shared" si="20"/>
        <v>28.7</v>
      </c>
      <c r="W114" s="316">
        <f t="shared" si="21"/>
        <v>63</v>
      </c>
      <c r="X114" s="317">
        <f t="shared" si="22"/>
        <v>1.04</v>
      </c>
      <c r="Y114" s="316">
        <v>0</v>
      </c>
      <c r="Z114" s="317">
        <v>0</v>
      </c>
      <c r="AA114" s="316">
        <v>0</v>
      </c>
      <c r="AB114" s="317">
        <v>0</v>
      </c>
      <c r="AC114" s="316">
        <f>SimT</f>
        <v>12600</v>
      </c>
      <c r="AD114" s="317">
        <v>16384</v>
      </c>
      <c r="AE114" s="316">
        <v>1</v>
      </c>
      <c r="AF114" s="317">
        <v>32</v>
      </c>
      <c r="AG114" s="403" t="str" cm="1">
        <f t="array" ref="AG114">TEXT(J114,"000")&amp;TEXT(K114,"0")&amp;TEXT(L114,"000")&amp;_xlfn.IFS(ABS(M114-L114)&lt;5,"01",M114&lt;L114,"02",M114&gt;L114,"03")</f>
        <v>412506001</v>
      </c>
      <c r="AY114"/>
      <c r="BA114" s="83"/>
    </row>
    <row r="115" spans="2:53" x14ac:dyDescent="0.25">
      <c r="B115" s="303"/>
      <c r="C115" s="303"/>
      <c r="D115" s="303"/>
      <c r="E115" s="307"/>
      <c r="F115" s="307"/>
      <c r="G115" s="303"/>
      <c r="H115" s="303"/>
      <c r="J115" s="309" t="str">
        <f t="shared" si="16"/>
        <v>412</v>
      </c>
      <c r="K115">
        <f t="shared" si="17"/>
        <v>5</v>
      </c>
      <c r="L115" s="56">
        <f>L114</f>
        <v>60</v>
      </c>
      <c r="M115" s="82">
        <f>L115-30</f>
        <v>30</v>
      </c>
      <c r="N115" s="57">
        <f>L115-45</f>
        <v>15</v>
      </c>
      <c r="O115" s="308">
        <v>10000</v>
      </c>
      <c r="P115" s="308">
        <v>10</v>
      </c>
      <c r="Q115" s="308">
        <v>100</v>
      </c>
      <c r="R115" s="316">
        <f t="shared" si="18"/>
        <v>60</v>
      </c>
      <c r="S115" s="397" cm="1">
        <f t="array" ref="S115">INDEX(CPTab,K115,2*MATCH(O115,Rp,0))</f>
        <v>19.010339017594401</v>
      </c>
      <c r="T115" s="406" cm="1">
        <f t="array" ref="T115">INDEX(CPTab,K115,2*MATCH(O115,Rp,0)-1)</f>
        <v>21.829273369943198</v>
      </c>
      <c r="U115" s="316">
        <f t="shared" si="19"/>
        <v>30</v>
      </c>
      <c r="V115" s="317">
        <f t="shared" si="20"/>
        <v>28.7</v>
      </c>
      <c r="W115" s="316">
        <f t="shared" si="21"/>
        <v>15</v>
      </c>
      <c r="X115" s="317">
        <f t="shared" si="22"/>
        <v>1.04</v>
      </c>
      <c r="Y115" s="316">
        <v>0</v>
      </c>
      <c r="Z115" s="317">
        <v>0</v>
      </c>
      <c r="AA115" s="316">
        <v>0</v>
      </c>
      <c r="AB115" s="317">
        <v>0</v>
      </c>
      <c r="AC115" s="316">
        <f>SimT</f>
        <v>12600</v>
      </c>
      <c r="AD115" s="317">
        <v>16384</v>
      </c>
      <c r="AE115" s="316">
        <v>1</v>
      </c>
      <c r="AF115" s="317">
        <v>32</v>
      </c>
      <c r="AG115" s="403" t="str" cm="1">
        <f t="array" ref="AG115">TEXT(J115,"000")&amp;TEXT(K115,"0")&amp;TEXT(L115,"000")&amp;_xlfn.IFS(ABS(M115-L115)&lt;5,"01",M115&lt;L115,"02",M115&gt;L115,"03")</f>
        <v>412506002</v>
      </c>
      <c r="AY115"/>
      <c r="BA115" s="83"/>
    </row>
    <row r="116" spans="2:53" x14ac:dyDescent="0.25">
      <c r="B116" s="303"/>
      <c r="C116" s="303"/>
      <c r="D116" s="303"/>
      <c r="E116" s="307"/>
      <c r="F116" s="307"/>
      <c r="G116" s="303"/>
      <c r="H116" s="303"/>
      <c r="J116" s="309" t="str">
        <f t="shared" si="16"/>
        <v>412</v>
      </c>
      <c r="K116">
        <f t="shared" si="17"/>
        <v>5</v>
      </c>
      <c r="L116" s="2">
        <f>L114</f>
        <v>60</v>
      </c>
      <c r="M116" s="53">
        <f>L116+30</f>
        <v>90</v>
      </c>
      <c r="N116" s="58">
        <f>L116+45</f>
        <v>105</v>
      </c>
      <c r="O116" s="308">
        <v>10000</v>
      </c>
      <c r="P116" s="308">
        <v>10</v>
      </c>
      <c r="Q116" s="308">
        <v>100</v>
      </c>
      <c r="R116" s="316">
        <f t="shared" si="18"/>
        <v>60</v>
      </c>
      <c r="S116" s="397" cm="1">
        <f t="array" ref="S116">INDEX(CPTab,K116,2*MATCH(O116,Rp,0))</f>
        <v>19.010339017594401</v>
      </c>
      <c r="T116" s="406" cm="1">
        <f t="array" ref="T116">INDEX(CPTab,K116,2*MATCH(O116,Rp,0)-1)</f>
        <v>21.829273369943198</v>
      </c>
      <c r="U116" s="316">
        <f t="shared" si="19"/>
        <v>90</v>
      </c>
      <c r="V116" s="317">
        <f t="shared" si="20"/>
        <v>28.7</v>
      </c>
      <c r="W116" s="316">
        <f t="shared" si="21"/>
        <v>105</v>
      </c>
      <c r="X116" s="317">
        <f t="shared" si="22"/>
        <v>1.04</v>
      </c>
      <c r="Y116" s="316">
        <v>0</v>
      </c>
      <c r="Z116" s="317">
        <v>0</v>
      </c>
      <c r="AA116" s="316">
        <v>0</v>
      </c>
      <c r="AB116" s="317">
        <v>0</v>
      </c>
      <c r="AC116" s="316">
        <f>SimT</f>
        <v>12600</v>
      </c>
      <c r="AD116" s="317">
        <v>16384</v>
      </c>
      <c r="AE116" s="316">
        <v>1</v>
      </c>
      <c r="AF116" s="317">
        <v>32</v>
      </c>
      <c r="AG116" s="403" t="str" cm="1">
        <f t="array" ref="AG116">TEXT(J116,"000")&amp;TEXT(K116,"0")&amp;TEXT(L116,"000")&amp;_xlfn.IFS(ABS(M116-L116)&lt;5,"01",M116&lt;L116,"02",M116&gt;L116,"03")</f>
        <v>412506003</v>
      </c>
      <c r="AY116"/>
      <c r="BA116" s="83"/>
    </row>
    <row r="117" spans="2:53" x14ac:dyDescent="0.25">
      <c r="B117" s="303"/>
      <c r="C117" s="303"/>
      <c r="D117" s="303"/>
      <c r="E117" s="307"/>
      <c r="F117" s="307"/>
      <c r="G117" s="303"/>
      <c r="H117" s="303"/>
      <c r="J117" s="309" t="str">
        <f t="shared" si="16"/>
        <v>421</v>
      </c>
      <c r="K117">
        <f t="shared" si="17"/>
        <v>5</v>
      </c>
      <c r="L117" s="55">
        <v>0</v>
      </c>
      <c r="M117" s="225">
        <f>L117+3</f>
        <v>3</v>
      </c>
      <c r="N117" s="1">
        <f>L117+3</f>
        <v>3</v>
      </c>
      <c r="O117" s="308">
        <v>10000</v>
      </c>
      <c r="P117" s="228">
        <v>100</v>
      </c>
      <c r="Q117" s="228">
        <v>10</v>
      </c>
      <c r="R117" s="316">
        <f t="shared" si="18"/>
        <v>0</v>
      </c>
      <c r="S117" s="397" cm="1">
        <f t="array" ref="S117">INDEX(CPTab,K117,2*MATCH(O117,Rp,0))</f>
        <v>19.010339017594401</v>
      </c>
      <c r="T117" s="406" cm="1">
        <f t="array" ref="T117">INDEX(CPTab,K117,2*MATCH(O117,Rp,0)-1)</f>
        <v>21.829273369943198</v>
      </c>
      <c r="U117" s="316">
        <f t="shared" si="19"/>
        <v>3</v>
      </c>
      <c r="V117" s="317">
        <f t="shared" si="20"/>
        <v>31.3</v>
      </c>
      <c r="W117" s="316">
        <f t="shared" si="21"/>
        <v>3</v>
      </c>
      <c r="X117" s="317">
        <f t="shared" si="22"/>
        <v>0.87</v>
      </c>
      <c r="Y117" s="316">
        <v>0</v>
      </c>
      <c r="Z117" s="317">
        <v>0</v>
      </c>
      <c r="AA117" s="316">
        <v>0</v>
      </c>
      <c r="AB117" s="317">
        <v>0</v>
      </c>
      <c r="AC117" s="316">
        <f>SimT</f>
        <v>12600</v>
      </c>
      <c r="AD117" s="317">
        <v>16384</v>
      </c>
      <c r="AE117" s="316">
        <v>1</v>
      </c>
      <c r="AF117" s="317">
        <v>32</v>
      </c>
      <c r="AG117" s="403" t="str" cm="1">
        <f t="array" ref="AG117">TEXT(J117,"000")&amp;TEXT(K117,"0")&amp;TEXT(L117,"000")&amp;_xlfn.IFS(ABS(M117-L117)&lt;5,"01",M117&lt;L117,"02",M117&gt;L117,"03")</f>
        <v>421500001</v>
      </c>
      <c r="AY117"/>
      <c r="BA117" s="83"/>
    </row>
    <row r="118" spans="2:53" x14ac:dyDescent="0.25">
      <c r="B118" s="303"/>
      <c r="C118" s="303"/>
      <c r="D118" s="303"/>
      <c r="E118" s="307"/>
      <c r="F118" s="307"/>
      <c r="G118" s="303"/>
      <c r="H118" s="303"/>
      <c r="J118" s="309" t="str">
        <f t="shared" si="16"/>
        <v>421</v>
      </c>
      <c r="K118">
        <f t="shared" si="17"/>
        <v>5</v>
      </c>
      <c r="L118" s="56">
        <f>L117</f>
        <v>0</v>
      </c>
      <c r="M118" s="82">
        <f>L118-30</f>
        <v>-30</v>
      </c>
      <c r="N118" s="57">
        <f>L118-45</f>
        <v>-45</v>
      </c>
      <c r="O118" s="308">
        <v>10000</v>
      </c>
      <c r="P118" s="228">
        <v>100</v>
      </c>
      <c r="Q118" s="228">
        <v>10</v>
      </c>
      <c r="R118" s="316">
        <f t="shared" si="18"/>
        <v>0</v>
      </c>
      <c r="S118" s="397" cm="1">
        <f t="array" ref="S118">INDEX(CPTab,K118,2*MATCH(O118,Rp,0))</f>
        <v>19.010339017594401</v>
      </c>
      <c r="T118" s="406" cm="1">
        <f t="array" ref="T118">INDEX(CPTab,K118,2*MATCH(O118,Rp,0)-1)</f>
        <v>21.829273369943198</v>
      </c>
      <c r="U118" s="316">
        <f t="shared" si="19"/>
        <v>-30</v>
      </c>
      <c r="V118" s="317">
        <f t="shared" si="20"/>
        <v>31.3</v>
      </c>
      <c r="W118" s="316">
        <f t="shared" si="21"/>
        <v>-45</v>
      </c>
      <c r="X118" s="317">
        <f t="shared" si="22"/>
        <v>0.87</v>
      </c>
      <c r="Y118" s="316">
        <v>0</v>
      </c>
      <c r="Z118" s="317">
        <v>0</v>
      </c>
      <c r="AA118" s="316">
        <v>0</v>
      </c>
      <c r="AB118" s="317">
        <v>0</v>
      </c>
      <c r="AC118" s="316">
        <f>SimT</f>
        <v>12600</v>
      </c>
      <c r="AD118" s="317">
        <v>16384</v>
      </c>
      <c r="AE118" s="316">
        <v>1</v>
      </c>
      <c r="AF118" s="317">
        <v>32</v>
      </c>
      <c r="AG118" s="403" t="str" cm="1">
        <f t="array" ref="AG118">TEXT(J118,"000")&amp;TEXT(K118,"0")&amp;TEXT(L118,"000")&amp;_xlfn.IFS(ABS(M118-L118)&lt;5,"01",M118&lt;L118,"02",M118&gt;L118,"03")</f>
        <v>421500002</v>
      </c>
      <c r="AY118"/>
      <c r="BA118" s="83"/>
    </row>
    <row r="119" spans="2:53" x14ac:dyDescent="0.25">
      <c r="B119" s="303"/>
      <c r="C119" s="303"/>
      <c r="D119" s="303"/>
      <c r="E119" s="307"/>
      <c r="F119" s="307"/>
      <c r="G119" s="303"/>
      <c r="H119" s="303"/>
      <c r="J119" s="309" t="str">
        <f t="shared" si="16"/>
        <v>421</v>
      </c>
      <c r="K119">
        <f t="shared" si="17"/>
        <v>5</v>
      </c>
      <c r="L119" s="56">
        <f>L117</f>
        <v>0</v>
      </c>
      <c r="M119" s="82">
        <f>L119+30</f>
        <v>30</v>
      </c>
      <c r="N119" s="57">
        <f>L119+45</f>
        <v>45</v>
      </c>
      <c r="O119" s="308">
        <v>10000</v>
      </c>
      <c r="P119" s="228">
        <v>100</v>
      </c>
      <c r="Q119" s="228">
        <v>10</v>
      </c>
      <c r="R119" s="316">
        <f t="shared" si="18"/>
        <v>0</v>
      </c>
      <c r="S119" s="397" cm="1">
        <f t="array" ref="S119">INDEX(CPTab,K119,2*MATCH(O119,Rp,0))</f>
        <v>19.010339017594401</v>
      </c>
      <c r="T119" s="406" cm="1">
        <f t="array" ref="T119">INDEX(CPTab,K119,2*MATCH(O119,Rp,0)-1)</f>
        <v>21.829273369943198</v>
      </c>
      <c r="U119" s="316">
        <f t="shared" si="19"/>
        <v>30</v>
      </c>
      <c r="V119" s="317">
        <f t="shared" si="20"/>
        <v>31.3</v>
      </c>
      <c r="W119" s="316">
        <f t="shared" si="21"/>
        <v>45</v>
      </c>
      <c r="X119" s="317">
        <f t="shared" si="22"/>
        <v>0.87</v>
      </c>
      <c r="Y119" s="316">
        <v>0</v>
      </c>
      <c r="Z119" s="317">
        <v>0</v>
      </c>
      <c r="AA119" s="316">
        <v>0</v>
      </c>
      <c r="AB119" s="317">
        <v>0</v>
      </c>
      <c r="AC119" s="316">
        <f>SimT</f>
        <v>12600</v>
      </c>
      <c r="AD119" s="317">
        <v>16384</v>
      </c>
      <c r="AE119" s="316">
        <v>1</v>
      </c>
      <c r="AF119" s="317">
        <v>32</v>
      </c>
      <c r="AG119" s="403" t="str" cm="1">
        <f t="array" ref="AG119">TEXT(J119,"000")&amp;TEXT(K119,"0")&amp;TEXT(L119,"000")&amp;_xlfn.IFS(ABS(M119-L119)&lt;5,"01",M119&lt;L119,"02",M119&gt;L119,"03")</f>
        <v>421500003</v>
      </c>
      <c r="AY119"/>
      <c r="BA119" s="83"/>
    </row>
    <row r="120" spans="2:53" x14ac:dyDescent="0.25">
      <c r="B120" s="303"/>
      <c r="C120" s="303"/>
      <c r="D120" s="303"/>
      <c r="E120" s="307"/>
      <c r="F120" s="307"/>
      <c r="G120" s="303"/>
      <c r="H120" s="303"/>
      <c r="J120" s="309" t="str">
        <f t="shared" si="16"/>
        <v>421</v>
      </c>
      <c r="K120">
        <f t="shared" si="17"/>
        <v>5</v>
      </c>
      <c r="L120" s="56">
        <v>60</v>
      </c>
      <c r="M120" s="82">
        <f>L120+3</f>
        <v>63</v>
      </c>
      <c r="N120" s="57">
        <f>L120+3</f>
        <v>63</v>
      </c>
      <c r="O120" s="308">
        <v>10000</v>
      </c>
      <c r="P120" s="228">
        <v>100</v>
      </c>
      <c r="Q120" s="228">
        <v>10</v>
      </c>
      <c r="R120" s="316">
        <f t="shared" si="18"/>
        <v>60</v>
      </c>
      <c r="S120" s="397" cm="1">
        <f t="array" ref="S120">INDEX(CPTab,K120,2*MATCH(O120,Rp,0))</f>
        <v>19.010339017594401</v>
      </c>
      <c r="T120" s="406" cm="1">
        <f t="array" ref="T120">INDEX(CPTab,K120,2*MATCH(O120,Rp,0)-1)</f>
        <v>21.829273369943198</v>
      </c>
      <c r="U120" s="316">
        <f t="shared" si="19"/>
        <v>63</v>
      </c>
      <c r="V120" s="317">
        <f t="shared" si="20"/>
        <v>31.3</v>
      </c>
      <c r="W120" s="316">
        <f t="shared" si="21"/>
        <v>63</v>
      </c>
      <c r="X120" s="317">
        <f t="shared" si="22"/>
        <v>0.87</v>
      </c>
      <c r="Y120" s="316">
        <v>0</v>
      </c>
      <c r="Z120" s="317">
        <v>0</v>
      </c>
      <c r="AA120" s="316">
        <v>0</v>
      </c>
      <c r="AB120" s="317">
        <v>0</v>
      </c>
      <c r="AC120" s="316">
        <f>SimT</f>
        <v>12600</v>
      </c>
      <c r="AD120" s="317">
        <v>16384</v>
      </c>
      <c r="AE120" s="316">
        <v>1</v>
      </c>
      <c r="AF120" s="317">
        <v>32</v>
      </c>
      <c r="AG120" s="403" t="str" cm="1">
        <f t="array" ref="AG120">TEXT(J120,"000")&amp;TEXT(K120,"0")&amp;TEXT(L120,"000")&amp;_xlfn.IFS(ABS(M120-L120)&lt;5,"01",M120&lt;L120,"02",M120&gt;L120,"03")</f>
        <v>421506001</v>
      </c>
      <c r="AY120"/>
      <c r="BA120" s="83"/>
    </row>
    <row r="121" spans="2:53" x14ac:dyDescent="0.25">
      <c r="B121" s="303"/>
      <c r="C121" s="303"/>
      <c r="D121" s="303"/>
      <c r="E121" s="307"/>
      <c r="F121" s="307"/>
      <c r="G121" s="303"/>
      <c r="H121" s="303"/>
      <c r="J121" s="309" t="str">
        <f t="shared" si="16"/>
        <v>421</v>
      </c>
      <c r="K121">
        <f t="shared" si="17"/>
        <v>5</v>
      </c>
      <c r="L121" s="56">
        <f>L120</f>
        <v>60</v>
      </c>
      <c r="M121" s="82">
        <f>L121-30</f>
        <v>30</v>
      </c>
      <c r="N121" s="57">
        <f>L121-45</f>
        <v>15</v>
      </c>
      <c r="O121" s="308">
        <v>10000</v>
      </c>
      <c r="P121" s="228">
        <v>100</v>
      </c>
      <c r="Q121" s="228">
        <v>10</v>
      </c>
      <c r="R121" s="316">
        <f t="shared" si="18"/>
        <v>60</v>
      </c>
      <c r="S121" s="397" cm="1">
        <f t="array" ref="S121">INDEX(CPTab,K121,2*MATCH(O121,Rp,0))</f>
        <v>19.010339017594401</v>
      </c>
      <c r="T121" s="406" cm="1">
        <f t="array" ref="T121">INDEX(CPTab,K121,2*MATCH(O121,Rp,0)-1)</f>
        <v>21.829273369943198</v>
      </c>
      <c r="U121" s="316">
        <f t="shared" si="19"/>
        <v>30</v>
      </c>
      <c r="V121" s="317">
        <f t="shared" si="20"/>
        <v>31.3</v>
      </c>
      <c r="W121" s="316">
        <f t="shared" si="21"/>
        <v>15</v>
      </c>
      <c r="X121" s="317">
        <f t="shared" si="22"/>
        <v>0.87</v>
      </c>
      <c r="Y121" s="316">
        <v>0</v>
      </c>
      <c r="Z121" s="317">
        <v>0</v>
      </c>
      <c r="AA121" s="316">
        <v>0</v>
      </c>
      <c r="AB121" s="317">
        <v>0</v>
      </c>
      <c r="AC121" s="316">
        <f>SimT</f>
        <v>12600</v>
      </c>
      <c r="AD121" s="317">
        <v>16384</v>
      </c>
      <c r="AE121" s="316">
        <v>1</v>
      </c>
      <c r="AF121" s="317">
        <v>32</v>
      </c>
      <c r="AG121" s="403" t="str" cm="1">
        <f t="array" ref="AG121">TEXT(J121,"000")&amp;TEXT(K121,"0")&amp;TEXT(L121,"000")&amp;_xlfn.IFS(ABS(M121-L121)&lt;5,"01",M121&lt;L121,"02",M121&gt;L121,"03")</f>
        <v>421506002</v>
      </c>
      <c r="AY121"/>
      <c r="BA121" s="83"/>
    </row>
    <row r="122" spans="2:53" x14ac:dyDescent="0.25">
      <c r="B122" s="303"/>
      <c r="C122" s="303"/>
      <c r="D122" s="303"/>
      <c r="E122" s="307"/>
      <c r="F122" s="307"/>
      <c r="G122" s="303"/>
      <c r="H122" s="303"/>
      <c r="J122" s="309" t="str">
        <f t="shared" si="16"/>
        <v>421</v>
      </c>
      <c r="K122">
        <f t="shared" si="17"/>
        <v>5</v>
      </c>
      <c r="L122" s="2">
        <f>L120</f>
        <v>60</v>
      </c>
      <c r="M122" s="53">
        <f>L122+30</f>
        <v>90</v>
      </c>
      <c r="N122" s="58">
        <f>L122+45</f>
        <v>105</v>
      </c>
      <c r="O122" s="385">
        <v>10000</v>
      </c>
      <c r="P122" s="385">
        <v>100</v>
      </c>
      <c r="Q122" s="385">
        <v>10</v>
      </c>
      <c r="R122" s="386">
        <f t="shared" si="18"/>
        <v>60</v>
      </c>
      <c r="S122" s="398" cm="1">
        <f t="array" ref="S122">INDEX(CPTab,K122,2*MATCH(O122,Rp,0))</f>
        <v>19.010339017594401</v>
      </c>
      <c r="T122" s="407" cm="1">
        <f t="array" ref="T122">INDEX(CPTab,K122,2*MATCH(O122,Rp,0)-1)</f>
        <v>21.829273369943198</v>
      </c>
      <c r="U122" s="386">
        <f t="shared" si="19"/>
        <v>90</v>
      </c>
      <c r="V122" s="387">
        <f t="shared" si="20"/>
        <v>31.3</v>
      </c>
      <c r="W122" s="386">
        <f t="shared" si="21"/>
        <v>105</v>
      </c>
      <c r="X122" s="387">
        <f t="shared" si="22"/>
        <v>0.87</v>
      </c>
      <c r="Y122" s="386">
        <v>0</v>
      </c>
      <c r="Z122" s="387">
        <v>0</v>
      </c>
      <c r="AA122" s="386">
        <v>0</v>
      </c>
      <c r="AB122" s="387">
        <v>0</v>
      </c>
      <c r="AC122" s="386">
        <f>SimT</f>
        <v>12600</v>
      </c>
      <c r="AD122" s="387">
        <v>16384</v>
      </c>
      <c r="AE122" s="386">
        <v>1</v>
      </c>
      <c r="AF122" s="387">
        <v>32</v>
      </c>
      <c r="AG122" s="404" t="str" cm="1">
        <f t="array" ref="AG122">TEXT(J122,"000")&amp;TEXT(K122,"0")&amp;TEXT(L122,"000")&amp;_xlfn.IFS(ABS(M122-L122)&lt;5,"01",M122&lt;L122,"02",M122&gt;L122,"03")</f>
        <v>421506003</v>
      </c>
      <c r="AY122"/>
      <c r="BA122" s="83"/>
    </row>
    <row r="123" spans="2:53" x14ac:dyDescent="0.25">
      <c r="B123" s="303"/>
      <c r="C123" s="303"/>
      <c r="D123" s="303"/>
      <c r="E123" s="307"/>
      <c r="F123" s="307"/>
      <c r="G123" s="303"/>
      <c r="H123" s="303"/>
      <c r="J123" s="309" t="str">
        <f t="shared" si="16"/>
        <v>221</v>
      </c>
      <c r="K123">
        <f t="shared" si="17"/>
        <v>6</v>
      </c>
      <c r="L123" s="55">
        <v>0</v>
      </c>
      <c r="M123" s="225">
        <f>L123+3</f>
        <v>3</v>
      </c>
      <c r="N123" s="1">
        <f>L123+3</f>
        <v>3</v>
      </c>
      <c r="O123" s="309">
        <v>100</v>
      </c>
      <c r="P123" s="309">
        <v>100</v>
      </c>
      <c r="Q123" s="309">
        <v>10</v>
      </c>
      <c r="R123" s="399">
        <f t="shared" si="18"/>
        <v>0</v>
      </c>
      <c r="S123" s="400" cm="1">
        <f t="array" ref="S123">INDEX(CPTab,K123,2*MATCH(O123,Rp,0))</f>
        <v>13.0303425818903</v>
      </c>
      <c r="T123" s="405" cm="1">
        <f t="array" ref="T123">INDEX(CPTab,K123,2*MATCH(O123,Rp,0)-1)</f>
        <v>20.130873211851998</v>
      </c>
      <c r="U123" s="399">
        <f t="shared" si="19"/>
        <v>3</v>
      </c>
      <c r="V123" s="401">
        <f t="shared" si="20"/>
        <v>31.3</v>
      </c>
      <c r="W123" s="399">
        <f t="shared" si="21"/>
        <v>3</v>
      </c>
      <c r="X123" s="401">
        <f t="shared" si="22"/>
        <v>0.87</v>
      </c>
      <c r="Y123" s="399">
        <v>0</v>
      </c>
      <c r="Z123" s="401">
        <v>0</v>
      </c>
      <c r="AA123" s="399">
        <v>0</v>
      </c>
      <c r="AB123" s="401">
        <v>0</v>
      </c>
      <c r="AC123" s="399">
        <f>SimT</f>
        <v>12600</v>
      </c>
      <c r="AD123" s="401">
        <v>16384</v>
      </c>
      <c r="AE123" s="399">
        <v>1</v>
      </c>
      <c r="AF123" s="401">
        <v>32</v>
      </c>
      <c r="AG123" s="402" t="str" cm="1">
        <f t="array" ref="AG123">TEXT(J123,"000")&amp;TEXT(K123,"0")&amp;TEXT(L123,"000")&amp;_xlfn.IFS(ABS(M123-L123)&lt;5,"01",M123&lt;L123,"02",M123&gt;L123,"03")</f>
        <v>221600001</v>
      </c>
      <c r="AY123"/>
      <c r="BA123" s="83"/>
    </row>
    <row r="124" spans="2:53" x14ac:dyDescent="0.25">
      <c r="B124" s="303"/>
      <c r="C124" s="303"/>
      <c r="D124" s="303"/>
      <c r="E124" s="307"/>
      <c r="F124" s="307"/>
      <c r="G124" s="303"/>
      <c r="H124" s="303"/>
      <c r="J124" s="309" t="str">
        <f t="shared" si="16"/>
        <v>221</v>
      </c>
      <c r="K124">
        <f t="shared" si="17"/>
        <v>6</v>
      </c>
      <c r="L124" s="56">
        <f>L123</f>
        <v>0</v>
      </c>
      <c r="M124" s="82">
        <f>L124-30</f>
        <v>-30</v>
      </c>
      <c r="N124" s="57">
        <f>L124-45</f>
        <v>-45</v>
      </c>
      <c r="O124" s="309">
        <v>100</v>
      </c>
      <c r="P124" s="309">
        <v>100</v>
      </c>
      <c r="Q124" s="309">
        <v>10</v>
      </c>
      <c r="R124" s="316">
        <f t="shared" si="18"/>
        <v>0</v>
      </c>
      <c r="S124" s="397" cm="1">
        <f t="array" ref="S124">INDEX(CPTab,K124,2*MATCH(O124,Rp,0))</f>
        <v>13.0303425818903</v>
      </c>
      <c r="T124" s="406" cm="1">
        <f t="array" ref="T124">INDEX(CPTab,K124,2*MATCH(O124,Rp,0)-1)</f>
        <v>20.130873211851998</v>
      </c>
      <c r="U124" s="316">
        <f t="shared" si="19"/>
        <v>-30</v>
      </c>
      <c r="V124" s="317">
        <f t="shared" si="20"/>
        <v>31.3</v>
      </c>
      <c r="W124" s="316">
        <f t="shared" si="21"/>
        <v>-45</v>
      </c>
      <c r="X124" s="317">
        <f t="shared" si="22"/>
        <v>0.87</v>
      </c>
      <c r="Y124" s="316">
        <v>0</v>
      </c>
      <c r="Z124" s="317">
        <v>0</v>
      </c>
      <c r="AA124" s="316">
        <v>0</v>
      </c>
      <c r="AB124" s="317">
        <v>0</v>
      </c>
      <c r="AC124" s="316">
        <f>SimT</f>
        <v>12600</v>
      </c>
      <c r="AD124" s="317">
        <v>16384</v>
      </c>
      <c r="AE124" s="316">
        <v>1</v>
      </c>
      <c r="AF124" s="317">
        <v>32</v>
      </c>
      <c r="AG124" s="403" t="str" cm="1">
        <f t="array" ref="AG124">TEXT(J124,"000")&amp;TEXT(K124,"0")&amp;TEXT(L124,"000")&amp;_xlfn.IFS(ABS(M124-L124)&lt;5,"01",M124&lt;L124,"02",M124&gt;L124,"03")</f>
        <v>221600002</v>
      </c>
      <c r="AY124"/>
      <c r="BA124" s="83"/>
    </row>
    <row r="125" spans="2:53" x14ac:dyDescent="0.25">
      <c r="B125" s="303"/>
      <c r="C125" s="303"/>
      <c r="D125" s="303"/>
      <c r="E125" s="307"/>
      <c r="F125" s="307"/>
      <c r="G125" s="303"/>
      <c r="H125" s="303"/>
      <c r="J125" s="309" t="str">
        <f t="shared" si="16"/>
        <v>221</v>
      </c>
      <c r="K125">
        <f t="shared" si="17"/>
        <v>6</v>
      </c>
      <c r="L125" s="56">
        <f>L123</f>
        <v>0</v>
      </c>
      <c r="M125" s="82">
        <f>L125+30</f>
        <v>30</v>
      </c>
      <c r="N125" s="57">
        <f>L125+45</f>
        <v>45</v>
      </c>
      <c r="O125" s="309">
        <v>100</v>
      </c>
      <c r="P125" s="309">
        <v>100</v>
      </c>
      <c r="Q125" s="309">
        <v>10</v>
      </c>
      <c r="R125" s="316">
        <f t="shared" si="18"/>
        <v>0</v>
      </c>
      <c r="S125" s="397" cm="1">
        <f t="array" ref="S125">INDEX(CPTab,K125,2*MATCH(O125,Rp,0))</f>
        <v>13.0303425818903</v>
      </c>
      <c r="T125" s="406" cm="1">
        <f t="array" ref="T125">INDEX(CPTab,K125,2*MATCH(O125,Rp,0)-1)</f>
        <v>20.130873211851998</v>
      </c>
      <c r="U125" s="316">
        <f t="shared" si="19"/>
        <v>30</v>
      </c>
      <c r="V125" s="317">
        <f t="shared" si="20"/>
        <v>31.3</v>
      </c>
      <c r="W125" s="316">
        <f t="shared" si="21"/>
        <v>45</v>
      </c>
      <c r="X125" s="317">
        <f t="shared" si="22"/>
        <v>0.87</v>
      </c>
      <c r="Y125" s="316">
        <v>0</v>
      </c>
      <c r="Z125" s="317">
        <v>0</v>
      </c>
      <c r="AA125" s="316">
        <v>0</v>
      </c>
      <c r="AB125" s="317">
        <v>0</v>
      </c>
      <c r="AC125" s="316">
        <f>SimT</f>
        <v>12600</v>
      </c>
      <c r="AD125" s="317">
        <v>16384</v>
      </c>
      <c r="AE125" s="316">
        <v>1</v>
      </c>
      <c r="AF125" s="317">
        <v>32</v>
      </c>
      <c r="AG125" s="403" t="str" cm="1">
        <f t="array" ref="AG125">TEXT(J125,"000")&amp;TEXT(K125,"0")&amp;TEXT(L125,"000")&amp;_xlfn.IFS(ABS(M125-L125)&lt;5,"01",M125&lt;L125,"02",M125&gt;L125,"03")</f>
        <v>221600003</v>
      </c>
      <c r="AY125"/>
      <c r="BA125" s="83"/>
    </row>
    <row r="126" spans="2:53" x14ac:dyDescent="0.25">
      <c r="B126" s="303"/>
      <c r="C126" s="303"/>
      <c r="D126" s="303"/>
      <c r="E126" s="307"/>
      <c r="F126" s="307"/>
      <c r="G126" s="303"/>
      <c r="H126" s="303"/>
      <c r="J126" s="309" t="str">
        <f t="shared" si="16"/>
        <v>221</v>
      </c>
      <c r="K126">
        <f t="shared" si="17"/>
        <v>6</v>
      </c>
      <c r="L126" s="56">
        <v>60</v>
      </c>
      <c r="M126" s="82">
        <f>L126+3</f>
        <v>63</v>
      </c>
      <c r="N126" s="57">
        <f>L126+3</f>
        <v>63</v>
      </c>
      <c r="O126" s="309">
        <v>100</v>
      </c>
      <c r="P126" s="309">
        <v>100</v>
      </c>
      <c r="Q126" s="309">
        <v>10</v>
      </c>
      <c r="R126" s="316">
        <f t="shared" si="18"/>
        <v>60</v>
      </c>
      <c r="S126" s="397" cm="1">
        <f t="array" ref="S126">INDEX(CPTab,K126,2*MATCH(O126,Rp,0))</f>
        <v>13.0303425818903</v>
      </c>
      <c r="T126" s="406" cm="1">
        <f t="array" ref="T126">INDEX(CPTab,K126,2*MATCH(O126,Rp,0)-1)</f>
        <v>20.130873211851998</v>
      </c>
      <c r="U126" s="316">
        <f t="shared" si="19"/>
        <v>63</v>
      </c>
      <c r="V126" s="317">
        <f t="shared" si="20"/>
        <v>31.3</v>
      </c>
      <c r="W126" s="316">
        <f t="shared" si="21"/>
        <v>63</v>
      </c>
      <c r="X126" s="317">
        <f t="shared" si="22"/>
        <v>0.87</v>
      </c>
      <c r="Y126" s="316">
        <v>0</v>
      </c>
      <c r="Z126" s="317">
        <v>0</v>
      </c>
      <c r="AA126" s="316">
        <v>0</v>
      </c>
      <c r="AB126" s="317">
        <v>0</v>
      </c>
      <c r="AC126" s="316">
        <f>SimT</f>
        <v>12600</v>
      </c>
      <c r="AD126" s="317">
        <v>16384</v>
      </c>
      <c r="AE126" s="316">
        <v>1</v>
      </c>
      <c r="AF126" s="317">
        <v>32</v>
      </c>
      <c r="AG126" s="403" t="str" cm="1">
        <f t="array" ref="AG126">TEXT(J126,"000")&amp;TEXT(K126,"0")&amp;TEXT(L126,"000")&amp;_xlfn.IFS(ABS(M126-L126)&lt;5,"01",M126&lt;L126,"02",M126&gt;L126,"03")</f>
        <v>221606001</v>
      </c>
      <c r="AY126"/>
      <c r="BA126" s="83"/>
    </row>
    <row r="127" spans="2:53" x14ac:dyDescent="0.25">
      <c r="B127" s="303"/>
      <c r="C127" s="303"/>
      <c r="D127" s="303"/>
      <c r="E127" s="307"/>
      <c r="F127" s="307"/>
      <c r="G127" s="303"/>
      <c r="H127" s="303"/>
      <c r="J127" s="309" t="str">
        <f t="shared" si="16"/>
        <v>221</v>
      </c>
      <c r="K127">
        <f t="shared" si="17"/>
        <v>6</v>
      </c>
      <c r="L127" s="56">
        <f>L126</f>
        <v>60</v>
      </c>
      <c r="M127" s="82">
        <f>L127-30</f>
        <v>30</v>
      </c>
      <c r="N127" s="57">
        <f>L127-45</f>
        <v>15</v>
      </c>
      <c r="O127" s="309">
        <v>100</v>
      </c>
      <c r="P127" s="309">
        <v>100</v>
      </c>
      <c r="Q127" s="309">
        <v>10</v>
      </c>
      <c r="R127" s="316">
        <f t="shared" si="18"/>
        <v>60</v>
      </c>
      <c r="S127" s="397" cm="1">
        <f t="array" ref="S127">INDEX(CPTab,K127,2*MATCH(O127,Rp,0))</f>
        <v>13.0303425818903</v>
      </c>
      <c r="T127" s="406" cm="1">
        <f t="array" ref="T127">INDEX(CPTab,K127,2*MATCH(O127,Rp,0)-1)</f>
        <v>20.130873211851998</v>
      </c>
      <c r="U127" s="316">
        <f t="shared" si="19"/>
        <v>30</v>
      </c>
      <c r="V127" s="317">
        <f t="shared" si="20"/>
        <v>31.3</v>
      </c>
      <c r="W127" s="316">
        <f t="shared" si="21"/>
        <v>15</v>
      </c>
      <c r="X127" s="317">
        <f t="shared" si="22"/>
        <v>0.87</v>
      </c>
      <c r="Y127" s="316">
        <v>0</v>
      </c>
      <c r="Z127" s="317">
        <v>0</v>
      </c>
      <c r="AA127" s="316">
        <v>0</v>
      </c>
      <c r="AB127" s="317">
        <v>0</v>
      </c>
      <c r="AC127" s="316">
        <f>SimT</f>
        <v>12600</v>
      </c>
      <c r="AD127" s="317">
        <v>16384</v>
      </c>
      <c r="AE127" s="316">
        <v>1</v>
      </c>
      <c r="AF127" s="317">
        <v>32</v>
      </c>
      <c r="AG127" s="403" t="str" cm="1">
        <f t="array" ref="AG127">TEXT(J127,"000")&amp;TEXT(K127,"0")&amp;TEXT(L127,"000")&amp;_xlfn.IFS(ABS(M127-L127)&lt;5,"01",M127&lt;L127,"02",M127&gt;L127,"03")</f>
        <v>221606002</v>
      </c>
      <c r="AY127"/>
      <c r="BA127" s="83"/>
    </row>
    <row r="128" spans="2:53" x14ac:dyDescent="0.25">
      <c r="B128" s="303"/>
      <c r="C128" s="303"/>
      <c r="D128" s="303"/>
      <c r="E128" s="307"/>
      <c r="F128" s="307"/>
      <c r="G128" s="303"/>
      <c r="H128" s="303"/>
      <c r="J128" s="309" t="str">
        <f t="shared" si="16"/>
        <v>221</v>
      </c>
      <c r="K128">
        <f t="shared" si="17"/>
        <v>6</v>
      </c>
      <c r="L128" s="2">
        <f>L126</f>
        <v>60</v>
      </c>
      <c r="M128" s="53">
        <f>L128+30</f>
        <v>90</v>
      </c>
      <c r="N128" s="58">
        <f>L128+45</f>
        <v>105</v>
      </c>
      <c r="O128" s="309">
        <v>100</v>
      </c>
      <c r="P128" s="309">
        <v>100</v>
      </c>
      <c r="Q128" s="309">
        <v>10</v>
      </c>
      <c r="R128" s="316">
        <f t="shared" si="18"/>
        <v>60</v>
      </c>
      <c r="S128" s="397" cm="1">
        <f t="array" ref="S128">INDEX(CPTab,K128,2*MATCH(O128,Rp,0))</f>
        <v>13.0303425818903</v>
      </c>
      <c r="T128" s="406" cm="1">
        <f t="array" ref="T128">INDEX(CPTab,K128,2*MATCH(O128,Rp,0)-1)</f>
        <v>20.130873211851998</v>
      </c>
      <c r="U128" s="316">
        <f t="shared" si="19"/>
        <v>90</v>
      </c>
      <c r="V128" s="317">
        <f t="shared" si="20"/>
        <v>31.3</v>
      </c>
      <c r="W128" s="316">
        <f t="shared" si="21"/>
        <v>105</v>
      </c>
      <c r="X128" s="317">
        <f t="shared" si="22"/>
        <v>0.87</v>
      </c>
      <c r="Y128" s="316">
        <v>0</v>
      </c>
      <c r="Z128" s="317">
        <v>0</v>
      </c>
      <c r="AA128" s="316">
        <v>0</v>
      </c>
      <c r="AB128" s="317">
        <v>0</v>
      </c>
      <c r="AC128" s="316">
        <f>SimT</f>
        <v>12600</v>
      </c>
      <c r="AD128" s="317">
        <v>16384</v>
      </c>
      <c r="AE128" s="316">
        <v>1</v>
      </c>
      <c r="AF128" s="317">
        <v>32</v>
      </c>
      <c r="AG128" s="403" t="str" cm="1">
        <f t="array" ref="AG128">TEXT(J128,"000")&amp;TEXT(K128,"0")&amp;TEXT(L128,"000")&amp;_xlfn.IFS(ABS(M128-L128)&lt;5,"01",M128&lt;L128,"02",M128&gt;L128,"03")</f>
        <v>221606003</v>
      </c>
      <c r="AY128"/>
      <c r="BA128" s="83"/>
    </row>
    <row r="129" spans="2:53" x14ac:dyDescent="0.25">
      <c r="B129" s="303"/>
      <c r="C129" s="303"/>
      <c r="D129" s="303"/>
      <c r="E129" s="307"/>
      <c r="F129" s="307"/>
      <c r="G129" s="303"/>
      <c r="H129" s="303"/>
      <c r="J129" s="309" t="str">
        <f t="shared" si="16"/>
        <v>212</v>
      </c>
      <c r="K129">
        <f t="shared" si="17"/>
        <v>6</v>
      </c>
      <c r="L129" s="55">
        <v>0</v>
      </c>
      <c r="M129" s="225">
        <f>L129+3</f>
        <v>3</v>
      </c>
      <c r="N129" s="1">
        <f>L129+3</f>
        <v>3</v>
      </c>
      <c r="O129" s="182">
        <v>100</v>
      </c>
      <c r="P129" s="182">
        <v>10</v>
      </c>
      <c r="Q129" s="182">
        <v>100</v>
      </c>
      <c r="R129" s="316">
        <f t="shared" si="18"/>
        <v>0</v>
      </c>
      <c r="S129" s="397" cm="1">
        <f t="array" ref="S129">INDEX(CPTab,K129,2*MATCH(O129,Rp,0))</f>
        <v>13.0303425818903</v>
      </c>
      <c r="T129" s="406" cm="1">
        <f t="array" ref="T129">INDEX(CPTab,K129,2*MATCH(O129,Rp,0)-1)</f>
        <v>20.130873211851998</v>
      </c>
      <c r="U129" s="316">
        <f t="shared" si="19"/>
        <v>3</v>
      </c>
      <c r="V129" s="317">
        <f t="shared" si="20"/>
        <v>28.7</v>
      </c>
      <c r="W129" s="316">
        <f t="shared" si="21"/>
        <v>3</v>
      </c>
      <c r="X129" s="317">
        <f t="shared" si="22"/>
        <v>1.04</v>
      </c>
      <c r="Y129" s="316">
        <v>0</v>
      </c>
      <c r="Z129" s="317">
        <v>0</v>
      </c>
      <c r="AA129" s="316">
        <v>0</v>
      </c>
      <c r="AB129" s="317">
        <v>0</v>
      </c>
      <c r="AC129" s="316">
        <f>SimT</f>
        <v>12600</v>
      </c>
      <c r="AD129" s="317">
        <v>16384</v>
      </c>
      <c r="AE129" s="316">
        <v>1</v>
      </c>
      <c r="AF129" s="317">
        <v>32</v>
      </c>
      <c r="AG129" s="403" t="str" cm="1">
        <f t="array" ref="AG129">TEXT(J129,"000")&amp;TEXT(K129,"0")&amp;TEXT(L129,"000")&amp;_xlfn.IFS(ABS(M129-L129)&lt;5,"01",M129&lt;L129,"02",M129&gt;L129,"03")</f>
        <v>212600001</v>
      </c>
      <c r="AY129"/>
      <c r="BA129" s="83"/>
    </row>
    <row r="130" spans="2:53" x14ac:dyDescent="0.25">
      <c r="B130" s="303"/>
      <c r="C130" s="303"/>
      <c r="D130" s="303"/>
      <c r="E130" s="307"/>
      <c r="F130" s="307"/>
      <c r="G130" s="303"/>
      <c r="H130" s="303"/>
      <c r="J130" s="309" t="str">
        <f t="shared" si="16"/>
        <v>212</v>
      </c>
      <c r="K130">
        <f t="shared" si="17"/>
        <v>6</v>
      </c>
      <c r="L130" s="56">
        <f>L129</f>
        <v>0</v>
      </c>
      <c r="M130" s="82">
        <f>L130-30</f>
        <v>-30</v>
      </c>
      <c r="N130" s="57">
        <f>L130-45</f>
        <v>-45</v>
      </c>
      <c r="O130" s="308">
        <v>100</v>
      </c>
      <c r="P130" s="308">
        <v>10</v>
      </c>
      <c r="Q130" s="308">
        <v>100</v>
      </c>
      <c r="R130" s="316">
        <f t="shared" si="18"/>
        <v>0</v>
      </c>
      <c r="S130" s="397" cm="1">
        <f t="array" ref="S130">INDEX(CPTab,K130,2*MATCH(O130,Rp,0))</f>
        <v>13.0303425818903</v>
      </c>
      <c r="T130" s="406" cm="1">
        <f t="array" ref="T130">INDEX(CPTab,K130,2*MATCH(O130,Rp,0)-1)</f>
        <v>20.130873211851998</v>
      </c>
      <c r="U130" s="316">
        <f t="shared" si="19"/>
        <v>-30</v>
      </c>
      <c r="V130" s="317">
        <f t="shared" si="20"/>
        <v>28.7</v>
      </c>
      <c r="W130" s="316">
        <f t="shared" si="21"/>
        <v>-45</v>
      </c>
      <c r="X130" s="317">
        <f t="shared" si="22"/>
        <v>1.04</v>
      </c>
      <c r="Y130" s="316">
        <v>0</v>
      </c>
      <c r="Z130" s="317">
        <v>0</v>
      </c>
      <c r="AA130" s="316">
        <v>0</v>
      </c>
      <c r="AB130" s="317">
        <v>0</v>
      </c>
      <c r="AC130" s="316">
        <f>SimT</f>
        <v>12600</v>
      </c>
      <c r="AD130" s="317">
        <v>16384</v>
      </c>
      <c r="AE130" s="316">
        <v>1</v>
      </c>
      <c r="AF130" s="317">
        <v>32</v>
      </c>
      <c r="AG130" s="403" t="str" cm="1">
        <f t="array" ref="AG130">TEXT(J130,"000")&amp;TEXT(K130,"0")&amp;TEXT(L130,"000")&amp;_xlfn.IFS(ABS(M130-L130)&lt;5,"01",M130&lt;L130,"02",M130&gt;L130,"03")</f>
        <v>212600002</v>
      </c>
      <c r="AY130"/>
      <c r="BA130" s="83"/>
    </row>
    <row r="131" spans="2:53" x14ac:dyDescent="0.25">
      <c r="B131" s="303"/>
      <c r="C131" s="303"/>
      <c r="D131" s="303"/>
      <c r="E131" s="307"/>
      <c r="F131" s="307"/>
      <c r="G131" s="303"/>
      <c r="H131" s="303"/>
      <c r="J131" s="309" t="str">
        <f t="shared" si="16"/>
        <v>212</v>
      </c>
      <c r="K131">
        <f t="shared" si="17"/>
        <v>6</v>
      </c>
      <c r="L131" s="56">
        <f>L129</f>
        <v>0</v>
      </c>
      <c r="M131" s="82">
        <f>L131+30</f>
        <v>30</v>
      </c>
      <c r="N131" s="57">
        <f>L131+45</f>
        <v>45</v>
      </c>
      <c r="O131" s="308">
        <v>100</v>
      </c>
      <c r="P131" s="308">
        <v>10</v>
      </c>
      <c r="Q131" s="308">
        <v>100</v>
      </c>
      <c r="R131" s="316">
        <f t="shared" si="18"/>
        <v>0</v>
      </c>
      <c r="S131" s="397" cm="1">
        <f t="array" ref="S131">INDEX(CPTab,K131,2*MATCH(O131,Rp,0))</f>
        <v>13.0303425818903</v>
      </c>
      <c r="T131" s="406" cm="1">
        <f t="array" ref="T131">INDEX(CPTab,K131,2*MATCH(O131,Rp,0)-1)</f>
        <v>20.130873211851998</v>
      </c>
      <c r="U131" s="316">
        <f t="shared" si="19"/>
        <v>30</v>
      </c>
      <c r="V131" s="317">
        <f t="shared" si="20"/>
        <v>28.7</v>
      </c>
      <c r="W131" s="316">
        <f t="shared" si="21"/>
        <v>45</v>
      </c>
      <c r="X131" s="317">
        <f t="shared" si="22"/>
        <v>1.04</v>
      </c>
      <c r="Y131" s="316">
        <v>0</v>
      </c>
      <c r="Z131" s="317">
        <v>0</v>
      </c>
      <c r="AA131" s="316">
        <v>0</v>
      </c>
      <c r="AB131" s="317">
        <v>0</v>
      </c>
      <c r="AC131" s="316">
        <f>SimT</f>
        <v>12600</v>
      </c>
      <c r="AD131" s="317">
        <v>16384</v>
      </c>
      <c r="AE131" s="316">
        <v>1</v>
      </c>
      <c r="AF131" s="317">
        <v>32</v>
      </c>
      <c r="AG131" s="403" t="str" cm="1">
        <f t="array" ref="AG131">TEXT(J131,"000")&amp;TEXT(K131,"0")&amp;TEXT(L131,"000")&amp;_xlfn.IFS(ABS(M131-L131)&lt;5,"01",M131&lt;L131,"02",M131&gt;L131,"03")</f>
        <v>212600003</v>
      </c>
      <c r="AY131"/>
      <c r="BA131" s="83"/>
    </row>
    <row r="132" spans="2:53" x14ac:dyDescent="0.25">
      <c r="B132" s="303"/>
      <c r="C132" s="303"/>
      <c r="D132" s="303"/>
      <c r="E132" s="307"/>
      <c r="F132" s="307"/>
      <c r="G132" s="303"/>
      <c r="H132" s="303"/>
      <c r="J132" s="309" t="str">
        <f t="shared" ref="J132:J195" si="23">LOG10(O132)&amp;LOG10(P132)&amp;LOG10(Q132)</f>
        <v>212</v>
      </c>
      <c r="K132">
        <f t="shared" ref="K132:K146" si="24">IF(MOD(INT((ROW()-3)/24)+1,6)=0,6,MOD(INT((ROW()-3)/24)+1,6))</f>
        <v>6</v>
      </c>
      <c r="L132" s="56">
        <v>60</v>
      </c>
      <c r="M132" s="82">
        <f>L132+3</f>
        <v>63</v>
      </c>
      <c r="N132" s="57">
        <f>L132+3</f>
        <v>63</v>
      </c>
      <c r="O132" s="308">
        <v>100</v>
      </c>
      <c r="P132" s="308">
        <v>10</v>
      </c>
      <c r="Q132" s="308">
        <v>100</v>
      </c>
      <c r="R132" s="316">
        <f t="shared" si="18"/>
        <v>60</v>
      </c>
      <c r="S132" s="397" cm="1">
        <f t="array" ref="S132">INDEX(CPTab,K132,2*MATCH(O132,Rp,0))</f>
        <v>13.0303425818903</v>
      </c>
      <c r="T132" s="406" cm="1">
        <f t="array" ref="T132">INDEX(CPTab,K132,2*MATCH(O132,Rp,0)-1)</f>
        <v>20.130873211851998</v>
      </c>
      <c r="U132" s="316">
        <f t="shared" si="19"/>
        <v>63</v>
      </c>
      <c r="V132" s="317">
        <f t="shared" si="20"/>
        <v>28.7</v>
      </c>
      <c r="W132" s="316">
        <f t="shared" si="21"/>
        <v>63</v>
      </c>
      <c r="X132" s="317">
        <f t="shared" si="22"/>
        <v>1.04</v>
      </c>
      <c r="Y132" s="316">
        <v>0</v>
      </c>
      <c r="Z132" s="317">
        <v>0</v>
      </c>
      <c r="AA132" s="316">
        <v>0</v>
      </c>
      <c r="AB132" s="317">
        <v>0</v>
      </c>
      <c r="AC132" s="316">
        <f>SimT</f>
        <v>12600</v>
      </c>
      <c r="AD132" s="317">
        <v>16384</v>
      </c>
      <c r="AE132" s="316">
        <v>1</v>
      </c>
      <c r="AF132" s="317">
        <v>32</v>
      </c>
      <c r="AG132" s="403" t="str" cm="1">
        <f t="array" ref="AG132">TEXT(J132,"000")&amp;TEXT(K132,"0")&amp;TEXT(L132,"000")&amp;_xlfn.IFS(ABS(M132-L132)&lt;5,"01",M132&lt;L132,"02",M132&gt;L132,"03")</f>
        <v>212606001</v>
      </c>
      <c r="AY132"/>
      <c r="BA132" s="83"/>
    </row>
    <row r="133" spans="2:53" x14ac:dyDescent="0.25">
      <c r="B133" s="303"/>
      <c r="C133" s="303"/>
      <c r="D133" s="303"/>
      <c r="E133" s="307"/>
      <c r="F133" s="307"/>
      <c r="G133" s="303"/>
      <c r="H133" s="303"/>
      <c r="J133" s="309" t="str">
        <f t="shared" si="23"/>
        <v>212</v>
      </c>
      <c r="K133">
        <f t="shared" si="24"/>
        <v>6</v>
      </c>
      <c r="L133" s="56">
        <f>L132</f>
        <v>60</v>
      </c>
      <c r="M133" s="82">
        <f>L133-30</f>
        <v>30</v>
      </c>
      <c r="N133" s="57">
        <f>L133-45</f>
        <v>15</v>
      </c>
      <c r="O133" s="308">
        <v>100</v>
      </c>
      <c r="P133" s="308">
        <v>10</v>
      </c>
      <c r="Q133" s="308">
        <v>100</v>
      </c>
      <c r="R133" s="316">
        <f t="shared" si="18"/>
        <v>60</v>
      </c>
      <c r="S133" s="397" cm="1">
        <f t="array" ref="S133">INDEX(CPTab,K133,2*MATCH(O133,Rp,0))</f>
        <v>13.0303425818903</v>
      </c>
      <c r="T133" s="406" cm="1">
        <f t="array" ref="T133">INDEX(CPTab,K133,2*MATCH(O133,Rp,0)-1)</f>
        <v>20.130873211851998</v>
      </c>
      <c r="U133" s="316">
        <f t="shared" si="19"/>
        <v>30</v>
      </c>
      <c r="V133" s="317">
        <f t="shared" si="20"/>
        <v>28.7</v>
      </c>
      <c r="W133" s="316">
        <f t="shared" si="21"/>
        <v>15</v>
      </c>
      <c r="X133" s="317">
        <f t="shared" si="22"/>
        <v>1.04</v>
      </c>
      <c r="Y133" s="316">
        <v>0</v>
      </c>
      <c r="Z133" s="317">
        <v>0</v>
      </c>
      <c r="AA133" s="316">
        <v>0</v>
      </c>
      <c r="AB133" s="317">
        <v>0</v>
      </c>
      <c r="AC133" s="316">
        <f>SimT</f>
        <v>12600</v>
      </c>
      <c r="AD133" s="317">
        <v>16384</v>
      </c>
      <c r="AE133" s="316">
        <v>1</v>
      </c>
      <c r="AF133" s="317">
        <v>32</v>
      </c>
      <c r="AG133" s="403" t="str" cm="1">
        <f t="array" ref="AG133">TEXT(J133,"000")&amp;TEXT(K133,"0")&amp;TEXT(L133,"000")&amp;_xlfn.IFS(ABS(M133-L133)&lt;5,"01",M133&lt;L133,"02",M133&gt;L133,"03")</f>
        <v>212606002</v>
      </c>
      <c r="AY133"/>
      <c r="BA133" s="83"/>
    </row>
    <row r="134" spans="2:53" x14ac:dyDescent="0.25">
      <c r="B134" s="303"/>
      <c r="C134" s="303"/>
      <c r="D134" s="303"/>
      <c r="E134" s="307"/>
      <c r="F134" s="307"/>
      <c r="G134" s="303"/>
      <c r="H134" s="303"/>
      <c r="J134" s="309" t="str">
        <f t="shared" si="23"/>
        <v>212</v>
      </c>
      <c r="K134">
        <f t="shared" si="24"/>
        <v>6</v>
      </c>
      <c r="L134" s="2">
        <f>L132</f>
        <v>60</v>
      </c>
      <c r="M134" s="53">
        <f>L134+30</f>
        <v>90</v>
      </c>
      <c r="N134" s="58">
        <f>L134+45</f>
        <v>105</v>
      </c>
      <c r="O134" s="308">
        <v>100</v>
      </c>
      <c r="P134" s="308">
        <v>10</v>
      </c>
      <c r="Q134" s="308">
        <v>100</v>
      </c>
      <c r="R134" s="316">
        <f t="shared" si="18"/>
        <v>60</v>
      </c>
      <c r="S134" s="397" cm="1">
        <f t="array" ref="S134">INDEX(CPTab,K134,2*MATCH(O134,Rp,0))</f>
        <v>13.0303425818903</v>
      </c>
      <c r="T134" s="406" cm="1">
        <f t="array" ref="T134">INDEX(CPTab,K134,2*MATCH(O134,Rp,0)-1)</f>
        <v>20.130873211851998</v>
      </c>
      <c r="U134" s="316">
        <f t="shared" si="19"/>
        <v>90</v>
      </c>
      <c r="V134" s="317">
        <f t="shared" si="20"/>
        <v>28.7</v>
      </c>
      <c r="W134" s="316">
        <f t="shared" si="21"/>
        <v>105</v>
      </c>
      <c r="X134" s="317">
        <f t="shared" si="22"/>
        <v>1.04</v>
      </c>
      <c r="Y134" s="316">
        <v>0</v>
      </c>
      <c r="Z134" s="317">
        <v>0</v>
      </c>
      <c r="AA134" s="316">
        <v>0</v>
      </c>
      <c r="AB134" s="317">
        <v>0</v>
      </c>
      <c r="AC134" s="316">
        <f>SimT</f>
        <v>12600</v>
      </c>
      <c r="AD134" s="317">
        <v>16384</v>
      </c>
      <c r="AE134" s="316">
        <v>1</v>
      </c>
      <c r="AF134" s="317">
        <v>32</v>
      </c>
      <c r="AG134" s="403" t="str" cm="1">
        <f t="array" ref="AG134">TEXT(J134,"000")&amp;TEXT(K134,"0")&amp;TEXT(L134,"000")&amp;_xlfn.IFS(ABS(M134-L134)&lt;5,"01",M134&lt;L134,"02",M134&gt;L134,"03")</f>
        <v>212606003</v>
      </c>
      <c r="AY134"/>
      <c r="BA134" s="83"/>
    </row>
    <row r="135" spans="2:53" x14ac:dyDescent="0.25">
      <c r="B135" s="303"/>
      <c r="C135" s="303"/>
      <c r="D135" s="303"/>
      <c r="E135" s="307"/>
      <c r="F135" s="307"/>
      <c r="G135" s="303"/>
      <c r="H135" s="303"/>
      <c r="J135" s="309" t="str">
        <f t="shared" si="23"/>
        <v>412</v>
      </c>
      <c r="K135">
        <f t="shared" si="24"/>
        <v>6</v>
      </c>
      <c r="L135" s="55">
        <v>0</v>
      </c>
      <c r="M135" s="225">
        <f>L135+3</f>
        <v>3</v>
      </c>
      <c r="N135" s="1">
        <f>L135+3</f>
        <v>3</v>
      </c>
      <c r="O135" s="308">
        <v>10000</v>
      </c>
      <c r="P135" s="308">
        <v>10</v>
      </c>
      <c r="Q135" s="308">
        <v>100</v>
      </c>
      <c r="R135" s="316">
        <f t="shared" si="18"/>
        <v>0</v>
      </c>
      <c r="S135" s="397" cm="1">
        <f t="array" ref="S135">INDEX(CPTab,K135,2*MATCH(O135,Rp,0))</f>
        <v>17.992467283857501</v>
      </c>
      <c r="T135" s="406" cm="1">
        <f t="array" ref="T135">INDEX(CPTab,K135,2*MATCH(O135,Rp,0)-1)</f>
        <v>22.692910255625399</v>
      </c>
      <c r="U135" s="316">
        <f t="shared" si="19"/>
        <v>3</v>
      </c>
      <c r="V135" s="317">
        <f t="shared" si="20"/>
        <v>28.7</v>
      </c>
      <c r="W135" s="316">
        <f t="shared" si="21"/>
        <v>3</v>
      </c>
      <c r="X135" s="317">
        <f t="shared" si="22"/>
        <v>1.04</v>
      </c>
      <c r="Y135" s="316">
        <v>0</v>
      </c>
      <c r="Z135" s="317">
        <v>0</v>
      </c>
      <c r="AA135" s="316">
        <v>0</v>
      </c>
      <c r="AB135" s="317">
        <v>0</v>
      </c>
      <c r="AC135" s="316">
        <f>SimT</f>
        <v>12600</v>
      </c>
      <c r="AD135" s="317">
        <v>16384</v>
      </c>
      <c r="AE135" s="316">
        <v>1</v>
      </c>
      <c r="AF135" s="317">
        <v>32</v>
      </c>
      <c r="AG135" s="403" t="str" cm="1">
        <f t="array" ref="AG135">TEXT(J135,"000")&amp;TEXT(K135,"0")&amp;TEXT(L135,"000")&amp;_xlfn.IFS(ABS(M135-L135)&lt;5,"01",M135&lt;L135,"02",M135&gt;L135,"03")</f>
        <v>412600001</v>
      </c>
      <c r="AY135"/>
      <c r="BA135" s="83"/>
    </row>
    <row r="136" spans="2:53" x14ac:dyDescent="0.25">
      <c r="B136" s="303"/>
      <c r="C136" s="303"/>
      <c r="D136" s="303"/>
      <c r="E136" s="307"/>
      <c r="F136" s="307"/>
      <c r="G136" s="303"/>
      <c r="H136" s="303"/>
      <c r="J136" s="309" t="str">
        <f t="shared" si="23"/>
        <v>412</v>
      </c>
      <c r="K136">
        <f t="shared" si="24"/>
        <v>6</v>
      </c>
      <c r="L136" s="56">
        <f>L135</f>
        <v>0</v>
      </c>
      <c r="M136" s="82">
        <f>L136-30</f>
        <v>-30</v>
      </c>
      <c r="N136" s="57">
        <f>L136-45</f>
        <v>-45</v>
      </c>
      <c r="O136" s="308">
        <v>10000</v>
      </c>
      <c r="P136" s="308">
        <v>10</v>
      </c>
      <c r="Q136" s="308">
        <v>100</v>
      </c>
      <c r="R136" s="316">
        <f t="shared" si="18"/>
        <v>0</v>
      </c>
      <c r="S136" s="397" cm="1">
        <f t="array" ref="S136">INDEX(CPTab,K136,2*MATCH(O136,Rp,0))</f>
        <v>17.992467283857501</v>
      </c>
      <c r="T136" s="406" cm="1">
        <f t="array" ref="T136">INDEX(CPTab,K136,2*MATCH(O136,Rp,0)-1)</f>
        <v>22.692910255625399</v>
      </c>
      <c r="U136" s="316">
        <f t="shared" si="19"/>
        <v>-30</v>
      </c>
      <c r="V136" s="317">
        <f t="shared" si="20"/>
        <v>28.7</v>
      </c>
      <c r="W136" s="316">
        <f t="shared" si="21"/>
        <v>-45</v>
      </c>
      <c r="X136" s="317">
        <f t="shared" si="22"/>
        <v>1.04</v>
      </c>
      <c r="Y136" s="316">
        <v>0</v>
      </c>
      <c r="Z136" s="317">
        <v>0</v>
      </c>
      <c r="AA136" s="316">
        <v>0</v>
      </c>
      <c r="AB136" s="317">
        <v>0</v>
      </c>
      <c r="AC136" s="316">
        <f>SimT</f>
        <v>12600</v>
      </c>
      <c r="AD136" s="317">
        <v>16384</v>
      </c>
      <c r="AE136" s="316">
        <v>1</v>
      </c>
      <c r="AF136" s="317">
        <v>32</v>
      </c>
      <c r="AG136" s="403" t="str" cm="1">
        <f t="array" ref="AG136">TEXT(J136,"000")&amp;TEXT(K136,"0")&amp;TEXT(L136,"000")&amp;_xlfn.IFS(ABS(M136-L136)&lt;5,"01",M136&lt;L136,"02",M136&gt;L136,"03")</f>
        <v>412600002</v>
      </c>
      <c r="AY136"/>
      <c r="BA136" s="83"/>
    </row>
    <row r="137" spans="2:53" x14ac:dyDescent="0.25">
      <c r="B137" s="303"/>
      <c r="C137" s="303"/>
      <c r="D137" s="303"/>
      <c r="E137" s="307"/>
      <c r="F137" s="307"/>
      <c r="G137" s="303"/>
      <c r="H137" s="303"/>
      <c r="J137" s="309" t="str">
        <f t="shared" si="23"/>
        <v>412</v>
      </c>
      <c r="K137">
        <f t="shared" si="24"/>
        <v>6</v>
      </c>
      <c r="L137" s="56">
        <f>L135</f>
        <v>0</v>
      </c>
      <c r="M137" s="82">
        <f>L137+30</f>
        <v>30</v>
      </c>
      <c r="N137" s="57">
        <f>L137+45</f>
        <v>45</v>
      </c>
      <c r="O137" s="308">
        <v>10000</v>
      </c>
      <c r="P137" s="308">
        <v>10</v>
      </c>
      <c r="Q137" s="308">
        <v>100</v>
      </c>
      <c r="R137" s="316">
        <f t="shared" si="18"/>
        <v>0</v>
      </c>
      <c r="S137" s="397" cm="1">
        <f t="array" ref="S137">INDEX(CPTab,K137,2*MATCH(O137,Rp,0))</f>
        <v>17.992467283857501</v>
      </c>
      <c r="T137" s="406" cm="1">
        <f t="array" ref="T137">INDEX(CPTab,K137,2*MATCH(O137,Rp,0)-1)</f>
        <v>22.692910255625399</v>
      </c>
      <c r="U137" s="316">
        <f t="shared" si="19"/>
        <v>30</v>
      </c>
      <c r="V137" s="317">
        <f t="shared" si="20"/>
        <v>28.7</v>
      </c>
      <c r="W137" s="316">
        <f t="shared" si="21"/>
        <v>45</v>
      </c>
      <c r="X137" s="317">
        <f t="shared" si="22"/>
        <v>1.04</v>
      </c>
      <c r="Y137" s="316">
        <v>0</v>
      </c>
      <c r="Z137" s="317">
        <v>0</v>
      </c>
      <c r="AA137" s="316">
        <v>0</v>
      </c>
      <c r="AB137" s="317">
        <v>0</v>
      </c>
      <c r="AC137" s="316">
        <f>SimT</f>
        <v>12600</v>
      </c>
      <c r="AD137" s="317">
        <v>16384</v>
      </c>
      <c r="AE137" s="316">
        <v>1</v>
      </c>
      <c r="AF137" s="317">
        <v>32</v>
      </c>
      <c r="AG137" s="403" t="str" cm="1">
        <f t="array" ref="AG137">TEXT(J137,"000")&amp;TEXT(K137,"0")&amp;TEXT(L137,"000")&amp;_xlfn.IFS(ABS(M137-L137)&lt;5,"01",M137&lt;L137,"02",M137&gt;L137,"03")</f>
        <v>412600003</v>
      </c>
      <c r="AY137"/>
      <c r="BA137" s="83"/>
    </row>
    <row r="138" spans="2:53" x14ac:dyDescent="0.25">
      <c r="B138" s="303"/>
      <c r="C138" s="303"/>
      <c r="D138" s="303"/>
      <c r="E138" s="307"/>
      <c r="F138" s="307"/>
      <c r="G138" s="303"/>
      <c r="H138" s="303"/>
      <c r="J138" s="309" t="str">
        <f t="shared" si="23"/>
        <v>412</v>
      </c>
      <c r="K138">
        <f t="shared" si="24"/>
        <v>6</v>
      </c>
      <c r="L138" s="56">
        <v>60</v>
      </c>
      <c r="M138" s="82">
        <f>L138+3</f>
        <v>63</v>
      </c>
      <c r="N138" s="57">
        <f>L138+3</f>
        <v>63</v>
      </c>
      <c r="O138" s="308">
        <v>10000</v>
      </c>
      <c r="P138" s="308">
        <v>10</v>
      </c>
      <c r="Q138" s="308">
        <v>100</v>
      </c>
      <c r="R138" s="316">
        <f t="shared" si="18"/>
        <v>60</v>
      </c>
      <c r="S138" s="397" cm="1">
        <f t="array" ref="S138">INDEX(CPTab,K138,2*MATCH(O138,Rp,0))</f>
        <v>17.992467283857501</v>
      </c>
      <c r="T138" s="406" cm="1">
        <f t="array" ref="T138">INDEX(CPTab,K138,2*MATCH(O138,Rp,0)-1)</f>
        <v>22.692910255625399</v>
      </c>
      <c r="U138" s="316">
        <f t="shared" si="19"/>
        <v>63</v>
      </c>
      <c r="V138" s="317">
        <f t="shared" si="20"/>
        <v>28.7</v>
      </c>
      <c r="W138" s="316">
        <f t="shared" si="21"/>
        <v>63</v>
      </c>
      <c r="X138" s="317">
        <f t="shared" si="22"/>
        <v>1.04</v>
      </c>
      <c r="Y138" s="316">
        <v>0</v>
      </c>
      <c r="Z138" s="317">
        <v>0</v>
      </c>
      <c r="AA138" s="316">
        <v>0</v>
      </c>
      <c r="AB138" s="317">
        <v>0</v>
      </c>
      <c r="AC138" s="316">
        <f>SimT</f>
        <v>12600</v>
      </c>
      <c r="AD138" s="317">
        <v>16384</v>
      </c>
      <c r="AE138" s="316">
        <v>1</v>
      </c>
      <c r="AF138" s="317">
        <v>32</v>
      </c>
      <c r="AG138" s="403" t="str" cm="1">
        <f t="array" ref="AG138">TEXT(J138,"000")&amp;TEXT(K138,"0")&amp;TEXT(L138,"000")&amp;_xlfn.IFS(ABS(M138-L138)&lt;5,"01",M138&lt;L138,"02",M138&gt;L138,"03")</f>
        <v>412606001</v>
      </c>
      <c r="AY138"/>
      <c r="BA138" s="83"/>
    </row>
    <row r="139" spans="2:53" x14ac:dyDescent="0.25">
      <c r="B139" s="303"/>
      <c r="C139" s="303"/>
      <c r="D139" s="303"/>
      <c r="E139" s="307"/>
      <c r="F139" s="307"/>
      <c r="G139" s="303"/>
      <c r="H139" s="303"/>
      <c r="J139" s="309" t="str">
        <f t="shared" si="23"/>
        <v>412</v>
      </c>
      <c r="K139">
        <f t="shared" si="24"/>
        <v>6</v>
      </c>
      <c r="L139" s="56">
        <f>L138</f>
        <v>60</v>
      </c>
      <c r="M139" s="82">
        <f>L139-30</f>
        <v>30</v>
      </c>
      <c r="N139" s="57">
        <f>L139-45</f>
        <v>15</v>
      </c>
      <c r="O139" s="308">
        <v>10000</v>
      </c>
      <c r="P139" s="308">
        <v>10</v>
      </c>
      <c r="Q139" s="308">
        <v>100</v>
      </c>
      <c r="R139" s="316">
        <f t="shared" si="18"/>
        <v>60</v>
      </c>
      <c r="S139" s="397" cm="1">
        <f t="array" ref="S139">INDEX(CPTab,K139,2*MATCH(O139,Rp,0))</f>
        <v>17.992467283857501</v>
      </c>
      <c r="T139" s="406" cm="1">
        <f t="array" ref="T139">INDEX(CPTab,K139,2*MATCH(O139,Rp,0)-1)</f>
        <v>22.692910255625399</v>
      </c>
      <c r="U139" s="316">
        <f t="shared" si="19"/>
        <v>30</v>
      </c>
      <c r="V139" s="317">
        <f t="shared" si="20"/>
        <v>28.7</v>
      </c>
      <c r="W139" s="316">
        <f t="shared" si="21"/>
        <v>15</v>
      </c>
      <c r="X139" s="317">
        <f t="shared" si="22"/>
        <v>1.04</v>
      </c>
      <c r="Y139" s="316">
        <v>0</v>
      </c>
      <c r="Z139" s="317">
        <v>0</v>
      </c>
      <c r="AA139" s="316">
        <v>0</v>
      </c>
      <c r="AB139" s="317">
        <v>0</v>
      </c>
      <c r="AC139" s="316">
        <f>SimT</f>
        <v>12600</v>
      </c>
      <c r="AD139" s="317">
        <v>16384</v>
      </c>
      <c r="AE139" s="316">
        <v>1</v>
      </c>
      <c r="AF139" s="317">
        <v>32</v>
      </c>
      <c r="AG139" s="403" t="str" cm="1">
        <f t="array" ref="AG139">TEXT(J139,"000")&amp;TEXT(K139,"0")&amp;TEXT(L139,"000")&amp;_xlfn.IFS(ABS(M139-L139)&lt;5,"01",M139&lt;L139,"02",M139&gt;L139,"03")</f>
        <v>412606002</v>
      </c>
      <c r="AY139"/>
      <c r="BA139" s="83"/>
    </row>
    <row r="140" spans="2:53" x14ac:dyDescent="0.25">
      <c r="B140" s="303"/>
      <c r="C140" s="303"/>
      <c r="D140" s="303"/>
      <c r="E140" s="307"/>
      <c r="F140" s="307"/>
      <c r="G140" s="303"/>
      <c r="H140" s="303"/>
      <c r="J140" s="309" t="str">
        <f t="shared" si="23"/>
        <v>412</v>
      </c>
      <c r="K140">
        <f t="shared" si="24"/>
        <v>6</v>
      </c>
      <c r="L140" s="2">
        <f>L138</f>
        <v>60</v>
      </c>
      <c r="M140" s="53">
        <f>L140+30</f>
        <v>90</v>
      </c>
      <c r="N140" s="58">
        <f>L140+45</f>
        <v>105</v>
      </c>
      <c r="O140" s="308">
        <v>10000</v>
      </c>
      <c r="P140" s="308">
        <v>10</v>
      </c>
      <c r="Q140" s="308">
        <v>100</v>
      </c>
      <c r="R140" s="316">
        <f t="shared" si="18"/>
        <v>60</v>
      </c>
      <c r="S140" s="397" cm="1">
        <f t="array" ref="S140">INDEX(CPTab,K140,2*MATCH(O140,Rp,0))</f>
        <v>17.992467283857501</v>
      </c>
      <c r="T140" s="406" cm="1">
        <f t="array" ref="T140">INDEX(CPTab,K140,2*MATCH(O140,Rp,0)-1)</f>
        <v>22.692910255625399</v>
      </c>
      <c r="U140" s="316">
        <f t="shared" si="19"/>
        <v>90</v>
      </c>
      <c r="V140" s="317">
        <f t="shared" si="20"/>
        <v>28.7</v>
      </c>
      <c r="W140" s="316">
        <f t="shared" si="21"/>
        <v>105</v>
      </c>
      <c r="X140" s="317">
        <f t="shared" si="22"/>
        <v>1.04</v>
      </c>
      <c r="Y140" s="316">
        <v>0</v>
      </c>
      <c r="Z140" s="317">
        <v>0</v>
      </c>
      <c r="AA140" s="316">
        <v>0</v>
      </c>
      <c r="AB140" s="317">
        <v>0</v>
      </c>
      <c r="AC140" s="316">
        <f>SimT</f>
        <v>12600</v>
      </c>
      <c r="AD140" s="317">
        <v>16384</v>
      </c>
      <c r="AE140" s="316">
        <v>1</v>
      </c>
      <c r="AF140" s="317">
        <v>32</v>
      </c>
      <c r="AG140" s="403" t="str" cm="1">
        <f t="array" ref="AG140">TEXT(J140,"000")&amp;TEXT(K140,"0")&amp;TEXT(L140,"000")&amp;_xlfn.IFS(ABS(M140-L140)&lt;5,"01",M140&lt;L140,"02",M140&gt;L140,"03")</f>
        <v>412606003</v>
      </c>
      <c r="AY140"/>
      <c r="BA140" s="83"/>
    </row>
    <row r="141" spans="2:53" x14ac:dyDescent="0.25">
      <c r="B141" s="303"/>
      <c r="C141" s="303"/>
      <c r="D141" s="303"/>
      <c r="E141" s="307"/>
      <c r="F141" s="307"/>
      <c r="G141" s="303"/>
      <c r="H141" s="303"/>
      <c r="J141" s="309" t="str">
        <f t="shared" si="23"/>
        <v>421</v>
      </c>
      <c r="K141">
        <f t="shared" si="24"/>
        <v>6</v>
      </c>
      <c r="L141" s="55">
        <v>0</v>
      </c>
      <c r="M141" s="225">
        <f>L141+3</f>
        <v>3</v>
      </c>
      <c r="N141" s="1">
        <f>L141+3</f>
        <v>3</v>
      </c>
      <c r="O141" s="308">
        <v>10000</v>
      </c>
      <c r="P141" s="228">
        <v>100</v>
      </c>
      <c r="Q141" s="228">
        <v>10</v>
      </c>
      <c r="R141" s="316">
        <f t="shared" si="18"/>
        <v>0</v>
      </c>
      <c r="S141" s="397" cm="1">
        <f t="array" ref="S141">INDEX(CPTab,K141,2*MATCH(O141,Rp,0))</f>
        <v>17.992467283857501</v>
      </c>
      <c r="T141" s="406" cm="1">
        <f t="array" ref="T141">INDEX(CPTab,K141,2*MATCH(O141,Rp,0)-1)</f>
        <v>22.692910255625399</v>
      </c>
      <c r="U141" s="316">
        <f t="shared" si="19"/>
        <v>3</v>
      </c>
      <c r="V141" s="317">
        <f t="shared" si="20"/>
        <v>31.3</v>
      </c>
      <c r="W141" s="316">
        <f t="shared" si="21"/>
        <v>3</v>
      </c>
      <c r="X141" s="317">
        <f t="shared" si="22"/>
        <v>0.87</v>
      </c>
      <c r="Y141" s="316">
        <v>0</v>
      </c>
      <c r="Z141" s="317">
        <v>0</v>
      </c>
      <c r="AA141" s="316">
        <v>0</v>
      </c>
      <c r="AB141" s="317">
        <v>0</v>
      </c>
      <c r="AC141" s="316">
        <f>SimT</f>
        <v>12600</v>
      </c>
      <c r="AD141" s="317">
        <v>16384</v>
      </c>
      <c r="AE141" s="316">
        <v>1</v>
      </c>
      <c r="AF141" s="317">
        <v>32</v>
      </c>
      <c r="AG141" s="403" t="str" cm="1">
        <f t="array" ref="AG141">TEXT(J141,"000")&amp;TEXT(K141,"0")&amp;TEXT(L141,"000")&amp;_xlfn.IFS(ABS(M141-L141)&lt;5,"01",M141&lt;L141,"02",M141&gt;L141,"03")</f>
        <v>421600001</v>
      </c>
      <c r="AY141"/>
      <c r="BA141" s="83"/>
    </row>
    <row r="142" spans="2:53" x14ac:dyDescent="0.25">
      <c r="B142" s="303"/>
      <c r="C142" s="303"/>
      <c r="D142" s="303"/>
      <c r="E142" s="307"/>
      <c r="F142" s="307"/>
      <c r="G142" s="303"/>
      <c r="H142" s="303"/>
      <c r="J142" s="309" t="str">
        <f t="shared" si="23"/>
        <v>421</v>
      </c>
      <c r="K142">
        <f t="shared" si="24"/>
        <v>6</v>
      </c>
      <c r="L142" s="56">
        <f>L141</f>
        <v>0</v>
      </c>
      <c r="M142" s="82">
        <f>L142-30</f>
        <v>-30</v>
      </c>
      <c r="N142" s="57">
        <f>L142-45</f>
        <v>-45</v>
      </c>
      <c r="O142" s="308">
        <v>10000</v>
      </c>
      <c r="P142" s="228">
        <v>100</v>
      </c>
      <c r="Q142" s="228">
        <v>10</v>
      </c>
      <c r="R142" s="316">
        <f t="shared" si="18"/>
        <v>0</v>
      </c>
      <c r="S142" s="397" cm="1">
        <f t="array" ref="S142">INDEX(CPTab,K142,2*MATCH(O142,Rp,0))</f>
        <v>17.992467283857501</v>
      </c>
      <c r="T142" s="406" cm="1">
        <f t="array" ref="T142">INDEX(CPTab,K142,2*MATCH(O142,Rp,0)-1)</f>
        <v>22.692910255625399</v>
      </c>
      <c r="U142" s="316">
        <f t="shared" si="19"/>
        <v>-30</v>
      </c>
      <c r="V142" s="317">
        <f t="shared" si="20"/>
        <v>31.3</v>
      </c>
      <c r="W142" s="316">
        <f t="shared" si="21"/>
        <v>-45</v>
      </c>
      <c r="X142" s="317">
        <f t="shared" si="22"/>
        <v>0.87</v>
      </c>
      <c r="Y142" s="316">
        <v>0</v>
      </c>
      <c r="Z142" s="317">
        <v>0</v>
      </c>
      <c r="AA142" s="316">
        <v>0</v>
      </c>
      <c r="AB142" s="317">
        <v>0</v>
      </c>
      <c r="AC142" s="316">
        <f>SimT</f>
        <v>12600</v>
      </c>
      <c r="AD142" s="317">
        <v>16384</v>
      </c>
      <c r="AE142" s="316">
        <v>1</v>
      </c>
      <c r="AF142" s="317">
        <v>32</v>
      </c>
      <c r="AG142" s="403" t="str" cm="1">
        <f t="array" ref="AG142">TEXT(J142,"000")&amp;TEXT(K142,"0")&amp;TEXT(L142,"000")&amp;_xlfn.IFS(ABS(M142-L142)&lt;5,"01",M142&lt;L142,"02",M142&gt;L142,"03")</f>
        <v>421600002</v>
      </c>
      <c r="AY142"/>
      <c r="BA142" s="83"/>
    </row>
    <row r="143" spans="2:53" x14ac:dyDescent="0.25">
      <c r="B143" s="303"/>
      <c r="C143" s="303"/>
      <c r="D143" s="303"/>
      <c r="E143" s="307"/>
      <c r="F143" s="307"/>
      <c r="G143" s="303"/>
      <c r="H143" s="303"/>
      <c r="J143" s="309" t="str">
        <f t="shared" si="23"/>
        <v>421</v>
      </c>
      <c r="K143">
        <f t="shared" si="24"/>
        <v>6</v>
      </c>
      <c r="L143" s="56">
        <f>L141</f>
        <v>0</v>
      </c>
      <c r="M143" s="82">
        <f>L143+30</f>
        <v>30</v>
      </c>
      <c r="N143" s="57">
        <f>L143+45</f>
        <v>45</v>
      </c>
      <c r="O143" s="308">
        <v>10000</v>
      </c>
      <c r="P143" s="228">
        <v>100</v>
      </c>
      <c r="Q143" s="228">
        <v>10</v>
      </c>
      <c r="R143" s="316">
        <f t="shared" si="18"/>
        <v>0</v>
      </c>
      <c r="S143" s="397" cm="1">
        <f t="array" ref="S143">INDEX(CPTab,K143,2*MATCH(O143,Rp,0))</f>
        <v>17.992467283857501</v>
      </c>
      <c r="T143" s="406" cm="1">
        <f t="array" ref="T143">INDEX(CPTab,K143,2*MATCH(O143,Rp,0)-1)</f>
        <v>22.692910255625399</v>
      </c>
      <c r="U143" s="316">
        <f t="shared" si="19"/>
        <v>30</v>
      </c>
      <c r="V143" s="317">
        <f t="shared" si="20"/>
        <v>31.3</v>
      </c>
      <c r="W143" s="316">
        <f t="shared" si="21"/>
        <v>45</v>
      </c>
      <c r="X143" s="317">
        <f t="shared" si="22"/>
        <v>0.87</v>
      </c>
      <c r="Y143" s="316">
        <v>0</v>
      </c>
      <c r="Z143" s="317">
        <v>0</v>
      </c>
      <c r="AA143" s="316">
        <v>0</v>
      </c>
      <c r="AB143" s="317">
        <v>0</v>
      </c>
      <c r="AC143" s="316">
        <f>SimT</f>
        <v>12600</v>
      </c>
      <c r="AD143" s="317">
        <v>16384</v>
      </c>
      <c r="AE143" s="316">
        <v>1</v>
      </c>
      <c r="AF143" s="317">
        <v>32</v>
      </c>
      <c r="AG143" s="403" t="str" cm="1">
        <f t="array" ref="AG143">TEXT(J143,"000")&amp;TEXT(K143,"0")&amp;TEXT(L143,"000")&amp;_xlfn.IFS(ABS(M143-L143)&lt;5,"01",M143&lt;L143,"02",M143&gt;L143,"03")</f>
        <v>421600003</v>
      </c>
      <c r="AY143"/>
      <c r="BA143" s="83"/>
    </row>
    <row r="144" spans="2:53" x14ac:dyDescent="0.25">
      <c r="B144" s="303"/>
      <c r="C144" s="303"/>
      <c r="D144" s="303"/>
      <c r="E144" s="307"/>
      <c r="F144" s="307"/>
      <c r="G144" s="303"/>
      <c r="H144" s="303"/>
      <c r="J144" s="309" t="str">
        <f t="shared" si="23"/>
        <v>421</v>
      </c>
      <c r="K144">
        <f t="shared" si="24"/>
        <v>6</v>
      </c>
      <c r="L144" s="56">
        <v>60</v>
      </c>
      <c r="M144" s="82">
        <f>L144+3</f>
        <v>63</v>
      </c>
      <c r="N144" s="57">
        <f>L144+3</f>
        <v>63</v>
      </c>
      <c r="O144" s="308">
        <v>10000</v>
      </c>
      <c r="P144" s="228">
        <v>100</v>
      </c>
      <c r="Q144" s="228">
        <v>10</v>
      </c>
      <c r="R144" s="316">
        <f t="shared" si="18"/>
        <v>60</v>
      </c>
      <c r="S144" s="397" cm="1">
        <f t="array" ref="S144">INDEX(CPTab,K144,2*MATCH(O144,Rp,0))</f>
        <v>17.992467283857501</v>
      </c>
      <c r="T144" s="406" cm="1">
        <f t="array" ref="T144">INDEX(CPTab,K144,2*MATCH(O144,Rp,0)-1)</f>
        <v>22.692910255625399</v>
      </c>
      <c r="U144" s="316">
        <f t="shared" si="19"/>
        <v>63</v>
      </c>
      <c r="V144" s="317">
        <f t="shared" si="20"/>
        <v>31.3</v>
      </c>
      <c r="W144" s="316">
        <f t="shared" si="21"/>
        <v>63</v>
      </c>
      <c r="X144" s="317">
        <f t="shared" si="22"/>
        <v>0.87</v>
      </c>
      <c r="Y144" s="316">
        <v>0</v>
      </c>
      <c r="Z144" s="317">
        <v>0</v>
      </c>
      <c r="AA144" s="316">
        <v>0</v>
      </c>
      <c r="AB144" s="317">
        <v>0</v>
      </c>
      <c r="AC144" s="316">
        <f>SimT</f>
        <v>12600</v>
      </c>
      <c r="AD144" s="317">
        <v>16384</v>
      </c>
      <c r="AE144" s="316">
        <v>1</v>
      </c>
      <c r="AF144" s="317">
        <v>32</v>
      </c>
      <c r="AG144" s="403" t="str" cm="1">
        <f t="array" ref="AG144">TEXT(J144,"000")&amp;TEXT(K144,"0")&amp;TEXT(L144,"000")&amp;_xlfn.IFS(ABS(M144-L144)&lt;5,"01",M144&lt;L144,"02",M144&gt;L144,"03")</f>
        <v>421606001</v>
      </c>
      <c r="AY144"/>
      <c r="BA144" s="83"/>
    </row>
    <row r="145" spans="2:53" x14ac:dyDescent="0.25">
      <c r="B145" s="303"/>
      <c r="C145" s="303"/>
      <c r="D145" s="303"/>
      <c r="E145" s="307"/>
      <c r="F145" s="307"/>
      <c r="G145" s="303"/>
      <c r="H145" s="303"/>
      <c r="J145" s="309" t="str">
        <f t="shared" si="23"/>
        <v>421</v>
      </c>
      <c r="K145">
        <f t="shared" si="24"/>
        <v>6</v>
      </c>
      <c r="L145" s="56">
        <f>L144</f>
        <v>60</v>
      </c>
      <c r="M145" s="82">
        <f>L145-30</f>
        <v>30</v>
      </c>
      <c r="N145" s="57">
        <f>L145-45</f>
        <v>15</v>
      </c>
      <c r="O145" s="308">
        <v>10000</v>
      </c>
      <c r="P145" s="228">
        <v>100</v>
      </c>
      <c r="Q145" s="228">
        <v>10</v>
      </c>
      <c r="R145" s="316">
        <f t="shared" si="18"/>
        <v>60</v>
      </c>
      <c r="S145" s="397" cm="1">
        <f t="array" ref="S145">INDEX(CPTab,K145,2*MATCH(O145,Rp,0))</f>
        <v>17.992467283857501</v>
      </c>
      <c r="T145" s="406" cm="1">
        <f t="array" ref="T145">INDEX(CPTab,K145,2*MATCH(O145,Rp,0)-1)</f>
        <v>22.692910255625399</v>
      </c>
      <c r="U145" s="316">
        <f t="shared" si="19"/>
        <v>30</v>
      </c>
      <c r="V145" s="317">
        <f t="shared" si="20"/>
        <v>31.3</v>
      </c>
      <c r="W145" s="316">
        <f t="shared" si="21"/>
        <v>15</v>
      </c>
      <c r="X145" s="317">
        <f t="shared" si="22"/>
        <v>0.87</v>
      </c>
      <c r="Y145" s="316">
        <v>0</v>
      </c>
      <c r="Z145" s="317">
        <v>0</v>
      </c>
      <c r="AA145" s="316">
        <v>0</v>
      </c>
      <c r="AB145" s="317">
        <v>0</v>
      </c>
      <c r="AC145" s="316">
        <f>SimT</f>
        <v>12600</v>
      </c>
      <c r="AD145" s="317">
        <v>16384</v>
      </c>
      <c r="AE145" s="316">
        <v>1</v>
      </c>
      <c r="AF145" s="317">
        <v>32</v>
      </c>
      <c r="AG145" s="403" t="str" cm="1">
        <f t="array" ref="AG145">TEXT(J145,"000")&amp;TEXT(K145,"0")&amp;TEXT(L145,"000")&amp;_xlfn.IFS(ABS(M145-L145)&lt;5,"01",M145&lt;L145,"02",M145&gt;L145,"03")</f>
        <v>421606002</v>
      </c>
      <c r="AY145"/>
      <c r="BA145" s="83"/>
    </row>
    <row r="146" spans="2:53" ht="15.75" thickBot="1" x14ac:dyDescent="0.3">
      <c r="B146" s="303"/>
      <c r="C146" s="303"/>
      <c r="D146" s="303"/>
      <c r="E146" s="307"/>
      <c r="F146" s="307"/>
      <c r="G146" s="303"/>
      <c r="H146" s="303"/>
      <c r="J146" s="309" t="str">
        <f t="shared" si="23"/>
        <v>421</v>
      </c>
      <c r="K146" s="429">
        <f t="shared" si="24"/>
        <v>6</v>
      </c>
      <c r="L146" s="430">
        <f>L144</f>
        <v>60</v>
      </c>
      <c r="M146" s="431">
        <f>L146+30</f>
        <v>90</v>
      </c>
      <c r="N146" s="432">
        <f>L146+45</f>
        <v>105</v>
      </c>
      <c r="O146" s="433">
        <v>10000</v>
      </c>
      <c r="P146" s="433">
        <v>100</v>
      </c>
      <c r="Q146" s="433">
        <v>10</v>
      </c>
      <c r="R146" s="434">
        <f t="shared" si="18"/>
        <v>60</v>
      </c>
      <c r="S146" s="435" cm="1">
        <f t="array" ref="S146">INDEX(CPTab,K146,2*MATCH(O146,Rp,0))</f>
        <v>17.992467283857501</v>
      </c>
      <c r="T146" s="436" cm="1">
        <f t="array" ref="T146">INDEX(CPTab,K146,2*MATCH(O146,Rp,0)-1)</f>
        <v>22.692910255625399</v>
      </c>
      <c r="U146" s="434">
        <f t="shared" si="19"/>
        <v>90</v>
      </c>
      <c r="V146" s="437">
        <f t="shared" si="20"/>
        <v>31.3</v>
      </c>
      <c r="W146" s="434">
        <f t="shared" si="21"/>
        <v>105</v>
      </c>
      <c r="X146" s="437">
        <f t="shared" si="22"/>
        <v>0.87</v>
      </c>
      <c r="Y146" s="434">
        <v>0</v>
      </c>
      <c r="Z146" s="437">
        <v>0</v>
      </c>
      <c r="AA146" s="434">
        <v>0</v>
      </c>
      <c r="AB146" s="437">
        <v>0</v>
      </c>
      <c r="AC146" s="434">
        <f>SimT</f>
        <v>12600</v>
      </c>
      <c r="AD146" s="437">
        <v>16384</v>
      </c>
      <c r="AE146" s="434">
        <v>1</v>
      </c>
      <c r="AF146" s="437">
        <v>32</v>
      </c>
      <c r="AG146" s="438" t="str" cm="1">
        <f t="array" ref="AG146">TEXT(J146,"000")&amp;TEXT(K146,"0")&amp;TEXT(L146,"000")&amp;_xlfn.IFS(ABS(M146-L146)&lt;5,"01",M146&lt;L146,"02",M146&gt;L146,"03")</f>
        <v>421606003</v>
      </c>
      <c r="AY146"/>
      <c r="BA146" s="83"/>
    </row>
    <row r="147" spans="2:53" ht="15.75" thickTop="1" x14ac:dyDescent="0.25">
      <c r="B147" s="303"/>
      <c r="C147" s="303"/>
      <c r="D147" s="303"/>
      <c r="E147" s="307"/>
      <c r="F147" s="307"/>
      <c r="G147" s="303"/>
      <c r="H147" s="303"/>
      <c r="J147" s="309" t="str">
        <f t="shared" si="23"/>
        <v>111</v>
      </c>
      <c r="K147" s="309">
        <f>IF(MOD(INT((ROW()-147)/12)+1,6)=0,6,MOD(INT((ROW()-147)/12)+1,6))</f>
        <v>1</v>
      </c>
      <c r="L147" s="56">
        <v>0</v>
      </c>
      <c r="M147" s="82">
        <f>L147+3</f>
        <v>3</v>
      </c>
      <c r="N147" s="57">
        <f>L147+3</f>
        <v>3</v>
      </c>
      <c r="O147" s="308">
        <v>10</v>
      </c>
      <c r="P147" s="308">
        <v>10</v>
      </c>
      <c r="Q147" s="308">
        <v>10</v>
      </c>
      <c r="R147" s="316">
        <f t="shared" ref="R147:R152" si="25">L147</f>
        <v>0</v>
      </c>
      <c r="S147" s="397" cm="1">
        <f t="array" ref="S147">INDEX(CPTab,K147,2*MATCH(O147,Rp,0))</f>
        <v>10.9764228334571</v>
      </c>
      <c r="T147" s="406" cm="1">
        <f t="array" ref="T147">INDEX(CPTab,K147,2*MATCH(O147,Rp,0)-1)</f>
        <v>12.876496669704</v>
      </c>
      <c r="U147" s="316">
        <f t="shared" ref="U147:U152" si="26">M147</f>
        <v>3</v>
      </c>
      <c r="V147" s="317">
        <f t="shared" ref="V147:V152" si="27">INDEX(Ws,MATCH(P147,Rp,0))</f>
        <v>28.7</v>
      </c>
      <c r="W147" s="316">
        <f t="shared" ref="W147:W152" si="28">N147</f>
        <v>3</v>
      </c>
      <c r="X147" s="317">
        <f t="shared" ref="X147:X152" si="29">INDEX(Cu,MATCH(Q147,Rp,0))</f>
        <v>0.87</v>
      </c>
      <c r="Y147" s="316">
        <v>0</v>
      </c>
      <c r="Z147" s="317">
        <v>0</v>
      </c>
      <c r="AA147" s="316">
        <v>0</v>
      </c>
      <c r="AB147" s="317">
        <v>0</v>
      </c>
      <c r="AC147" s="316">
        <f>SimT</f>
        <v>12600</v>
      </c>
      <c r="AD147" s="317">
        <v>16384</v>
      </c>
      <c r="AE147" s="316">
        <v>1</v>
      </c>
      <c r="AF147" s="317">
        <v>32</v>
      </c>
      <c r="AG147" s="403" t="str" cm="1">
        <f t="array" ref="AG147">TEXT(J147,"000")&amp;TEXT(K147,"0")&amp;TEXT(L147,"000")&amp;_xlfn.IFS(ABS(M147-L147)&lt;5,"01",M147&lt;L147,"02",M147&gt;L147,"03")</f>
        <v>111100001</v>
      </c>
      <c r="AY147"/>
      <c r="BA147" s="83"/>
    </row>
    <row r="148" spans="2:53" x14ac:dyDescent="0.25">
      <c r="B148" s="303"/>
      <c r="C148" s="303"/>
      <c r="D148" s="303"/>
      <c r="E148" s="307"/>
      <c r="F148" s="307"/>
      <c r="G148" s="303"/>
      <c r="H148" s="303"/>
      <c r="J148" s="309" t="str">
        <f t="shared" si="23"/>
        <v>111</v>
      </c>
      <c r="K148" s="309">
        <f t="shared" ref="K148:K218" si="30">IF(MOD(INT((ROW()-147)/12)+1,6)=0,6,MOD(INT((ROW()-147)/12)+1,6))</f>
        <v>1</v>
      </c>
      <c r="L148" s="56">
        <f>L147</f>
        <v>0</v>
      </c>
      <c r="M148" s="82">
        <f>L148-30</f>
        <v>-30</v>
      </c>
      <c r="N148" s="57">
        <f>L148-45</f>
        <v>-45</v>
      </c>
      <c r="O148" s="308">
        <v>10</v>
      </c>
      <c r="P148" s="308">
        <v>10</v>
      </c>
      <c r="Q148" s="308">
        <v>10</v>
      </c>
      <c r="R148" s="316">
        <f t="shared" si="25"/>
        <v>0</v>
      </c>
      <c r="S148" s="397" cm="1">
        <f t="array" ref="S148">INDEX(CPTab,K148,2*MATCH(O148,Rp,0))</f>
        <v>10.9764228334571</v>
      </c>
      <c r="T148" s="406" cm="1">
        <f t="array" ref="T148">INDEX(CPTab,K148,2*MATCH(O148,Rp,0)-1)</f>
        <v>12.876496669704</v>
      </c>
      <c r="U148" s="316">
        <f t="shared" si="26"/>
        <v>-30</v>
      </c>
      <c r="V148" s="317">
        <f t="shared" si="27"/>
        <v>28.7</v>
      </c>
      <c r="W148" s="316">
        <f t="shared" si="28"/>
        <v>-45</v>
      </c>
      <c r="X148" s="317">
        <f t="shared" si="29"/>
        <v>0.87</v>
      </c>
      <c r="Y148" s="316">
        <v>0</v>
      </c>
      <c r="Z148" s="317">
        <v>0</v>
      </c>
      <c r="AA148" s="316">
        <v>0</v>
      </c>
      <c r="AB148" s="317">
        <v>0</v>
      </c>
      <c r="AC148" s="316">
        <f>SimT</f>
        <v>12600</v>
      </c>
      <c r="AD148" s="317">
        <v>16384</v>
      </c>
      <c r="AE148" s="316">
        <v>1</v>
      </c>
      <c r="AF148" s="317">
        <v>32</v>
      </c>
      <c r="AG148" s="403" t="str" cm="1">
        <f t="array" ref="AG148">TEXT(J148,"000")&amp;TEXT(K148,"0")&amp;TEXT(L148,"000")&amp;_xlfn.IFS(ABS(M148-L148)&lt;5,"01",M148&lt;L148,"02",M148&gt;L148,"03")</f>
        <v>111100002</v>
      </c>
      <c r="AY148"/>
      <c r="BA148" s="83"/>
    </row>
    <row r="149" spans="2:53" x14ac:dyDescent="0.25">
      <c r="B149" s="303"/>
      <c r="C149" s="303"/>
      <c r="D149" s="303"/>
      <c r="E149" s="307"/>
      <c r="F149" s="307"/>
      <c r="G149" s="303"/>
      <c r="H149" s="303"/>
      <c r="J149" s="309" t="str">
        <f t="shared" si="23"/>
        <v>111</v>
      </c>
      <c r="K149" s="309">
        <f t="shared" si="30"/>
        <v>1</v>
      </c>
      <c r="L149" s="56">
        <f>L147</f>
        <v>0</v>
      </c>
      <c r="M149" s="82">
        <f>L149+30</f>
        <v>30</v>
      </c>
      <c r="N149" s="57">
        <f>L149+45</f>
        <v>45</v>
      </c>
      <c r="O149" s="308">
        <v>10</v>
      </c>
      <c r="P149" s="308">
        <v>10</v>
      </c>
      <c r="Q149" s="308">
        <v>10</v>
      </c>
      <c r="R149" s="316">
        <f t="shared" si="25"/>
        <v>0</v>
      </c>
      <c r="S149" s="397" cm="1">
        <f t="array" ref="S149">INDEX(CPTab,K149,2*MATCH(O149,Rp,0))</f>
        <v>10.9764228334571</v>
      </c>
      <c r="T149" s="406" cm="1">
        <f t="array" ref="T149">INDEX(CPTab,K149,2*MATCH(O149,Rp,0)-1)</f>
        <v>12.876496669704</v>
      </c>
      <c r="U149" s="316">
        <f t="shared" si="26"/>
        <v>30</v>
      </c>
      <c r="V149" s="317">
        <f t="shared" si="27"/>
        <v>28.7</v>
      </c>
      <c r="W149" s="316">
        <f t="shared" si="28"/>
        <v>45</v>
      </c>
      <c r="X149" s="317">
        <f t="shared" si="29"/>
        <v>0.87</v>
      </c>
      <c r="Y149" s="316">
        <v>0</v>
      </c>
      <c r="Z149" s="317">
        <v>0</v>
      </c>
      <c r="AA149" s="316">
        <v>0</v>
      </c>
      <c r="AB149" s="317">
        <v>0</v>
      </c>
      <c r="AC149" s="316">
        <f>SimT</f>
        <v>12600</v>
      </c>
      <c r="AD149" s="317">
        <v>16384</v>
      </c>
      <c r="AE149" s="316">
        <v>1</v>
      </c>
      <c r="AF149" s="317">
        <v>32</v>
      </c>
      <c r="AG149" s="403" t="str" cm="1">
        <f t="array" ref="AG149">TEXT(J149,"000")&amp;TEXT(K149,"0")&amp;TEXT(L149,"000")&amp;_xlfn.IFS(ABS(M149-L149)&lt;5,"01",M149&lt;L149,"02",M149&gt;L149,"03")</f>
        <v>111100003</v>
      </c>
      <c r="AY149"/>
      <c r="BA149" s="83"/>
    </row>
    <row r="150" spans="2:53" x14ac:dyDescent="0.25">
      <c r="B150" s="303"/>
      <c r="C150" s="303"/>
      <c r="D150" s="303"/>
      <c r="E150" s="307"/>
      <c r="F150" s="307"/>
      <c r="G150" s="303"/>
      <c r="H150" s="303"/>
      <c r="J150" s="309" t="str">
        <f t="shared" si="23"/>
        <v>111</v>
      </c>
      <c r="K150" s="309">
        <f t="shared" si="30"/>
        <v>1</v>
      </c>
      <c r="L150" s="56">
        <v>60</v>
      </c>
      <c r="M150" s="82">
        <f>L150+3</f>
        <v>63</v>
      </c>
      <c r="N150" s="57">
        <f>L150+3</f>
        <v>63</v>
      </c>
      <c r="O150" s="308">
        <v>10</v>
      </c>
      <c r="P150" s="308">
        <v>10</v>
      </c>
      <c r="Q150" s="308">
        <v>10</v>
      </c>
      <c r="R150" s="316">
        <f t="shared" si="25"/>
        <v>60</v>
      </c>
      <c r="S150" s="397" cm="1">
        <f t="array" ref="S150">INDEX(CPTab,K150,2*MATCH(O150,Rp,0))</f>
        <v>10.9764228334571</v>
      </c>
      <c r="T150" s="406" cm="1">
        <f t="array" ref="T150">INDEX(CPTab,K150,2*MATCH(O150,Rp,0)-1)</f>
        <v>12.876496669704</v>
      </c>
      <c r="U150" s="316">
        <f t="shared" si="26"/>
        <v>63</v>
      </c>
      <c r="V150" s="317">
        <f t="shared" si="27"/>
        <v>28.7</v>
      </c>
      <c r="W150" s="316">
        <f t="shared" si="28"/>
        <v>63</v>
      </c>
      <c r="X150" s="317">
        <f t="shared" si="29"/>
        <v>0.87</v>
      </c>
      <c r="Y150" s="316">
        <v>0</v>
      </c>
      <c r="Z150" s="317">
        <v>0</v>
      </c>
      <c r="AA150" s="316">
        <v>0</v>
      </c>
      <c r="AB150" s="317">
        <v>0</v>
      </c>
      <c r="AC150" s="316">
        <f>SimT</f>
        <v>12600</v>
      </c>
      <c r="AD150" s="317">
        <v>16384</v>
      </c>
      <c r="AE150" s="316">
        <v>1</v>
      </c>
      <c r="AF150" s="317">
        <v>32</v>
      </c>
      <c r="AG150" s="403" t="str" cm="1">
        <f t="array" ref="AG150">TEXT(J150,"000")&amp;TEXT(K150,"0")&amp;TEXT(L150,"000")&amp;_xlfn.IFS(ABS(M150-L150)&lt;5,"01",M150&lt;L150,"02",M150&gt;L150,"03")</f>
        <v>111106001</v>
      </c>
      <c r="AY150"/>
      <c r="BA150" s="83"/>
    </row>
    <row r="151" spans="2:53" x14ac:dyDescent="0.25">
      <c r="B151" s="303"/>
      <c r="C151" s="303"/>
      <c r="D151" s="303"/>
      <c r="E151" s="307"/>
      <c r="F151" s="307"/>
      <c r="G151" s="303"/>
      <c r="H151" s="303"/>
      <c r="J151" s="309" t="str">
        <f t="shared" si="23"/>
        <v>111</v>
      </c>
      <c r="K151" s="309">
        <f t="shared" si="30"/>
        <v>1</v>
      </c>
      <c r="L151" s="56">
        <f>L150</f>
        <v>60</v>
      </c>
      <c r="M151" s="82">
        <f>L151-30</f>
        <v>30</v>
      </c>
      <c r="N151" s="57">
        <f>L151-45</f>
        <v>15</v>
      </c>
      <c r="O151" s="308">
        <v>10</v>
      </c>
      <c r="P151" s="308">
        <v>10</v>
      </c>
      <c r="Q151" s="308">
        <v>10</v>
      </c>
      <c r="R151" s="316">
        <f t="shared" si="25"/>
        <v>60</v>
      </c>
      <c r="S151" s="397" cm="1">
        <f t="array" ref="S151">INDEX(CPTab,K151,2*MATCH(O151,Rp,0))</f>
        <v>10.9764228334571</v>
      </c>
      <c r="T151" s="406" cm="1">
        <f t="array" ref="T151">INDEX(CPTab,K151,2*MATCH(O151,Rp,0)-1)</f>
        <v>12.876496669704</v>
      </c>
      <c r="U151" s="316">
        <f t="shared" si="26"/>
        <v>30</v>
      </c>
      <c r="V151" s="317">
        <f t="shared" si="27"/>
        <v>28.7</v>
      </c>
      <c r="W151" s="316">
        <f t="shared" si="28"/>
        <v>15</v>
      </c>
      <c r="X151" s="317">
        <f t="shared" si="29"/>
        <v>0.87</v>
      </c>
      <c r="Y151" s="316">
        <v>0</v>
      </c>
      <c r="Z151" s="317">
        <v>0</v>
      </c>
      <c r="AA151" s="316">
        <v>0</v>
      </c>
      <c r="AB151" s="317">
        <v>0</v>
      </c>
      <c r="AC151" s="316">
        <f>SimT</f>
        <v>12600</v>
      </c>
      <c r="AD151" s="317">
        <v>16384</v>
      </c>
      <c r="AE151" s="316">
        <v>1</v>
      </c>
      <c r="AF151" s="317">
        <v>32</v>
      </c>
      <c r="AG151" s="403" t="str" cm="1">
        <f t="array" ref="AG151">TEXT(J151,"000")&amp;TEXT(K151,"0")&amp;TEXT(L151,"000")&amp;_xlfn.IFS(ABS(M151-L151)&lt;5,"01",M151&lt;L151,"02",M151&gt;L151,"03")</f>
        <v>111106002</v>
      </c>
      <c r="AY151"/>
      <c r="BA151" s="83"/>
    </row>
    <row r="152" spans="2:53" x14ac:dyDescent="0.25">
      <c r="B152" s="303"/>
      <c r="C152" s="303"/>
      <c r="D152" s="303"/>
      <c r="E152" s="307"/>
      <c r="F152" s="307"/>
      <c r="G152" s="303"/>
      <c r="H152" s="303"/>
      <c r="J152" s="309" t="str">
        <f t="shared" si="23"/>
        <v>111</v>
      </c>
      <c r="K152" s="309">
        <f t="shared" si="30"/>
        <v>1</v>
      </c>
      <c r="L152" s="2">
        <f>L150</f>
        <v>60</v>
      </c>
      <c r="M152" s="53">
        <f>L152+30</f>
        <v>90</v>
      </c>
      <c r="N152" s="58">
        <f>L152+45</f>
        <v>105</v>
      </c>
      <c r="O152" s="385">
        <v>10</v>
      </c>
      <c r="P152" s="385">
        <v>10</v>
      </c>
      <c r="Q152" s="385">
        <v>10</v>
      </c>
      <c r="R152" s="386">
        <f t="shared" si="25"/>
        <v>60</v>
      </c>
      <c r="S152" s="398" cm="1">
        <f t="array" ref="S152">INDEX(CPTab,K152,2*MATCH(O152,Rp,0))</f>
        <v>10.9764228334571</v>
      </c>
      <c r="T152" s="407" cm="1">
        <f t="array" ref="T152">INDEX(CPTab,K152,2*MATCH(O152,Rp,0)-1)</f>
        <v>12.876496669704</v>
      </c>
      <c r="U152" s="386">
        <f t="shared" si="26"/>
        <v>90</v>
      </c>
      <c r="V152" s="387">
        <f t="shared" si="27"/>
        <v>28.7</v>
      </c>
      <c r="W152" s="386">
        <f t="shared" si="28"/>
        <v>105</v>
      </c>
      <c r="X152" s="387">
        <f t="shared" si="29"/>
        <v>0.87</v>
      </c>
      <c r="Y152" s="386">
        <v>0</v>
      </c>
      <c r="Z152" s="387">
        <v>0</v>
      </c>
      <c r="AA152" s="386">
        <v>0</v>
      </c>
      <c r="AB152" s="387">
        <v>0</v>
      </c>
      <c r="AC152" s="386">
        <f>SimT</f>
        <v>12600</v>
      </c>
      <c r="AD152" s="387">
        <v>16384</v>
      </c>
      <c r="AE152" s="386">
        <v>1</v>
      </c>
      <c r="AF152" s="387">
        <v>32</v>
      </c>
      <c r="AG152" s="404" t="str" cm="1">
        <f t="array" ref="AG152">TEXT(J152,"000")&amp;TEXT(K152,"0")&amp;TEXT(L152,"000")&amp;_xlfn.IFS(ABS(M152-L152)&lt;5,"01",M152&lt;L152,"02",M152&gt;L152,"03")</f>
        <v>111106003</v>
      </c>
      <c r="AY152"/>
      <c r="BA152" s="83"/>
    </row>
    <row r="153" spans="2:53" x14ac:dyDescent="0.25">
      <c r="B153" s="303"/>
      <c r="C153" s="303"/>
      <c r="D153" s="303"/>
      <c r="E153" s="307"/>
      <c r="F153" s="307"/>
      <c r="G153" s="303"/>
      <c r="H153" s="303"/>
      <c r="J153" s="309" t="str">
        <f t="shared" si="23"/>
        <v>000</v>
      </c>
      <c r="K153">
        <f t="shared" si="30"/>
        <v>1</v>
      </c>
      <c r="L153" s="55">
        <v>0</v>
      </c>
      <c r="M153" s="225">
        <f>L153+3</f>
        <v>3</v>
      </c>
      <c r="N153" s="1">
        <f>L153+3</f>
        <v>3</v>
      </c>
      <c r="O153" s="308">
        <v>1</v>
      </c>
      <c r="P153" s="308">
        <v>1</v>
      </c>
      <c r="Q153" s="308">
        <v>1</v>
      </c>
      <c r="R153" s="316">
        <f t="shared" ref="R153:R164" si="31">L153</f>
        <v>0</v>
      </c>
      <c r="S153" s="397" cm="1">
        <f t="array" ref="S153">INDEX(CPTab,K153,2*MATCH(O153,Rp,0))</f>
        <v>8.9952082088621506</v>
      </c>
      <c r="T153" s="406" cm="1">
        <f t="array" ref="T153">INDEX(CPTab,K153,2*MATCH(O153,Rp,0)-1)</f>
        <v>11.7198471141854</v>
      </c>
      <c r="U153" s="316">
        <f t="shared" ref="U153:U164" si="32">M153</f>
        <v>3</v>
      </c>
      <c r="V153" s="317">
        <f t="shared" ref="V153:V164" si="33">INDEX(Ws,MATCH(P153,Rp,0))</f>
        <v>25.8</v>
      </c>
      <c r="W153" s="316">
        <f t="shared" ref="W153:W164" si="34">N153</f>
        <v>3</v>
      </c>
      <c r="X153" s="317">
        <f t="shared" ref="X153:X164" si="35">INDEX(Cu,MATCH(Q153,Rp,0))</f>
        <v>0.71</v>
      </c>
      <c r="Y153" s="316">
        <v>0</v>
      </c>
      <c r="Z153" s="317">
        <v>0</v>
      </c>
      <c r="AA153" s="316">
        <v>0</v>
      </c>
      <c r="AB153" s="317">
        <v>0</v>
      </c>
      <c r="AC153" s="316">
        <f>SimT</f>
        <v>12600</v>
      </c>
      <c r="AD153" s="317">
        <v>16384</v>
      </c>
      <c r="AE153" s="316">
        <v>1</v>
      </c>
      <c r="AF153" s="317">
        <v>32</v>
      </c>
      <c r="AG153" s="403" t="str" cm="1">
        <f t="array" ref="AG153">TEXT(J153,"000")&amp;TEXT(K153,"0")&amp;TEXT(L153,"000")&amp;_xlfn.IFS(ABS(M153-L153)&lt;5,"01",M153&lt;L153,"02",M153&gt;L153,"03")</f>
        <v>000100001</v>
      </c>
      <c r="AY153"/>
      <c r="BA153" s="83"/>
    </row>
    <row r="154" spans="2:53" x14ac:dyDescent="0.25">
      <c r="B154" s="303"/>
      <c r="C154" s="303"/>
      <c r="D154" s="303"/>
      <c r="E154" s="307"/>
      <c r="F154" s="307"/>
      <c r="G154" s="303"/>
      <c r="H154" s="303"/>
      <c r="J154" s="309" t="str">
        <f t="shared" si="23"/>
        <v>000</v>
      </c>
      <c r="K154">
        <f t="shared" si="30"/>
        <v>1</v>
      </c>
      <c r="L154" s="56">
        <f>L153</f>
        <v>0</v>
      </c>
      <c r="M154" s="82">
        <f>L154-30</f>
        <v>-30</v>
      </c>
      <c r="N154" s="57">
        <f>L154-45</f>
        <v>-45</v>
      </c>
      <c r="O154" s="308">
        <v>1</v>
      </c>
      <c r="P154" s="308">
        <v>1</v>
      </c>
      <c r="Q154" s="308">
        <v>1</v>
      </c>
      <c r="R154" s="316">
        <f t="shared" si="31"/>
        <v>0</v>
      </c>
      <c r="S154" s="397" cm="1">
        <f t="array" ref="S154">INDEX(CPTab,K154,2*MATCH(O154,Rp,0))</f>
        <v>8.9952082088621506</v>
      </c>
      <c r="T154" s="406" cm="1">
        <f t="array" ref="T154">INDEX(CPTab,K154,2*MATCH(O154,Rp,0)-1)</f>
        <v>11.7198471141854</v>
      </c>
      <c r="U154" s="316">
        <f t="shared" si="32"/>
        <v>-30</v>
      </c>
      <c r="V154" s="317">
        <f t="shared" si="33"/>
        <v>25.8</v>
      </c>
      <c r="W154" s="316">
        <f t="shared" si="34"/>
        <v>-45</v>
      </c>
      <c r="X154" s="317">
        <f t="shared" si="35"/>
        <v>0.71</v>
      </c>
      <c r="Y154" s="316">
        <v>0</v>
      </c>
      <c r="Z154" s="317">
        <v>0</v>
      </c>
      <c r="AA154" s="316">
        <v>0</v>
      </c>
      <c r="AB154" s="317">
        <v>0</v>
      </c>
      <c r="AC154" s="316">
        <f>SimT</f>
        <v>12600</v>
      </c>
      <c r="AD154" s="317">
        <v>16384</v>
      </c>
      <c r="AE154" s="316">
        <v>1</v>
      </c>
      <c r="AF154" s="317">
        <v>32</v>
      </c>
      <c r="AG154" s="403" t="str" cm="1">
        <f t="array" ref="AG154">TEXT(J154,"000")&amp;TEXT(K154,"0")&amp;TEXT(L154,"000")&amp;_xlfn.IFS(ABS(M154-L154)&lt;5,"01",M154&lt;L154,"02",M154&gt;L154,"03")</f>
        <v>000100002</v>
      </c>
      <c r="AY154"/>
      <c r="BA154" s="83"/>
    </row>
    <row r="155" spans="2:53" x14ac:dyDescent="0.25">
      <c r="B155" s="303"/>
      <c r="C155" s="303"/>
      <c r="D155" s="303"/>
      <c r="E155" s="307"/>
      <c r="F155" s="307"/>
      <c r="G155" s="303"/>
      <c r="H155" s="303"/>
      <c r="J155" s="309" t="str">
        <f t="shared" si="23"/>
        <v>000</v>
      </c>
      <c r="K155">
        <f t="shared" si="30"/>
        <v>1</v>
      </c>
      <c r="L155" s="56">
        <f>L153</f>
        <v>0</v>
      </c>
      <c r="M155" s="82">
        <f>L155+30</f>
        <v>30</v>
      </c>
      <c r="N155" s="57">
        <f>L155+45</f>
        <v>45</v>
      </c>
      <c r="O155" s="308">
        <v>1</v>
      </c>
      <c r="P155" s="308">
        <v>1</v>
      </c>
      <c r="Q155" s="308">
        <v>1</v>
      </c>
      <c r="R155" s="316">
        <f t="shared" si="31"/>
        <v>0</v>
      </c>
      <c r="S155" s="397" cm="1">
        <f t="array" ref="S155">INDEX(CPTab,K155,2*MATCH(O155,Rp,0))</f>
        <v>8.9952082088621506</v>
      </c>
      <c r="T155" s="406" cm="1">
        <f t="array" ref="T155">INDEX(CPTab,K155,2*MATCH(O155,Rp,0)-1)</f>
        <v>11.7198471141854</v>
      </c>
      <c r="U155" s="316">
        <f t="shared" si="32"/>
        <v>30</v>
      </c>
      <c r="V155" s="317">
        <f t="shared" si="33"/>
        <v>25.8</v>
      </c>
      <c r="W155" s="316">
        <f t="shared" si="34"/>
        <v>45</v>
      </c>
      <c r="X155" s="317">
        <f t="shared" si="35"/>
        <v>0.71</v>
      </c>
      <c r="Y155" s="316">
        <v>0</v>
      </c>
      <c r="Z155" s="317">
        <v>0</v>
      </c>
      <c r="AA155" s="316">
        <v>0</v>
      </c>
      <c r="AB155" s="317">
        <v>0</v>
      </c>
      <c r="AC155" s="316">
        <f>SimT</f>
        <v>12600</v>
      </c>
      <c r="AD155" s="317">
        <v>16384</v>
      </c>
      <c r="AE155" s="316">
        <v>1</v>
      </c>
      <c r="AF155" s="317">
        <v>32</v>
      </c>
      <c r="AG155" s="403" t="str" cm="1">
        <f t="array" ref="AG155">TEXT(J155,"000")&amp;TEXT(K155,"0")&amp;TEXT(L155,"000")&amp;_xlfn.IFS(ABS(M155-L155)&lt;5,"01",M155&lt;L155,"02",M155&gt;L155,"03")</f>
        <v>000100003</v>
      </c>
      <c r="AY155"/>
      <c r="BA155" s="83"/>
    </row>
    <row r="156" spans="2:53" x14ac:dyDescent="0.25">
      <c r="B156" s="303"/>
      <c r="C156" s="303"/>
      <c r="D156" s="303"/>
      <c r="E156" s="307"/>
      <c r="F156" s="307"/>
      <c r="G156" s="303"/>
      <c r="H156" s="303"/>
      <c r="J156" s="309" t="str">
        <f t="shared" si="23"/>
        <v>000</v>
      </c>
      <c r="K156">
        <f t="shared" si="30"/>
        <v>1</v>
      </c>
      <c r="L156" s="56">
        <v>60</v>
      </c>
      <c r="M156" s="82">
        <f>L156+3</f>
        <v>63</v>
      </c>
      <c r="N156" s="57">
        <f>L156+3</f>
        <v>63</v>
      </c>
      <c r="O156" s="308">
        <v>1</v>
      </c>
      <c r="P156" s="308">
        <v>1</v>
      </c>
      <c r="Q156" s="308">
        <v>1</v>
      </c>
      <c r="R156" s="316">
        <f t="shared" si="31"/>
        <v>60</v>
      </c>
      <c r="S156" s="397" cm="1">
        <f t="array" ref="S156">INDEX(CPTab,K156,2*MATCH(O156,Rp,0))</f>
        <v>8.9952082088621506</v>
      </c>
      <c r="T156" s="406" cm="1">
        <f t="array" ref="T156">INDEX(CPTab,K156,2*MATCH(O156,Rp,0)-1)</f>
        <v>11.7198471141854</v>
      </c>
      <c r="U156" s="316">
        <f t="shared" si="32"/>
        <v>63</v>
      </c>
      <c r="V156" s="317">
        <f t="shared" si="33"/>
        <v>25.8</v>
      </c>
      <c r="W156" s="316">
        <f t="shared" si="34"/>
        <v>63</v>
      </c>
      <c r="X156" s="317">
        <f t="shared" si="35"/>
        <v>0.71</v>
      </c>
      <c r="Y156" s="316">
        <v>0</v>
      </c>
      <c r="Z156" s="317">
        <v>0</v>
      </c>
      <c r="AA156" s="316">
        <v>0</v>
      </c>
      <c r="AB156" s="317">
        <v>0</v>
      </c>
      <c r="AC156" s="316">
        <f>SimT</f>
        <v>12600</v>
      </c>
      <c r="AD156" s="317">
        <v>16384</v>
      </c>
      <c r="AE156" s="316">
        <v>1</v>
      </c>
      <c r="AF156" s="317">
        <v>32</v>
      </c>
      <c r="AG156" s="403" t="str" cm="1">
        <f t="array" ref="AG156">TEXT(J156,"000")&amp;TEXT(K156,"0")&amp;TEXT(L156,"000")&amp;_xlfn.IFS(ABS(M156-L156)&lt;5,"01",M156&lt;L156,"02",M156&gt;L156,"03")</f>
        <v>000106001</v>
      </c>
      <c r="AY156"/>
      <c r="BA156" s="83"/>
    </row>
    <row r="157" spans="2:53" x14ac:dyDescent="0.25">
      <c r="B157" s="303"/>
      <c r="C157" s="303"/>
      <c r="D157" s="303"/>
      <c r="E157" s="307"/>
      <c r="F157" s="307"/>
      <c r="G157" s="303"/>
      <c r="H157" s="303"/>
      <c r="J157" s="309" t="str">
        <f t="shared" si="23"/>
        <v>000</v>
      </c>
      <c r="K157">
        <f t="shared" si="30"/>
        <v>1</v>
      </c>
      <c r="L157" s="56">
        <f>L156</f>
        <v>60</v>
      </c>
      <c r="M157" s="82">
        <f>L157-30</f>
        <v>30</v>
      </c>
      <c r="N157" s="57">
        <f>L157-45</f>
        <v>15</v>
      </c>
      <c r="O157" s="308">
        <v>1</v>
      </c>
      <c r="P157" s="308">
        <v>1</v>
      </c>
      <c r="Q157" s="308">
        <v>1</v>
      </c>
      <c r="R157" s="316">
        <f t="shared" si="31"/>
        <v>60</v>
      </c>
      <c r="S157" s="397" cm="1">
        <f t="array" ref="S157">INDEX(CPTab,K157,2*MATCH(O157,Rp,0))</f>
        <v>8.9952082088621506</v>
      </c>
      <c r="T157" s="406" cm="1">
        <f t="array" ref="T157">INDEX(CPTab,K157,2*MATCH(O157,Rp,0)-1)</f>
        <v>11.7198471141854</v>
      </c>
      <c r="U157" s="316">
        <f t="shared" si="32"/>
        <v>30</v>
      </c>
      <c r="V157" s="317">
        <f t="shared" si="33"/>
        <v>25.8</v>
      </c>
      <c r="W157" s="316">
        <f t="shared" si="34"/>
        <v>15</v>
      </c>
      <c r="X157" s="317">
        <f t="shared" si="35"/>
        <v>0.71</v>
      </c>
      <c r="Y157" s="316">
        <v>0</v>
      </c>
      <c r="Z157" s="317">
        <v>0</v>
      </c>
      <c r="AA157" s="316">
        <v>0</v>
      </c>
      <c r="AB157" s="317">
        <v>0</v>
      </c>
      <c r="AC157" s="316">
        <f>SimT</f>
        <v>12600</v>
      </c>
      <c r="AD157" s="317">
        <v>16384</v>
      </c>
      <c r="AE157" s="316">
        <v>1</v>
      </c>
      <c r="AF157" s="317">
        <v>32</v>
      </c>
      <c r="AG157" s="403" t="str" cm="1">
        <f t="array" ref="AG157">TEXT(J157,"000")&amp;TEXT(K157,"0")&amp;TEXT(L157,"000")&amp;_xlfn.IFS(ABS(M157-L157)&lt;5,"01",M157&lt;L157,"02",M157&gt;L157,"03")</f>
        <v>000106002</v>
      </c>
      <c r="AY157"/>
      <c r="BA157" s="83"/>
    </row>
    <row r="158" spans="2:53" x14ac:dyDescent="0.25">
      <c r="B158" s="303"/>
      <c r="C158" s="303"/>
      <c r="D158" s="303"/>
      <c r="E158" s="307"/>
      <c r="F158" s="307"/>
      <c r="G158" s="303"/>
      <c r="H158" s="303"/>
      <c r="J158" s="309" t="str">
        <f t="shared" si="23"/>
        <v>000</v>
      </c>
      <c r="K158">
        <f t="shared" si="30"/>
        <v>1</v>
      </c>
      <c r="L158" s="2">
        <f>L156</f>
        <v>60</v>
      </c>
      <c r="M158" s="53">
        <f>L158+30</f>
        <v>90</v>
      </c>
      <c r="N158" s="58">
        <f>L158+45</f>
        <v>105</v>
      </c>
      <c r="O158" s="385">
        <v>1</v>
      </c>
      <c r="P158" s="385">
        <v>1</v>
      </c>
      <c r="Q158" s="385">
        <v>1</v>
      </c>
      <c r="R158" s="386">
        <f t="shared" si="31"/>
        <v>60</v>
      </c>
      <c r="S158" s="398" cm="1">
        <f t="array" ref="S158">INDEX(CPTab,K158,2*MATCH(O158,Rp,0))</f>
        <v>8.9952082088621506</v>
      </c>
      <c r="T158" s="407" cm="1">
        <f t="array" ref="T158">INDEX(CPTab,K158,2*MATCH(O158,Rp,0)-1)</f>
        <v>11.7198471141854</v>
      </c>
      <c r="U158" s="386">
        <f t="shared" si="32"/>
        <v>90</v>
      </c>
      <c r="V158" s="387">
        <f t="shared" si="33"/>
        <v>25.8</v>
      </c>
      <c r="W158" s="386">
        <f t="shared" si="34"/>
        <v>105</v>
      </c>
      <c r="X158" s="387">
        <f t="shared" si="35"/>
        <v>0.71</v>
      </c>
      <c r="Y158" s="386">
        <v>0</v>
      </c>
      <c r="Z158" s="387">
        <v>0</v>
      </c>
      <c r="AA158" s="386">
        <v>0</v>
      </c>
      <c r="AB158" s="387">
        <v>0</v>
      </c>
      <c r="AC158" s="386">
        <f>SimT</f>
        <v>12600</v>
      </c>
      <c r="AD158" s="387">
        <v>16384</v>
      </c>
      <c r="AE158" s="386">
        <v>1</v>
      </c>
      <c r="AF158" s="387">
        <v>32</v>
      </c>
      <c r="AG158" s="404" t="str" cm="1">
        <f t="array" ref="AG158">TEXT(J158,"000")&amp;TEXT(K158,"0")&amp;TEXT(L158,"000")&amp;_xlfn.IFS(ABS(M158-L158)&lt;5,"01",M158&lt;L158,"02",M158&gt;L158,"03")</f>
        <v>000106003</v>
      </c>
      <c r="AY158"/>
      <c r="BA158" s="83"/>
    </row>
    <row r="159" spans="2:53" x14ac:dyDescent="0.25">
      <c r="B159" s="303"/>
      <c r="C159" s="303"/>
      <c r="D159" s="303"/>
      <c r="E159" s="307"/>
      <c r="F159" s="307"/>
      <c r="G159" s="303"/>
      <c r="H159" s="303"/>
      <c r="J159" s="309" t="str">
        <f t="shared" si="23"/>
        <v>111</v>
      </c>
      <c r="K159" s="309">
        <f t="shared" si="30"/>
        <v>2</v>
      </c>
      <c r="L159" s="56">
        <v>0</v>
      </c>
      <c r="M159" s="82">
        <f>L159+3</f>
        <v>3</v>
      </c>
      <c r="N159" s="57">
        <f>L159+3</f>
        <v>3</v>
      </c>
      <c r="O159" s="308">
        <v>10</v>
      </c>
      <c r="P159" s="308">
        <v>10</v>
      </c>
      <c r="Q159" s="308">
        <v>10</v>
      </c>
      <c r="R159" s="316">
        <f t="shared" si="31"/>
        <v>0</v>
      </c>
      <c r="S159" s="397" cm="1">
        <f t="array" ref="S159">INDEX(CPTab,K159,2*MATCH(O159,Rp,0))</f>
        <v>11.9761182862343</v>
      </c>
      <c r="T159" s="406" cm="1">
        <f t="array" ref="T159">INDEX(CPTab,K159,2*MATCH(O159,Rp,0)-1)</f>
        <v>14.6702384491643</v>
      </c>
      <c r="U159" s="316">
        <f t="shared" si="32"/>
        <v>3</v>
      </c>
      <c r="V159" s="317">
        <f t="shared" si="33"/>
        <v>28.7</v>
      </c>
      <c r="W159" s="316">
        <f t="shared" si="34"/>
        <v>3</v>
      </c>
      <c r="X159" s="317">
        <f t="shared" si="35"/>
        <v>0.87</v>
      </c>
      <c r="Y159" s="316">
        <v>0</v>
      </c>
      <c r="Z159" s="317">
        <v>0</v>
      </c>
      <c r="AA159" s="316">
        <v>0</v>
      </c>
      <c r="AB159" s="317">
        <v>0</v>
      </c>
      <c r="AC159" s="316">
        <f>SimT</f>
        <v>12600</v>
      </c>
      <c r="AD159" s="317">
        <v>16384</v>
      </c>
      <c r="AE159" s="316">
        <v>1</v>
      </c>
      <c r="AF159" s="317">
        <v>32</v>
      </c>
      <c r="AG159" s="403" t="str" cm="1">
        <f t="array" ref="AG159">TEXT(J159,"000")&amp;TEXT(K159,"0")&amp;TEXT(L159,"000")&amp;_xlfn.IFS(ABS(M159-L159)&lt;5,"01",M159&lt;L159,"02",M159&gt;L159,"03")</f>
        <v>111200001</v>
      </c>
      <c r="AY159"/>
      <c r="BA159" s="83"/>
    </row>
    <row r="160" spans="2:53" x14ac:dyDescent="0.25">
      <c r="B160" s="303"/>
      <c r="C160" s="303"/>
      <c r="D160" s="303"/>
      <c r="E160" s="307"/>
      <c r="F160" s="307"/>
      <c r="G160" s="303"/>
      <c r="H160" s="303"/>
      <c r="J160" s="309" t="str">
        <f t="shared" si="23"/>
        <v>111</v>
      </c>
      <c r="K160" s="309">
        <f t="shared" si="30"/>
        <v>2</v>
      </c>
      <c r="L160" s="56">
        <f>L159</f>
        <v>0</v>
      </c>
      <c r="M160" s="82">
        <f>L160-30</f>
        <v>-30</v>
      </c>
      <c r="N160" s="57">
        <f>L160-45</f>
        <v>-45</v>
      </c>
      <c r="O160" s="308">
        <v>10</v>
      </c>
      <c r="P160" s="308">
        <v>10</v>
      </c>
      <c r="Q160" s="308">
        <v>10</v>
      </c>
      <c r="R160" s="316">
        <f t="shared" si="31"/>
        <v>0</v>
      </c>
      <c r="S160" s="397" cm="1">
        <f t="array" ref="S160">INDEX(CPTab,K160,2*MATCH(O160,Rp,0))</f>
        <v>11.9761182862343</v>
      </c>
      <c r="T160" s="406" cm="1">
        <f t="array" ref="T160">INDEX(CPTab,K160,2*MATCH(O160,Rp,0)-1)</f>
        <v>14.6702384491643</v>
      </c>
      <c r="U160" s="316">
        <f t="shared" si="32"/>
        <v>-30</v>
      </c>
      <c r="V160" s="317">
        <f t="shared" si="33"/>
        <v>28.7</v>
      </c>
      <c r="W160" s="316">
        <f t="shared" si="34"/>
        <v>-45</v>
      </c>
      <c r="X160" s="317">
        <f t="shared" si="35"/>
        <v>0.87</v>
      </c>
      <c r="Y160" s="316">
        <v>0</v>
      </c>
      <c r="Z160" s="317">
        <v>0</v>
      </c>
      <c r="AA160" s="316">
        <v>0</v>
      </c>
      <c r="AB160" s="317">
        <v>0</v>
      </c>
      <c r="AC160" s="316">
        <f>SimT</f>
        <v>12600</v>
      </c>
      <c r="AD160" s="317">
        <v>16384</v>
      </c>
      <c r="AE160" s="316">
        <v>1</v>
      </c>
      <c r="AF160" s="317">
        <v>32</v>
      </c>
      <c r="AG160" s="403" t="str" cm="1">
        <f t="array" ref="AG160">TEXT(J160,"000")&amp;TEXT(K160,"0")&amp;TEXT(L160,"000")&amp;_xlfn.IFS(ABS(M160-L160)&lt;5,"01",M160&lt;L160,"02",M160&gt;L160,"03")</f>
        <v>111200002</v>
      </c>
      <c r="AY160"/>
      <c r="BA160" s="83"/>
    </row>
    <row r="161" spans="2:53" x14ac:dyDescent="0.25">
      <c r="B161" s="303"/>
      <c r="C161" s="303"/>
      <c r="D161" s="303"/>
      <c r="E161" s="307"/>
      <c r="F161" s="307"/>
      <c r="G161" s="303"/>
      <c r="H161" s="303"/>
      <c r="J161" s="309" t="str">
        <f t="shared" si="23"/>
        <v>111</v>
      </c>
      <c r="K161" s="309">
        <f t="shared" si="30"/>
        <v>2</v>
      </c>
      <c r="L161" s="56">
        <f>L159</f>
        <v>0</v>
      </c>
      <c r="M161" s="82">
        <f>L161+30</f>
        <v>30</v>
      </c>
      <c r="N161" s="57">
        <f>L161+45</f>
        <v>45</v>
      </c>
      <c r="O161" s="308">
        <v>10</v>
      </c>
      <c r="P161" s="308">
        <v>10</v>
      </c>
      <c r="Q161" s="308">
        <v>10</v>
      </c>
      <c r="R161" s="316">
        <f t="shared" si="31"/>
        <v>0</v>
      </c>
      <c r="S161" s="397" cm="1">
        <f t="array" ref="S161">INDEX(CPTab,K161,2*MATCH(O161,Rp,0))</f>
        <v>11.9761182862343</v>
      </c>
      <c r="T161" s="406" cm="1">
        <f t="array" ref="T161">INDEX(CPTab,K161,2*MATCH(O161,Rp,0)-1)</f>
        <v>14.6702384491643</v>
      </c>
      <c r="U161" s="316">
        <f t="shared" si="32"/>
        <v>30</v>
      </c>
      <c r="V161" s="317">
        <f t="shared" si="33"/>
        <v>28.7</v>
      </c>
      <c r="W161" s="316">
        <f t="shared" si="34"/>
        <v>45</v>
      </c>
      <c r="X161" s="317">
        <f t="shared" si="35"/>
        <v>0.87</v>
      </c>
      <c r="Y161" s="316">
        <v>0</v>
      </c>
      <c r="Z161" s="317">
        <v>0</v>
      </c>
      <c r="AA161" s="316">
        <v>0</v>
      </c>
      <c r="AB161" s="317">
        <v>0</v>
      </c>
      <c r="AC161" s="316">
        <f>SimT</f>
        <v>12600</v>
      </c>
      <c r="AD161" s="317">
        <v>16384</v>
      </c>
      <c r="AE161" s="316">
        <v>1</v>
      </c>
      <c r="AF161" s="317">
        <v>32</v>
      </c>
      <c r="AG161" s="403" t="str" cm="1">
        <f t="array" ref="AG161">TEXT(J161,"000")&amp;TEXT(K161,"0")&amp;TEXT(L161,"000")&amp;_xlfn.IFS(ABS(M161-L161)&lt;5,"01",M161&lt;L161,"02",M161&gt;L161,"03")</f>
        <v>111200003</v>
      </c>
      <c r="AY161"/>
      <c r="BA161" s="83"/>
    </row>
    <row r="162" spans="2:53" x14ac:dyDescent="0.25">
      <c r="B162" s="303"/>
      <c r="C162" s="303"/>
      <c r="D162" s="303"/>
      <c r="E162" s="307"/>
      <c r="F162" s="307"/>
      <c r="G162" s="303"/>
      <c r="H162" s="303"/>
      <c r="J162" s="309" t="str">
        <f t="shared" si="23"/>
        <v>111</v>
      </c>
      <c r="K162" s="309">
        <f t="shared" si="30"/>
        <v>2</v>
      </c>
      <c r="L162" s="56">
        <v>60</v>
      </c>
      <c r="M162" s="82">
        <f>L162+3</f>
        <v>63</v>
      </c>
      <c r="N162" s="57">
        <f>L162+3</f>
        <v>63</v>
      </c>
      <c r="O162" s="308">
        <v>10</v>
      </c>
      <c r="P162" s="308">
        <v>10</v>
      </c>
      <c r="Q162" s="308">
        <v>10</v>
      </c>
      <c r="R162" s="316">
        <f t="shared" si="31"/>
        <v>60</v>
      </c>
      <c r="S162" s="397" cm="1">
        <f t="array" ref="S162">INDEX(CPTab,K162,2*MATCH(O162,Rp,0))</f>
        <v>11.9761182862343</v>
      </c>
      <c r="T162" s="406" cm="1">
        <f t="array" ref="T162">INDEX(CPTab,K162,2*MATCH(O162,Rp,0)-1)</f>
        <v>14.6702384491643</v>
      </c>
      <c r="U162" s="316">
        <f t="shared" si="32"/>
        <v>63</v>
      </c>
      <c r="V162" s="317">
        <f t="shared" si="33"/>
        <v>28.7</v>
      </c>
      <c r="W162" s="316">
        <f t="shared" si="34"/>
        <v>63</v>
      </c>
      <c r="X162" s="317">
        <f t="shared" si="35"/>
        <v>0.87</v>
      </c>
      <c r="Y162" s="316">
        <v>0</v>
      </c>
      <c r="Z162" s="317">
        <v>0</v>
      </c>
      <c r="AA162" s="316">
        <v>0</v>
      </c>
      <c r="AB162" s="317">
        <v>0</v>
      </c>
      <c r="AC162" s="316">
        <f>SimT</f>
        <v>12600</v>
      </c>
      <c r="AD162" s="317">
        <v>16384</v>
      </c>
      <c r="AE162" s="316">
        <v>1</v>
      </c>
      <c r="AF162" s="317">
        <v>32</v>
      </c>
      <c r="AG162" s="403" t="str" cm="1">
        <f t="array" ref="AG162">TEXT(J162,"000")&amp;TEXT(K162,"0")&amp;TEXT(L162,"000")&amp;_xlfn.IFS(ABS(M162-L162)&lt;5,"01",M162&lt;L162,"02",M162&gt;L162,"03")</f>
        <v>111206001</v>
      </c>
      <c r="AY162"/>
      <c r="BA162" s="83"/>
    </row>
    <row r="163" spans="2:53" x14ac:dyDescent="0.25">
      <c r="B163" s="303"/>
      <c r="C163" s="303"/>
      <c r="D163" s="303"/>
      <c r="E163" s="307"/>
      <c r="F163" s="307"/>
      <c r="G163" s="303"/>
      <c r="H163" s="303"/>
      <c r="J163" s="309" t="str">
        <f t="shared" si="23"/>
        <v>111</v>
      </c>
      <c r="K163" s="309">
        <f t="shared" si="30"/>
        <v>2</v>
      </c>
      <c r="L163" s="56">
        <f>L162</f>
        <v>60</v>
      </c>
      <c r="M163" s="82">
        <f>L163-30</f>
        <v>30</v>
      </c>
      <c r="N163" s="57">
        <f>L163-45</f>
        <v>15</v>
      </c>
      <c r="O163" s="308">
        <v>10</v>
      </c>
      <c r="P163" s="308">
        <v>10</v>
      </c>
      <c r="Q163" s="308">
        <v>10</v>
      </c>
      <c r="R163" s="316">
        <f t="shared" si="31"/>
        <v>60</v>
      </c>
      <c r="S163" s="397" cm="1">
        <f t="array" ref="S163">INDEX(CPTab,K163,2*MATCH(O163,Rp,0))</f>
        <v>11.9761182862343</v>
      </c>
      <c r="T163" s="406" cm="1">
        <f t="array" ref="T163">INDEX(CPTab,K163,2*MATCH(O163,Rp,0)-1)</f>
        <v>14.6702384491643</v>
      </c>
      <c r="U163" s="316">
        <f t="shared" si="32"/>
        <v>30</v>
      </c>
      <c r="V163" s="317">
        <f t="shared" si="33"/>
        <v>28.7</v>
      </c>
      <c r="W163" s="316">
        <f t="shared" si="34"/>
        <v>15</v>
      </c>
      <c r="X163" s="317">
        <f t="shared" si="35"/>
        <v>0.87</v>
      </c>
      <c r="Y163" s="316">
        <v>0</v>
      </c>
      <c r="Z163" s="317">
        <v>0</v>
      </c>
      <c r="AA163" s="316">
        <v>0</v>
      </c>
      <c r="AB163" s="317">
        <v>0</v>
      </c>
      <c r="AC163" s="316">
        <f>SimT</f>
        <v>12600</v>
      </c>
      <c r="AD163" s="317">
        <v>16384</v>
      </c>
      <c r="AE163" s="316">
        <v>1</v>
      </c>
      <c r="AF163" s="317">
        <v>32</v>
      </c>
      <c r="AG163" s="403" t="str" cm="1">
        <f t="array" ref="AG163">TEXT(J163,"000")&amp;TEXT(K163,"0")&amp;TEXT(L163,"000")&amp;_xlfn.IFS(ABS(M163-L163)&lt;5,"01",M163&lt;L163,"02",M163&gt;L163,"03")</f>
        <v>111206002</v>
      </c>
      <c r="AY163"/>
      <c r="BA163" s="83"/>
    </row>
    <row r="164" spans="2:53" x14ac:dyDescent="0.25">
      <c r="B164" s="303"/>
      <c r="C164" s="303"/>
      <c r="D164" s="303"/>
      <c r="E164" s="307"/>
      <c r="F164" s="307"/>
      <c r="G164" s="303"/>
      <c r="H164" s="303"/>
      <c r="J164" s="309" t="str">
        <f t="shared" si="23"/>
        <v>111</v>
      </c>
      <c r="K164" s="309">
        <f t="shared" si="30"/>
        <v>2</v>
      </c>
      <c r="L164" s="2">
        <f>L162</f>
        <v>60</v>
      </c>
      <c r="M164" s="53">
        <f>L164+30</f>
        <v>90</v>
      </c>
      <c r="N164" s="58">
        <f>L164+45</f>
        <v>105</v>
      </c>
      <c r="O164" s="385">
        <v>10</v>
      </c>
      <c r="P164" s="385">
        <v>10</v>
      </c>
      <c r="Q164" s="385">
        <v>10</v>
      </c>
      <c r="R164" s="386">
        <f t="shared" si="31"/>
        <v>60</v>
      </c>
      <c r="S164" s="398" cm="1">
        <f t="array" ref="S164">INDEX(CPTab,K164,2*MATCH(O164,Rp,0))</f>
        <v>11.9761182862343</v>
      </c>
      <c r="T164" s="407" cm="1">
        <f t="array" ref="T164">INDEX(CPTab,K164,2*MATCH(O164,Rp,0)-1)</f>
        <v>14.6702384491643</v>
      </c>
      <c r="U164" s="386">
        <f t="shared" si="32"/>
        <v>90</v>
      </c>
      <c r="V164" s="387">
        <f t="shared" si="33"/>
        <v>28.7</v>
      </c>
      <c r="W164" s="386">
        <f t="shared" si="34"/>
        <v>105</v>
      </c>
      <c r="X164" s="387">
        <f t="shared" si="35"/>
        <v>0.87</v>
      </c>
      <c r="Y164" s="386">
        <v>0</v>
      </c>
      <c r="Z164" s="387">
        <v>0</v>
      </c>
      <c r="AA164" s="386">
        <v>0</v>
      </c>
      <c r="AB164" s="387">
        <v>0</v>
      </c>
      <c r="AC164" s="386">
        <f>SimT</f>
        <v>12600</v>
      </c>
      <c r="AD164" s="387">
        <v>16384</v>
      </c>
      <c r="AE164" s="386">
        <v>1</v>
      </c>
      <c r="AF164" s="387">
        <v>32</v>
      </c>
      <c r="AG164" s="404" t="str" cm="1">
        <f t="array" ref="AG164">TEXT(J164,"000")&amp;TEXT(K164,"0")&amp;TEXT(L164,"000")&amp;_xlfn.IFS(ABS(M164-L164)&lt;5,"01",M164&lt;L164,"02",M164&gt;L164,"03")</f>
        <v>111206003</v>
      </c>
      <c r="AY164"/>
      <c r="BA164" s="83"/>
    </row>
    <row r="165" spans="2:53" x14ac:dyDescent="0.25">
      <c r="B165" s="303"/>
      <c r="C165" s="303"/>
      <c r="D165" s="303"/>
      <c r="E165" s="307"/>
      <c r="F165" s="307"/>
      <c r="G165" s="303"/>
      <c r="H165" s="303"/>
      <c r="J165" s="309" t="str">
        <f t="shared" si="23"/>
        <v>000</v>
      </c>
      <c r="K165" s="309">
        <f t="shared" si="30"/>
        <v>2</v>
      </c>
      <c r="L165" s="55">
        <v>0</v>
      </c>
      <c r="M165" s="225">
        <f>L165+3</f>
        <v>3</v>
      </c>
      <c r="N165" s="1">
        <f>L165+3</f>
        <v>3</v>
      </c>
      <c r="O165" s="308">
        <v>1</v>
      </c>
      <c r="P165" s="308">
        <v>1</v>
      </c>
      <c r="Q165" s="308">
        <v>1</v>
      </c>
      <c r="R165" s="316">
        <f t="shared" ref="R165:R176" si="36">L165</f>
        <v>0</v>
      </c>
      <c r="S165" s="397" cm="1">
        <f t="array" ref="S165">INDEX(CPTab,K165,2*MATCH(O165,Rp,0))</f>
        <v>9.5041440757305793</v>
      </c>
      <c r="T165" s="406" cm="1">
        <f t="array" ref="T165">INDEX(CPTab,K165,2*MATCH(O165,Rp,0)-1)</f>
        <v>12.585831902592499</v>
      </c>
      <c r="U165" s="316">
        <f t="shared" ref="U165:U176" si="37">M165</f>
        <v>3</v>
      </c>
      <c r="V165" s="317">
        <f t="shared" ref="V165:V176" si="38">INDEX(Ws,MATCH(P165,Rp,0))</f>
        <v>25.8</v>
      </c>
      <c r="W165" s="316">
        <f t="shared" ref="W165:W176" si="39">N165</f>
        <v>3</v>
      </c>
      <c r="X165" s="317">
        <f t="shared" ref="X165:X176" si="40">INDEX(Cu,MATCH(Q165,Rp,0))</f>
        <v>0.71</v>
      </c>
      <c r="Y165" s="316">
        <v>0</v>
      </c>
      <c r="Z165" s="317">
        <v>0</v>
      </c>
      <c r="AA165" s="316">
        <v>0</v>
      </c>
      <c r="AB165" s="317">
        <v>0</v>
      </c>
      <c r="AC165" s="316">
        <f>SimT</f>
        <v>12600</v>
      </c>
      <c r="AD165" s="317">
        <v>16384</v>
      </c>
      <c r="AE165" s="316">
        <v>1</v>
      </c>
      <c r="AF165" s="317">
        <v>32</v>
      </c>
      <c r="AG165" s="403" t="str" cm="1">
        <f t="array" ref="AG165">TEXT(J165,"000")&amp;TEXT(K165,"0")&amp;TEXT(L165,"000")&amp;_xlfn.IFS(ABS(M165-L165)&lt;5,"01",M165&lt;L165,"02",M165&gt;L165,"03")</f>
        <v>000200001</v>
      </c>
      <c r="AY165"/>
      <c r="BA165" s="83"/>
    </row>
    <row r="166" spans="2:53" x14ac:dyDescent="0.25">
      <c r="B166" s="303"/>
      <c r="C166" s="303"/>
      <c r="D166" s="303"/>
      <c r="E166" s="307"/>
      <c r="F166" s="307"/>
      <c r="G166" s="303"/>
      <c r="H166" s="303"/>
      <c r="J166" s="309" t="str">
        <f t="shared" si="23"/>
        <v>000</v>
      </c>
      <c r="K166" s="309">
        <f t="shared" si="30"/>
        <v>2</v>
      </c>
      <c r="L166" s="56">
        <f>L165</f>
        <v>0</v>
      </c>
      <c r="M166" s="82">
        <f>L166-30</f>
        <v>-30</v>
      </c>
      <c r="N166" s="57">
        <f>L166-45</f>
        <v>-45</v>
      </c>
      <c r="O166" s="308">
        <v>1</v>
      </c>
      <c r="P166" s="308">
        <v>1</v>
      </c>
      <c r="Q166" s="308">
        <v>1</v>
      </c>
      <c r="R166" s="316">
        <f t="shared" si="36"/>
        <v>0</v>
      </c>
      <c r="S166" s="397" cm="1">
        <f t="array" ref="S166">INDEX(CPTab,K166,2*MATCH(O166,Rp,0))</f>
        <v>9.5041440757305793</v>
      </c>
      <c r="T166" s="406" cm="1">
        <f t="array" ref="T166">INDEX(CPTab,K166,2*MATCH(O166,Rp,0)-1)</f>
        <v>12.585831902592499</v>
      </c>
      <c r="U166" s="316">
        <f t="shared" si="37"/>
        <v>-30</v>
      </c>
      <c r="V166" s="317">
        <f t="shared" si="38"/>
        <v>25.8</v>
      </c>
      <c r="W166" s="316">
        <f t="shared" si="39"/>
        <v>-45</v>
      </c>
      <c r="X166" s="317">
        <f t="shared" si="40"/>
        <v>0.71</v>
      </c>
      <c r="Y166" s="316">
        <v>0</v>
      </c>
      <c r="Z166" s="317">
        <v>0</v>
      </c>
      <c r="AA166" s="316">
        <v>0</v>
      </c>
      <c r="AB166" s="317">
        <v>0</v>
      </c>
      <c r="AC166" s="316">
        <f>SimT</f>
        <v>12600</v>
      </c>
      <c r="AD166" s="317">
        <v>16384</v>
      </c>
      <c r="AE166" s="316">
        <v>1</v>
      </c>
      <c r="AF166" s="317">
        <v>32</v>
      </c>
      <c r="AG166" s="403" t="str" cm="1">
        <f t="array" ref="AG166">TEXT(J166,"000")&amp;TEXT(K166,"0")&amp;TEXT(L166,"000")&amp;_xlfn.IFS(ABS(M166-L166)&lt;5,"01",M166&lt;L166,"02",M166&gt;L166,"03")</f>
        <v>000200002</v>
      </c>
      <c r="AY166"/>
      <c r="BA166" s="83"/>
    </row>
    <row r="167" spans="2:53" x14ac:dyDescent="0.25">
      <c r="B167" s="303"/>
      <c r="C167" s="303"/>
      <c r="D167" s="303"/>
      <c r="E167" s="307"/>
      <c r="F167" s="307"/>
      <c r="G167" s="303"/>
      <c r="H167" s="303"/>
      <c r="J167" s="309" t="str">
        <f t="shared" si="23"/>
        <v>000</v>
      </c>
      <c r="K167" s="309">
        <f t="shared" si="30"/>
        <v>2</v>
      </c>
      <c r="L167" s="56">
        <f>L165</f>
        <v>0</v>
      </c>
      <c r="M167" s="82">
        <f>L167+30</f>
        <v>30</v>
      </c>
      <c r="N167" s="57">
        <f>L167+45</f>
        <v>45</v>
      </c>
      <c r="O167" s="308">
        <v>1</v>
      </c>
      <c r="P167" s="308">
        <v>1</v>
      </c>
      <c r="Q167" s="308">
        <v>1</v>
      </c>
      <c r="R167" s="316">
        <f t="shared" si="36"/>
        <v>0</v>
      </c>
      <c r="S167" s="397" cm="1">
        <f t="array" ref="S167">INDEX(CPTab,K167,2*MATCH(O167,Rp,0))</f>
        <v>9.5041440757305793</v>
      </c>
      <c r="T167" s="406" cm="1">
        <f t="array" ref="T167">INDEX(CPTab,K167,2*MATCH(O167,Rp,0)-1)</f>
        <v>12.585831902592499</v>
      </c>
      <c r="U167" s="316">
        <f t="shared" si="37"/>
        <v>30</v>
      </c>
      <c r="V167" s="317">
        <f t="shared" si="38"/>
        <v>25.8</v>
      </c>
      <c r="W167" s="316">
        <f t="shared" si="39"/>
        <v>45</v>
      </c>
      <c r="X167" s="317">
        <f t="shared" si="40"/>
        <v>0.71</v>
      </c>
      <c r="Y167" s="316">
        <v>0</v>
      </c>
      <c r="Z167" s="317">
        <v>0</v>
      </c>
      <c r="AA167" s="316">
        <v>0</v>
      </c>
      <c r="AB167" s="317">
        <v>0</v>
      </c>
      <c r="AC167" s="316">
        <f>SimT</f>
        <v>12600</v>
      </c>
      <c r="AD167" s="317">
        <v>16384</v>
      </c>
      <c r="AE167" s="316">
        <v>1</v>
      </c>
      <c r="AF167" s="317">
        <v>32</v>
      </c>
      <c r="AG167" s="403" t="str" cm="1">
        <f t="array" ref="AG167">TEXT(J167,"000")&amp;TEXT(K167,"0")&amp;TEXT(L167,"000")&amp;_xlfn.IFS(ABS(M167-L167)&lt;5,"01",M167&lt;L167,"02",M167&gt;L167,"03")</f>
        <v>000200003</v>
      </c>
      <c r="AY167"/>
      <c r="BA167" s="83"/>
    </row>
    <row r="168" spans="2:53" x14ac:dyDescent="0.25">
      <c r="B168" s="303"/>
      <c r="C168" s="303"/>
      <c r="D168" s="303"/>
      <c r="E168" s="307"/>
      <c r="F168" s="307"/>
      <c r="G168" s="303"/>
      <c r="H168" s="303"/>
      <c r="J168" s="309" t="str">
        <f t="shared" si="23"/>
        <v>000</v>
      </c>
      <c r="K168">
        <f t="shared" si="30"/>
        <v>2</v>
      </c>
      <c r="L168" s="56">
        <v>60</v>
      </c>
      <c r="M168" s="82">
        <f>L168+3</f>
        <v>63</v>
      </c>
      <c r="N168" s="57">
        <f>L168+3</f>
        <v>63</v>
      </c>
      <c r="O168" s="308">
        <v>1</v>
      </c>
      <c r="P168" s="308">
        <v>1</v>
      </c>
      <c r="Q168" s="308">
        <v>1</v>
      </c>
      <c r="R168" s="316">
        <f t="shared" si="36"/>
        <v>60</v>
      </c>
      <c r="S168" s="397" cm="1">
        <f t="array" ref="S168">INDEX(CPTab,K168,2*MATCH(O168,Rp,0))</f>
        <v>9.5041440757305793</v>
      </c>
      <c r="T168" s="406" cm="1">
        <f t="array" ref="T168">INDEX(CPTab,K168,2*MATCH(O168,Rp,0)-1)</f>
        <v>12.585831902592499</v>
      </c>
      <c r="U168" s="316">
        <f t="shared" si="37"/>
        <v>63</v>
      </c>
      <c r="V168" s="317">
        <f t="shared" si="38"/>
        <v>25.8</v>
      </c>
      <c r="W168" s="316">
        <f t="shared" si="39"/>
        <v>63</v>
      </c>
      <c r="X168" s="317">
        <f t="shared" si="40"/>
        <v>0.71</v>
      </c>
      <c r="Y168" s="316">
        <v>0</v>
      </c>
      <c r="Z168" s="317">
        <v>0</v>
      </c>
      <c r="AA168" s="316">
        <v>0</v>
      </c>
      <c r="AB168" s="317">
        <v>0</v>
      </c>
      <c r="AC168" s="316">
        <f>SimT</f>
        <v>12600</v>
      </c>
      <c r="AD168" s="317">
        <v>16384</v>
      </c>
      <c r="AE168" s="316">
        <v>1</v>
      </c>
      <c r="AF168" s="317">
        <v>32</v>
      </c>
      <c r="AG168" s="403" t="str" cm="1">
        <f t="array" ref="AG168">TEXT(J168,"000")&amp;TEXT(K168,"0")&amp;TEXT(L168,"000")&amp;_xlfn.IFS(ABS(M168-L168)&lt;5,"01",M168&lt;L168,"02",M168&gt;L168,"03")</f>
        <v>000206001</v>
      </c>
      <c r="AY168"/>
      <c r="BA168" s="83"/>
    </row>
    <row r="169" spans="2:53" x14ac:dyDescent="0.25">
      <c r="B169" s="303"/>
      <c r="C169" s="303"/>
      <c r="D169" s="303"/>
      <c r="E169" s="307"/>
      <c r="F169" s="307"/>
      <c r="G169" s="303"/>
      <c r="H169" s="303"/>
      <c r="J169" s="309" t="str">
        <f t="shared" si="23"/>
        <v>000</v>
      </c>
      <c r="K169">
        <f t="shared" si="30"/>
        <v>2</v>
      </c>
      <c r="L169" s="56">
        <f>L168</f>
        <v>60</v>
      </c>
      <c r="M169" s="82">
        <f>L169-30</f>
        <v>30</v>
      </c>
      <c r="N169" s="57">
        <f>L169-45</f>
        <v>15</v>
      </c>
      <c r="O169" s="308">
        <v>1</v>
      </c>
      <c r="P169" s="308">
        <v>1</v>
      </c>
      <c r="Q169" s="308">
        <v>1</v>
      </c>
      <c r="R169" s="316">
        <f t="shared" si="36"/>
        <v>60</v>
      </c>
      <c r="S169" s="397" cm="1">
        <f t="array" ref="S169">INDEX(CPTab,K169,2*MATCH(O169,Rp,0))</f>
        <v>9.5041440757305793</v>
      </c>
      <c r="T169" s="406" cm="1">
        <f t="array" ref="T169">INDEX(CPTab,K169,2*MATCH(O169,Rp,0)-1)</f>
        <v>12.585831902592499</v>
      </c>
      <c r="U169" s="316">
        <f t="shared" si="37"/>
        <v>30</v>
      </c>
      <c r="V169" s="317">
        <f t="shared" si="38"/>
        <v>25.8</v>
      </c>
      <c r="W169" s="316">
        <f t="shared" si="39"/>
        <v>15</v>
      </c>
      <c r="X169" s="317">
        <f t="shared" si="40"/>
        <v>0.71</v>
      </c>
      <c r="Y169" s="316">
        <v>0</v>
      </c>
      <c r="Z169" s="317">
        <v>0</v>
      </c>
      <c r="AA169" s="316">
        <v>0</v>
      </c>
      <c r="AB169" s="317">
        <v>0</v>
      </c>
      <c r="AC169" s="316">
        <f>SimT</f>
        <v>12600</v>
      </c>
      <c r="AD169" s="317">
        <v>16384</v>
      </c>
      <c r="AE169" s="316">
        <v>1</v>
      </c>
      <c r="AF169" s="317">
        <v>32</v>
      </c>
      <c r="AG169" s="403" t="str" cm="1">
        <f t="array" ref="AG169">TEXT(J169,"000")&amp;TEXT(K169,"0")&amp;TEXT(L169,"000")&amp;_xlfn.IFS(ABS(M169-L169)&lt;5,"01",M169&lt;L169,"02",M169&gt;L169,"03")</f>
        <v>000206002</v>
      </c>
      <c r="AY169"/>
      <c r="BA169" s="83"/>
    </row>
    <row r="170" spans="2:53" x14ac:dyDescent="0.25">
      <c r="B170" s="303"/>
      <c r="C170" s="303"/>
      <c r="D170" s="303"/>
      <c r="E170" s="307"/>
      <c r="F170" s="307"/>
      <c r="G170" s="303"/>
      <c r="H170" s="303"/>
      <c r="J170" s="309" t="str">
        <f t="shared" si="23"/>
        <v>000</v>
      </c>
      <c r="K170">
        <f t="shared" si="30"/>
        <v>2</v>
      </c>
      <c r="L170" s="2">
        <f>L168</f>
        <v>60</v>
      </c>
      <c r="M170" s="53">
        <f>L170+30</f>
        <v>90</v>
      </c>
      <c r="N170" s="58">
        <f>L170+45</f>
        <v>105</v>
      </c>
      <c r="O170" s="385">
        <v>1</v>
      </c>
      <c r="P170" s="385">
        <v>1</v>
      </c>
      <c r="Q170" s="385">
        <v>1</v>
      </c>
      <c r="R170" s="386">
        <f t="shared" si="36"/>
        <v>60</v>
      </c>
      <c r="S170" s="398" cm="1">
        <f t="array" ref="S170">INDEX(CPTab,K170,2*MATCH(O170,Rp,0))</f>
        <v>9.5041440757305793</v>
      </c>
      <c r="T170" s="407" cm="1">
        <f t="array" ref="T170">INDEX(CPTab,K170,2*MATCH(O170,Rp,0)-1)</f>
        <v>12.585831902592499</v>
      </c>
      <c r="U170" s="386">
        <f t="shared" si="37"/>
        <v>90</v>
      </c>
      <c r="V170" s="387">
        <f t="shared" si="38"/>
        <v>25.8</v>
      </c>
      <c r="W170" s="386">
        <f t="shared" si="39"/>
        <v>105</v>
      </c>
      <c r="X170" s="387">
        <f t="shared" si="40"/>
        <v>0.71</v>
      </c>
      <c r="Y170" s="386">
        <v>0</v>
      </c>
      <c r="Z170" s="387">
        <v>0</v>
      </c>
      <c r="AA170" s="386">
        <v>0</v>
      </c>
      <c r="AB170" s="387">
        <v>0</v>
      </c>
      <c r="AC170" s="386">
        <f>SimT</f>
        <v>12600</v>
      </c>
      <c r="AD170" s="387">
        <v>16384</v>
      </c>
      <c r="AE170" s="386">
        <v>1</v>
      </c>
      <c r="AF170" s="387">
        <v>32</v>
      </c>
      <c r="AG170" s="404" t="str" cm="1">
        <f t="array" ref="AG170">TEXT(J170,"000")&amp;TEXT(K170,"0")&amp;TEXT(L170,"000")&amp;_xlfn.IFS(ABS(M170-L170)&lt;5,"01",M170&lt;L170,"02",M170&gt;L170,"03")</f>
        <v>000206003</v>
      </c>
      <c r="AY170"/>
      <c r="BA170" s="83"/>
    </row>
    <row r="171" spans="2:53" x14ac:dyDescent="0.25">
      <c r="B171" s="303"/>
      <c r="C171" s="303"/>
      <c r="D171" s="303"/>
      <c r="E171" s="307"/>
      <c r="F171" s="307"/>
      <c r="G171" s="303"/>
      <c r="H171" s="303"/>
      <c r="J171" s="309" t="str">
        <f t="shared" si="23"/>
        <v>111</v>
      </c>
      <c r="K171">
        <f t="shared" si="30"/>
        <v>3</v>
      </c>
      <c r="L171" s="56">
        <v>0</v>
      </c>
      <c r="M171" s="82">
        <f>L171+3</f>
        <v>3</v>
      </c>
      <c r="N171" s="57">
        <f>L171+3</f>
        <v>3</v>
      </c>
      <c r="O171" s="308">
        <v>10</v>
      </c>
      <c r="P171" s="308">
        <v>10</v>
      </c>
      <c r="Q171" s="308">
        <v>10</v>
      </c>
      <c r="R171" s="316">
        <f t="shared" si="36"/>
        <v>0</v>
      </c>
      <c r="S171" s="397" cm="1">
        <f t="array" ref="S171">INDEX(CPTab,K171,2*MATCH(O171,Rp,0))</f>
        <v>12.4</v>
      </c>
      <c r="T171" s="406" cm="1">
        <f t="array" ref="T171">INDEX(CPTab,K171,2*MATCH(O171,Rp,0)-1)</f>
        <v>16.009884661118999</v>
      </c>
      <c r="U171" s="316">
        <f t="shared" si="37"/>
        <v>3</v>
      </c>
      <c r="V171" s="317">
        <f t="shared" si="38"/>
        <v>28.7</v>
      </c>
      <c r="W171" s="316">
        <f t="shared" si="39"/>
        <v>3</v>
      </c>
      <c r="X171" s="317">
        <f t="shared" si="40"/>
        <v>0.87</v>
      </c>
      <c r="Y171" s="316">
        <v>0</v>
      </c>
      <c r="Z171" s="317">
        <v>0</v>
      </c>
      <c r="AA171" s="316">
        <v>0</v>
      </c>
      <c r="AB171" s="317">
        <v>0</v>
      </c>
      <c r="AC171" s="316">
        <f>SimT</f>
        <v>12600</v>
      </c>
      <c r="AD171" s="317">
        <v>16384</v>
      </c>
      <c r="AE171" s="316">
        <v>1</v>
      </c>
      <c r="AF171" s="317">
        <v>32</v>
      </c>
      <c r="AG171" s="403" t="str" cm="1">
        <f t="array" ref="AG171">TEXT(J171,"000")&amp;TEXT(K171,"0")&amp;TEXT(L171,"000")&amp;_xlfn.IFS(ABS(M171-L171)&lt;5,"01",M171&lt;L171,"02",M171&gt;L171,"03")</f>
        <v>111300001</v>
      </c>
      <c r="AY171"/>
      <c r="BA171" s="83"/>
    </row>
    <row r="172" spans="2:53" x14ac:dyDescent="0.25">
      <c r="B172" s="303"/>
      <c r="C172" s="303"/>
      <c r="D172" s="303"/>
      <c r="E172" s="307"/>
      <c r="F172" s="307"/>
      <c r="G172" s="303"/>
      <c r="H172" s="303"/>
      <c r="J172" s="309" t="str">
        <f t="shared" si="23"/>
        <v>111</v>
      </c>
      <c r="K172">
        <f t="shared" si="30"/>
        <v>3</v>
      </c>
      <c r="L172" s="56">
        <f>L171</f>
        <v>0</v>
      </c>
      <c r="M172" s="82">
        <f>L172-30</f>
        <v>-30</v>
      </c>
      <c r="N172" s="57">
        <f>L172-45</f>
        <v>-45</v>
      </c>
      <c r="O172" s="308">
        <v>10</v>
      </c>
      <c r="P172" s="308">
        <v>10</v>
      </c>
      <c r="Q172" s="308">
        <v>10</v>
      </c>
      <c r="R172" s="316">
        <f t="shared" si="36"/>
        <v>0</v>
      </c>
      <c r="S172" s="397" cm="1">
        <f t="array" ref="S172">INDEX(CPTab,K172,2*MATCH(O172,Rp,0))</f>
        <v>12.4</v>
      </c>
      <c r="T172" s="406" cm="1">
        <f t="array" ref="T172">INDEX(CPTab,K172,2*MATCH(O172,Rp,0)-1)</f>
        <v>16.009884661118999</v>
      </c>
      <c r="U172" s="316">
        <f t="shared" si="37"/>
        <v>-30</v>
      </c>
      <c r="V172" s="317">
        <f t="shared" si="38"/>
        <v>28.7</v>
      </c>
      <c r="W172" s="316">
        <f t="shared" si="39"/>
        <v>-45</v>
      </c>
      <c r="X172" s="317">
        <f t="shared" si="40"/>
        <v>0.87</v>
      </c>
      <c r="Y172" s="316">
        <v>0</v>
      </c>
      <c r="Z172" s="317">
        <v>0</v>
      </c>
      <c r="AA172" s="316">
        <v>0</v>
      </c>
      <c r="AB172" s="317">
        <v>0</v>
      </c>
      <c r="AC172" s="316">
        <f>SimT</f>
        <v>12600</v>
      </c>
      <c r="AD172" s="317">
        <v>16384</v>
      </c>
      <c r="AE172" s="316">
        <v>1</v>
      </c>
      <c r="AF172" s="317">
        <v>32</v>
      </c>
      <c r="AG172" s="403" t="str" cm="1">
        <f t="array" ref="AG172">TEXT(J172,"000")&amp;TEXT(K172,"0")&amp;TEXT(L172,"000")&amp;_xlfn.IFS(ABS(M172-L172)&lt;5,"01",M172&lt;L172,"02",M172&gt;L172,"03")</f>
        <v>111300002</v>
      </c>
      <c r="AY172"/>
      <c r="BA172" s="83"/>
    </row>
    <row r="173" spans="2:53" x14ac:dyDescent="0.25">
      <c r="B173" s="303"/>
      <c r="C173" s="303"/>
      <c r="D173" s="303"/>
      <c r="E173" s="307"/>
      <c r="F173" s="307"/>
      <c r="G173" s="303"/>
      <c r="H173" s="303"/>
      <c r="J173" s="309" t="str">
        <f t="shared" si="23"/>
        <v>111</v>
      </c>
      <c r="K173">
        <f t="shared" si="30"/>
        <v>3</v>
      </c>
      <c r="L173" s="56">
        <f>L171</f>
        <v>0</v>
      </c>
      <c r="M173" s="82">
        <f>L173+30</f>
        <v>30</v>
      </c>
      <c r="N173" s="57">
        <f>L173+45</f>
        <v>45</v>
      </c>
      <c r="O173" s="308">
        <v>10</v>
      </c>
      <c r="P173" s="308">
        <v>10</v>
      </c>
      <c r="Q173" s="308">
        <v>10</v>
      </c>
      <c r="R173" s="316">
        <f t="shared" si="36"/>
        <v>0</v>
      </c>
      <c r="S173" s="397" cm="1">
        <f t="array" ref="S173">INDEX(CPTab,K173,2*MATCH(O173,Rp,0))</f>
        <v>12.4</v>
      </c>
      <c r="T173" s="406" cm="1">
        <f t="array" ref="T173">INDEX(CPTab,K173,2*MATCH(O173,Rp,0)-1)</f>
        <v>16.009884661118999</v>
      </c>
      <c r="U173" s="316">
        <f t="shared" si="37"/>
        <v>30</v>
      </c>
      <c r="V173" s="317">
        <f t="shared" si="38"/>
        <v>28.7</v>
      </c>
      <c r="W173" s="316">
        <f t="shared" si="39"/>
        <v>45</v>
      </c>
      <c r="X173" s="317">
        <f t="shared" si="40"/>
        <v>0.87</v>
      </c>
      <c r="Y173" s="316">
        <v>0</v>
      </c>
      <c r="Z173" s="317">
        <v>0</v>
      </c>
      <c r="AA173" s="316">
        <v>0</v>
      </c>
      <c r="AB173" s="317">
        <v>0</v>
      </c>
      <c r="AC173" s="316">
        <f>SimT</f>
        <v>12600</v>
      </c>
      <c r="AD173" s="317">
        <v>16384</v>
      </c>
      <c r="AE173" s="316">
        <v>1</v>
      </c>
      <c r="AF173" s="317">
        <v>32</v>
      </c>
      <c r="AG173" s="403" t="str" cm="1">
        <f t="array" ref="AG173">TEXT(J173,"000")&amp;TEXT(K173,"0")&amp;TEXT(L173,"000")&amp;_xlfn.IFS(ABS(M173-L173)&lt;5,"01",M173&lt;L173,"02",M173&gt;L173,"03")</f>
        <v>111300003</v>
      </c>
      <c r="AY173"/>
      <c r="BA173" s="83"/>
    </row>
    <row r="174" spans="2:53" x14ac:dyDescent="0.25">
      <c r="B174" s="303"/>
      <c r="C174" s="303"/>
      <c r="D174" s="303"/>
      <c r="E174" s="307"/>
      <c r="F174" s="307"/>
      <c r="G174" s="303"/>
      <c r="H174" s="303"/>
      <c r="J174" s="309" t="str">
        <f t="shared" si="23"/>
        <v>111</v>
      </c>
      <c r="K174">
        <f t="shared" si="30"/>
        <v>3</v>
      </c>
      <c r="L174" s="56">
        <v>60</v>
      </c>
      <c r="M174" s="82">
        <f>L174+3</f>
        <v>63</v>
      </c>
      <c r="N174" s="57">
        <f>L174+3</f>
        <v>63</v>
      </c>
      <c r="O174" s="308">
        <v>10</v>
      </c>
      <c r="P174" s="308">
        <v>10</v>
      </c>
      <c r="Q174" s="308">
        <v>10</v>
      </c>
      <c r="R174" s="316">
        <f t="shared" si="36"/>
        <v>60</v>
      </c>
      <c r="S174" s="397" cm="1">
        <f t="array" ref="S174">INDEX(CPTab,K174,2*MATCH(O174,Rp,0))</f>
        <v>12.4</v>
      </c>
      <c r="T174" s="406" cm="1">
        <f t="array" ref="T174">INDEX(CPTab,K174,2*MATCH(O174,Rp,0)-1)</f>
        <v>16.009884661118999</v>
      </c>
      <c r="U174" s="316">
        <f t="shared" si="37"/>
        <v>63</v>
      </c>
      <c r="V174" s="317">
        <f t="shared" si="38"/>
        <v>28.7</v>
      </c>
      <c r="W174" s="316">
        <f t="shared" si="39"/>
        <v>63</v>
      </c>
      <c r="X174" s="317">
        <f t="shared" si="40"/>
        <v>0.87</v>
      </c>
      <c r="Y174" s="316">
        <v>0</v>
      </c>
      <c r="Z174" s="317">
        <v>0</v>
      </c>
      <c r="AA174" s="316">
        <v>0</v>
      </c>
      <c r="AB174" s="317">
        <v>0</v>
      </c>
      <c r="AC174" s="316">
        <f>SimT</f>
        <v>12600</v>
      </c>
      <c r="AD174" s="317">
        <v>16384</v>
      </c>
      <c r="AE174" s="316">
        <v>1</v>
      </c>
      <c r="AF174" s="317">
        <v>32</v>
      </c>
      <c r="AG174" s="403" t="str" cm="1">
        <f t="array" ref="AG174">TEXT(J174,"000")&amp;TEXT(K174,"0")&amp;TEXT(L174,"000")&amp;_xlfn.IFS(ABS(M174-L174)&lt;5,"01",M174&lt;L174,"02",M174&gt;L174,"03")</f>
        <v>111306001</v>
      </c>
      <c r="AY174"/>
      <c r="BA174" s="83"/>
    </row>
    <row r="175" spans="2:53" x14ac:dyDescent="0.25">
      <c r="B175" s="303"/>
      <c r="C175" s="303"/>
      <c r="D175" s="303"/>
      <c r="E175" s="307"/>
      <c r="F175" s="307"/>
      <c r="G175" s="303"/>
      <c r="H175" s="303"/>
      <c r="J175" s="309" t="str">
        <f t="shared" si="23"/>
        <v>111</v>
      </c>
      <c r="K175">
        <f t="shared" si="30"/>
        <v>3</v>
      </c>
      <c r="L175" s="56">
        <f>L174</f>
        <v>60</v>
      </c>
      <c r="M175" s="82">
        <f>L175-30</f>
        <v>30</v>
      </c>
      <c r="N175" s="57">
        <f>L175-45</f>
        <v>15</v>
      </c>
      <c r="O175" s="308">
        <v>10</v>
      </c>
      <c r="P175" s="308">
        <v>10</v>
      </c>
      <c r="Q175" s="308">
        <v>10</v>
      </c>
      <c r="R175" s="316">
        <f t="shared" si="36"/>
        <v>60</v>
      </c>
      <c r="S175" s="397" cm="1">
        <f t="array" ref="S175">INDEX(CPTab,K175,2*MATCH(O175,Rp,0))</f>
        <v>12.4</v>
      </c>
      <c r="T175" s="406" cm="1">
        <f t="array" ref="T175">INDEX(CPTab,K175,2*MATCH(O175,Rp,0)-1)</f>
        <v>16.009884661118999</v>
      </c>
      <c r="U175" s="316">
        <f t="shared" si="37"/>
        <v>30</v>
      </c>
      <c r="V175" s="317">
        <f t="shared" si="38"/>
        <v>28.7</v>
      </c>
      <c r="W175" s="316">
        <f t="shared" si="39"/>
        <v>15</v>
      </c>
      <c r="X175" s="317">
        <f t="shared" si="40"/>
        <v>0.87</v>
      </c>
      <c r="Y175" s="316">
        <v>0</v>
      </c>
      <c r="Z175" s="317">
        <v>0</v>
      </c>
      <c r="AA175" s="316">
        <v>0</v>
      </c>
      <c r="AB175" s="317">
        <v>0</v>
      </c>
      <c r="AC175" s="316">
        <f>SimT</f>
        <v>12600</v>
      </c>
      <c r="AD175" s="317">
        <v>16384</v>
      </c>
      <c r="AE175" s="316">
        <v>1</v>
      </c>
      <c r="AF175" s="317">
        <v>32</v>
      </c>
      <c r="AG175" s="403" t="str" cm="1">
        <f t="array" ref="AG175">TEXT(J175,"000")&amp;TEXT(K175,"0")&amp;TEXT(L175,"000")&amp;_xlfn.IFS(ABS(M175-L175)&lt;5,"01",M175&lt;L175,"02",M175&gt;L175,"03")</f>
        <v>111306002</v>
      </c>
      <c r="AY175"/>
      <c r="BA175" s="83"/>
    </row>
    <row r="176" spans="2:53" x14ac:dyDescent="0.25">
      <c r="B176" s="303"/>
      <c r="C176" s="303"/>
      <c r="D176" s="303"/>
      <c r="E176" s="307"/>
      <c r="F176" s="307"/>
      <c r="G176" s="303"/>
      <c r="H176" s="303"/>
      <c r="J176" s="309" t="str">
        <f t="shared" si="23"/>
        <v>111</v>
      </c>
      <c r="K176">
        <f t="shared" si="30"/>
        <v>3</v>
      </c>
      <c r="L176" s="2">
        <f>L174</f>
        <v>60</v>
      </c>
      <c r="M176" s="53">
        <f>L176+30</f>
        <v>90</v>
      </c>
      <c r="N176" s="58">
        <f>L176+45</f>
        <v>105</v>
      </c>
      <c r="O176" s="385">
        <v>10</v>
      </c>
      <c r="P176" s="385">
        <v>10</v>
      </c>
      <c r="Q176" s="385">
        <v>10</v>
      </c>
      <c r="R176" s="386">
        <f t="shared" si="36"/>
        <v>60</v>
      </c>
      <c r="S176" s="398" cm="1">
        <f t="array" ref="S176">INDEX(CPTab,K176,2*MATCH(O176,Rp,0))</f>
        <v>12.4</v>
      </c>
      <c r="T176" s="407" cm="1">
        <f t="array" ref="T176">INDEX(CPTab,K176,2*MATCH(O176,Rp,0)-1)</f>
        <v>16.009884661118999</v>
      </c>
      <c r="U176" s="386">
        <f t="shared" si="37"/>
        <v>90</v>
      </c>
      <c r="V176" s="387">
        <f t="shared" si="38"/>
        <v>28.7</v>
      </c>
      <c r="W176" s="386">
        <f t="shared" si="39"/>
        <v>105</v>
      </c>
      <c r="X176" s="387">
        <f t="shared" si="40"/>
        <v>0.87</v>
      </c>
      <c r="Y176" s="386">
        <v>0</v>
      </c>
      <c r="Z176" s="387">
        <v>0</v>
      </c>
      <c r="AA176" s="386">
        <v>0</v>
      </c>
      <c r="AB176" s="387">
        <v>0</v>
      </c>
      <c r="AC176" s="386">
        <f>SimT</f>
        <v>12600</v>
      </c>
      <c r="AD176" s="387">
        <v>16384</v>
      </c>
      <c r="AE176" s="386">
        <v>1</v>
      </c>
      <c r="AF176" s="387">
        <v>32</v>
      </c>
      <c r="AG176" s="404" t="str" cm="1">
        <f t="array" ref="AG176">TEXT(J176,"000")&amp;TEXT(K176,"0")&amp;TEXT(L176,"000")&amp;_xlfn.IFS(ABS(M176-L176)&lt;5,"01",M176&lt;L176,"02",M176&gt;L176,"03")</f>
        <v>111306003</v>
      </c>
      <c r="AY176"/>
      <c r="BA176" s="83"/>
    </row>
    <row r="177" spans="2:53" x14ac:dyDescent="0.25">
      <c r="B177" s="303"/>
      <c r="C177" s="303"/>
      <c r="D177" s="303"/>
      <c r="E177" s="307"/>
      <c r="F177" s="307"/>
      <c r="G177" s="303"/>
      <c r="H177" s="303"/>
      <c r="J177" s="309" t="str">
        <f t="shared" si="23"/>
        <v>000</v>
      </c>
      <c r="K177">
        <f t="shared" si="30"/>
        <v>3</v>
      </c>
      <c r="L177" s="55">
        <v>0</v>
      </c>
      <c r="M177" s="225">
        <f>L177+3</f>
        <v>3</v>
      </c>
      <c r="N177" s="1">
        <f>L177+3</f>
        <v>3</v>
      </c>
      <c r="O177" s="308">
        <v>1</v>
      </c>
      <c r="P177" s="308">
        <v>1</v>
      </c>
      <c r="Q177" s="308">
        <v>1</v>
      </c>
      <c r="R177" s="316">
        <f t="shared" ref="R177:R194" si="41">L177</f>
        <v>0</v>
      </c>
      <c r="S177" s="397" cm="1">
        <f t="array" ref="S177">INDEX(CPTab,K177,2*MATCH(O177,Rp,0))</f>
        <v>9.97672738067984</v>
      </c>
      <c r="T177" s="406" cm="1">
        <f t="array" ref="T177">INDEX(CPTab,K177,2*MATCH(O177,Rp,0)-1)</f>
        <v>13.884361865636601</v>
      </c>
      <c r="U177" s="316">
        <f t="shared" ref="U177:U194" si="42">M177</f>
        <v>3</v>
      </c>
      <c r="V177" s="317">
        <f t="shared" ref="V177:V194" si="43">INDEX(Ws,MATCH(P177,Rp,0))</f>
        <v>25.8</v>
      </c>
      <c r="W177" s="316">
        <f t="shared" ref="W177:W194" si="44">N177</f>
        <v>3</v>
      </c>
      <c r="X177" s="317">
        <f t="shared" ref="X177:X194" si="45">INDEX(Cu,MATCH(Q177,Rp,0))</f>
        <v>0.71</v>
      </c>
      <c r="Y177" s="316">
        <v>0</v>
      </c>
      <c r="Z177" s="317">
        <v>0</v>
      </c>
      <c r="AA177" s="316">
        <v>0</v>
      </c>
      <c r="AB177" s="317">
        <v>0</v>
      </c>
      <c r="AC177" s="316">
        <f>SimT</f>
        <v>12600</v>
      </c>
      <c r="AD177" s="317">
        <v>16384</v>
      </c>
      <c r="AE177" s="316">
        <v>1</v>
      </c>
      <c r="AF177" s="317">
        <v>32</v>
      </c>
      <c r="AG177" s="403" t="str" cm="1">
        <f t="array" ref="AG177">TEXT(J177,"000")&amp;TEXT(K177,"0")&amp;TEXT(L177,"000")&amp;_xlfn.IFS(ABS(M177-L177)&lt;5,"01",M177&lt;L177,"02",M177&gt;L177,"03")</f>
        <v>000300001</v>
      </c>
      <c r="AY177"/>
      <c r="BA177" s="83"/>
    </row>
    <row r="178" spans="2:53" x14ac:dyDescent="0.25">
      <c r="B178" s="303"/>
      <c r="C178" s="303"/>
      <c r="D178" s="303"/>
      <c r="G178" s="303"/>
      <c r="H178" s="303"/>
      <c r="J178" s="309" t="str">
        <f t="shared" si="23"/>
        <v>000</v>
      </c>
      <c r="K178">
        <f t="shared" si="30"/>
        <v>3</v>
      </c>
      <c r="L178" s="56">
        <f>L177</f>
        <v>0</v>
      </c>
      <c r="M178" s="82">
        <f>L178-30</f>
        <v>-30</v>
      </c>
      <c r="N178" s="57">
        <f>L178-45</f>
        <v>-45</v>
      </c>
      <c r="O178" s="308">
        <v>1</v>
      </c>
      <c r="P178" s="308">
        <v>1</v>
      </c>
      <c r="Q178" s="308">
        <v>1</v>
      </c>
      <c r="R178" s="316">
        <f t="shared" si="41"/>
        <v>0</v>
      </c>
      <c r="S178" s="397" cm="1">
        <f t="array" ref="S178">INDEX(CPTab,K178,2*MATCH(O178,Rp,0))</f>
        <v>9.97672738067984</v>
      </c>
      <c r="T178" s="406" cm="1">
        <f t="array" ref="T178">INDEX(CPTab,K178,2*MATCH(O178,Rp,0)-1)</f>
        <v>13.884361865636601</v>
      </c>
      <c r="U178" s="316">
        <f t="shared" si="42"/>
        <v>-30</v>
      </c>
      <c r="V178" s="317">
        <f t="shared" si="43"/>
        <v>25.8</v>
      </c>
      <c r="W178" s="316">
        <f t="shared" si="44"/>
        <v>-45</v>
      </c>
      <c r="X178" s="317">
        <f t="shared" si="45"/>
        <v>0.71</v>
      </c>
      <c r="Y178" s="316">
        <v>0</v>
      </c>
      <c r="Z178" s="317">
        <v>0</v>
      </c>
      <c r="AA178" s="316">
        <v>0</v>
      </c>
      <c r="AB178" s="317">
        <v>0</v>
      </c>
      <c r="AC178" s="316">
        <f>SimT</f>
        <v>12600</v>
      </c>
      <c r="AD178" s="317">
        <v>16384</v>
      </c>
      <c r="AE178" s="316">
        <v>1</v>
      </c>
      <c r="AF178" s="317">
        <v>32</v>
      </c>
      <c r="AG178" s="403" t="str" cm="1">
        <f t="array" ref="AG178">TEXT(J178,"000")&amp;TEXT(K178,"0")&amp;TEXT(L178,"000")&amp;_xlfn.IFS(ABS(M178-L178)&lt;5,"01",M178&lt;L178,"02",M178&gt;L178,"03")</f>
        <v>000300002</v>
      </c>
      <c r="AY178"/>
      <c r="BA178" s="83"/>
    </row>
    <row r="179" spans="2:53" x14ac:dyDescent="0.25">
      <c r="B179" s="303"/>
      <c r="C179" s="303"/>
      <c r="D179" s="303"/>
      <c r="G179" s="303"/>
      <c r="H179" s="303"/>
      <c r="J179" s="309" t="str">
        <f t="shared" si="23"/>
        <v>000</v>
      </c>
      <c r="K179">
        <f t="shared" si="30"/>
        <v>3</v>
      </c>
      <c r="L179" s="56">
        <f>L177</f>
        <v>0</v>
      </c>
      <c r="M179" s="82">
        <f>L179+30</f>
        <v>30</v>
      </c>
      <c r="N179" s="57">
        <f>L179+45</f>
        <v>45</v>
      </c>
      <c r="O179" s="308">
        <v>1</v>
      </c>
      <c r="P179" s="308">
        <v>1</v>
      </c>
      <c r="Q179" s="308">
        <v>1</v>
      </c>
      <c r="R179" s="316">
        <f t="shared" si="41"/>
        <v>0</v>
      </c>
      <c r="S179" s="397" cm="1">
        <f t="array" ref="S179">INDEX(CPTab,K179,2*MATCH(O179,Rp,0))</f>
        <v>9.97672738067984</v>
      </c>
      <c r="T179" s="406" cm="1">
        <f t="array" ref="T179">INDEX(CPTab,K179,2*MATCH(O179,Rp,0)-1)</f>
        <v>13.884361865636601</v>
      </c>
      <c r="U179" s="316">
        <f t="shared" si="42"/>
        <v>30</v>
      </c>
      <c r="V179" s="317">
        <f t="shared" si="43"/>
        <v>25.8</v>
      </c>
      <c r="W179" s="316">
        <f t="shared" si="44"/>
        <v>45</v>
      </c>
      <c r="X179" s="317">
        <f t="shared" si="45"/>
        <v>0.71</v>
      </c>
      <c r="Y179" s="316">
        <v>0</v>
      </c>
      <c r="Z179" s="317">
        <v>0</v>
      </c>
      <c r="AA179" s="316">
        <v>0</v>
      </c>
      <c r="AB179" s="317">
        <v>0</v>
      </c>
      <c r="AC179" s="316">
        <f>SimT</f>
        <v>12600</v>
      </c>
      <c r="AD179" s="317">
        <v>16384</v>
      </c>
      <c r="AE179" s="316">
        <v>1</v>
      </c>
      <c r="AF179" s="317">
        <v>32</v>
      </c>
      <c r="AG179" s="403" t="str" cm="1">
        <f t="array" ref="AG179">TEXT(J179,"000")&amp;TEXT(K179,"0")&amp;TEXT(L179,"000")&amp;_xlfn.IFS(ABS(M179-L179)&lt;5,"01",M179&lt;L179,"02",M179&gt;L179,"03")</f>
        <v>000300003</v>
      </c>
      <c r="AY179"/>
      <c r="BA179" s="83"/>
    </row>
    <row r="180" spans="2:53" x14ac:dyDescent="0.25">
      <c r="B180" s="303"/>
      <c r="C180" s="303"/>
      <c r="D180" s="303"/>
      <c r="G180" s="303"/>
      <c r="H180" s="303"/>
      <c r="J180" s="309" t="str">
        <f t="shared" si="23"/>
        <v>000</v>
      </c>
      <c r="K180">
        <f t="shared" si="30"/>
        <v>3</v>
      </c>
      <c r="L180" s="56">
        <v>60</v>
      </c>
      <c r="M180" s="82">
        <f>L180+3</f>
        <v>63</v>
      </c>
      <c r="N180" s="57">
        <f>L180+3</f>
        <v>63</v>
      </c>
      <c r="O180" s="308">
        <v>1</v>
      </c>
      <c r="P180" s="308">
        <v>1</v>
      </c>
      <c r="Q180" s="308">
        <v>1</v>
      </c>
      <c r="R180" s="316">
        <f t="shared" si="41"/>
        <v>60</v>
      </c>
      <c r="S180" s="397" cm="1">
        <f t="array" ref="S180">INDEX(CPTab,K180,2*MATCH(O180,Rp,0))</f>
        <v>9.97672738067984</v>
      </c>
      <c r="T180" s="406" cm="1">
        <f t="array" ref="T180">INDEX(CPTab,K180,2*MATCH(O180,Rp,0)-1)</f>
        <v>13.884361865636601</v>
      </c>
      <c r="U180" s="316">
        <f t="shared" si="42"/>
        <v>63</v>
      </c>
      <c r="V180" s="317">
        <f t="shared" si="43"/>
        <v>25.8</v>
      </c>
      <c r="W180" s="316">
        <f t="shared" si="44"/>
        <v>63</v>
      </c>
      <c r="X180" s="317">
        <f t="shared" si="45"/>
        <v>0.71</v>
      </c>
      <c r="Y180" s="316">
        <v>0</v>
      </c>
      <c r="Z180" s="317">
        <v>0</v>
      </c>
      <c r="AA180" s="316">
        <v>0</v>
      </c>
      <c r="AB180" s="317">
        <v>0</v>
      </c>
      <c r="AC180" s="316">
        <f>SimT</f>
        <v>12600</v>
      </c>
      <c r="AD180" s="317">
        <v>16384</v>
      </c>
      <c r="AE180" s="316">
        <v>1</v>
      </c>
      <c r="AF180" s="317">
        <v>32</v>
      </c>
      <c r="AG180" s="403" t="str" cm="1">
        <f t="array" ref="AG180">TEXT(J180,"000")&amp;TEXT(K180,"0")&amp;TEXT(L180,"000")&amp;_xlfn.IFS(ABS(M180-L180)&lt;5,"01",M180&lt;L180,"02",M180&gt;L180,"03")</f>
        <v>000306001</v>
      </c>
      <c r="AY180"/>
      <c r="BA180" s="83"/>
    </row>
    <row r="181" spans="2:53" x14ac:dyDescent="0.25">
      <c r="B181" s="303"/>
      <c r="C181" s="303"/>
      <c r="D181" s="303"/>
      <c r="G181" s="303"/>
      <c r="H181" s="303"/>
      <c r="J181" s="309" t="str">
        <f t="shared" si="23"/>
        <v>000</v>
      </c>
      <c r="K181">
        <f t="shared" si="30"/>
        <v>3</v>
      </c>
      <c r="L181" s="56">
        <f>L180</f>
        <v>60</v>
      </c>
      <c r="M181" s="82">
        <f>L181-30</f>
        <v>30</v>
      </c>
      <c r="N181" s="57">
        <f>L181-45</f>
        <v>15</v>
      </c>
      <c r="O181" s="308">
        <v>1</v>
      </c>
      <c r="P181" s="308">
        <v>1</v>
      </c>
      <c r="Q181" s="308">
        <v>1</v>
      </c>
      <c r="R181" s="316">
        <f t="shared" si="41"/>
        <v>60</v>
      </c>
      <c r="S181" s="397" cm="1">
        <f t="array" ref="S181">INDEX(CPTab,K181,2*MATCH(O181,Rp,0))</f>
        <v>9.97672738067984</v>
      </c>
      <c r="T181" s="406" cm="1">
        <f t="array" ref="T181">INDEX(CPTab,K181,2*MATCH(O181,Rp,0)-1)</f>
        <v>13.884361865636601</v>
      </c>
      <c r="U181" s="316">
        <f t="shared" si="42"/>
        <v>30</v>
      </c>
      <c r="V181" s="317">
        <f t="shared" si="43"/>
        <v>25.8</v>
      </c>
      <c r="W181" s="316">
        <f t="shared" si="44"/>
        <v>15</v>
      </c>
      <c r="X181" s="317">
        <f t="shared" si="45"/>
        <v>0.71</v>
      </c>
      <c r="Y181" s="316">
        <v>0</v>
      </c>
      <c r="Z181" s="317">
        <v>0</v>
      </c>
      <c r="AA181" s="316">
        <v>0</v>
      </c>
      <c r="AB181" s="317">
        <v>0</v>
      </c>
      <c r="AC181" s="316">
        <f>SimT</f>
        <v>12600</v>
      </c>
      <c r="AD181" s="317">
        <v>16384</v>
      </c>
      <c r="AE181" s="316">
        <v>1</v>
      </c>
      <c r="AF181" s="317">
        <v>32</v>
      </c>
      <c r="AG181" s="403" t="str" cm="1">
        <f t="array" ref="AG181">TEXT(J181,"000")&amp;TEXT(K181,"0")&amp;TEXT(L181,"000")&amp;_xlfn.IFS(ABS(M181-L181)&lt;5,"01",M181&lt;L181,"02",M181&gt;L181,"03")</f>
        <v>000306002</v>
      </c>
      <c r="AY181"/>
      <c r="BA181" s="83"/>
    </row>
    <row r="182" spans="2:53" x14ac:dyDescent="0.25">
      <c r="B182" s="303"/>
      <c r="E182" s="74"/>
      <c r="J182" s="309" t="str">
        <f t="shared" si="23"/>
        <v>000</v>
      </c>
      <c r="K182">
        <f t="shared" si="30"/>
        <v>3</v>
      </c>
      <c r="L182" s="2">
        <f>L180</f>
        <v>60</v>
      </c>
      <c r="M182" s="53">
        <f>L182+30</f>
        <v>90</v>
      </c>
      <c r="N182" s="58">
        <f>L182+45</f>
        <v>105</v>
      </c>
      <c r="O182" s="385">
        <v>1</v>
      </c>
      <c r="P182" s="385">
        <v>1</v>
      </c>
      <c r="Q182" s="385">
        <v>1</v>
      </c>
      <c r="R182" s="386">
        <f t="shared" si="41"/>
        <v>60</v>
      </c>
      <c r="S182" s="398" cm="1">
        <f t="array" ref="S182">INDEX(CPTab,K182,2*MATCH(O182,Rp,0))</f>
        <v>9.97672738067984</v>
      </c>
      <c r="T182" s="407" cm="1">
        <f t="array" ref="T182">INDEX(CPTab,K182,2*MATCH(O182,Rp,0)-1)</f>
        <v>13.884361865636601</v>
      </c>
      <c r="U182" s="386">
        <f t="shared" si="42"/>
        <v>90</v>
      </c>
      <c r="V182" s="387">
        <f t="shared" si="43"/>
        <v>25.8</v>
      </c>
      <c r="W182" s="386">
        <f t="shared" si="44"/>
        <v>105</v>
      </c>
      <c r="X182" s="387">
        <f t="shared" si="45"/>
        <v>0.71</v>
      </c>
      <c r="Y182" s="386">
        <v>0</v>
      </c>
      <c r="Z182" s="387">
        <v>0</v>
      </c>
      <c r="AA182" s="386">
        <v>0</v>
      </c>
      <c r="AB182" s="387">
        <v>0</v>
      </c>
      <c r="AC182" s="386">
        <f>SimT</f>
        <v>12600</v>
      </c>
      <c r="AD182" s="387">
        <v>16384</v>
      </c>
      <c r="AE182" s="386">
        <v>1</v>
      </c>
      <c r="AF182" s="387">
        <v>32</v>
      </c>
      <c r="AG182" s="404" t="str" cm="1">
        <f t="array" ref="AG182">TEXT(J182,"000")&amp;TEXT(K182,"0")&amp;TEXT(L182,"000")&amp;_xlfn.IFS(ABS(M182-L182)&lt;5,"01",M182&lt;L182,"02",M182&gt;L182,"03")</f>
        <v>000306003</v>
      </c>
      <c r="AY182"/>
      <c r="BA182" s="83"/>
    </row>
    <row r="183" spans="2:53" x14ac:dyDescent="0.25">
      <c r="B183" s="303"/>
      <c r="E183" s="74"/>
      <c r="J183" s="309" t="str">
        <f t="shared" si="23"/>
        <v>111</v>
      </c>
      <c r="K183">
        <f t="shared" si="30"/>
        <v>4</v>
      </c>
      <c r="L183" s="56">
        <v>0</v>
      </c>
      <c r="M183" s="82">
        <f>L183+3</f>
        <v>3</v>
      </c>
      <c r="N183" s="57">
        <f>L183+3</f>
        <v>3</v>
      </c>
      <c r="O183" s="308">
        <v>10</v>
      </c>
      <c r="P183" s="308">
        <v>10</v>
      </c>
      <c r="Q183" s="308">
        <v>10</v>
      </c>
      <c r="R183" s="316">
        <f t="shared" si="41"/>
        <v>0</v>
      </c>
      <c r="S183" s="397" cm="1">
        <f t="array" ref="S183">INDEX(CPTab,K183,2*MATCH(O183,Rp,0))</f>
        <v>12.4</v>
      </c>
      <c r="T183" s="406" cm="1">
        <f t="array" ref="T183">INDEX(CPTab,K183,2*MATCH(O183,Rp,0)-1)</f>
        <v>16.5</v>
      </c>
      <c r="U183" s="316">
        <f t="shared" si="42"/>
        <v>3</v>
      </c>
      <c r="V183" s="317">
        <f t="shared" si="43"/>
        <v>28.7</v>
      </c>
      <c r="W183" s="316">
        <f t="shared" si="44"/>
        <v>3</v>
      </c>
      <c r="X183" s="317">
        <f t="shared" si="45"/>
        <v>0.87</v>
      </c>
      <c r="Y183" s="316">
        <v>0</v>
      </c>
      <c r="Z183" s="317">
        <v>0</v>
      </c>
      <c r="AA183" s="316">
        <v>0</v>
      </c>
      <c r="AB183" s="317">
        <v>0</v>
      </c>
      <c r="AC183" s="316">
        <f>SimT</f>
        <v>12600</v>
      </c>
      <c r="AD183" s="317">
        <v>16384</v>
      </c>
      <c r="AE183" s="316">
        <v>1</v>
      </c>
      <c r="AF183" s="317">
        <v>32</v>
      </c>
      <c r="AG183" s="403" t="str" cm="1">
        <f t="array" ref="AG183">TEXT(J183,"000")&amp;TEXT(K183,"0")&amp;TEXT(L183,"000")&amp;_xlfn.IFS(ABS(M183-L183)&lt;5,"01",M183&lt;L183,"02",M183&gt;L183,"03")</f>
        <v>111400001</v>
      </c>
      <c r="AY183"/>
      <c r="BA183" s="83"/>
    </row>
    <row r="184" spans="2:53" x14ac:dyDescent="0.25">
      <c r="B184" s="303"/>
      <c r="E184" s="74"/>
      <c r="J184" s="309" t="str">
        <f t="shared" si="23"/>
        <v>111</v>
      </c>
      <c r="K184">
        <f t="shared" si="30"/>
        <v>4</v>
      </c>
      <c r="L184" s="56">
        <f>L183</f>
        <v>0</v>
      </c>
      <c r="M184" s="82">
        <f>L184-30</f>
        <v>-30</v>
      </c>
      <c r="N184" s="57">
        <f>L184-45</f>
        <v>-45</v>
      </c>
      <c r="O184" s="308">
        <v>10</v>
      </c>
      <c r="P184" s="308">
        <v>10</v>
      </c>
      <c r="Q184" s="308">
        <v>10</v>
      </c>
      <c r="R184" s="316">
        <f t="shared" si="41"/>
        <v>0</v>
      </c>
      <c r="S184" s="397" cm="1">
        <f t="array" ref="S184">INDEX(CPTab,K184,2*MATCH(O184,Rp,0))</f>
        <v>12.4</v>
      </c>
      <c r="T184" s="406" cm="1">
        <f t="array" ref="T184">INDEX(CPTab,K184,2*MATCH(O184,Rp,0)-1)</f>
        <v>16.5</v>
      </c>
      <c r="U184" s="316">
        <f t="shared" si="42"/>
        <v>-30</v>
      </c>
      <c r="V184" s="317">
        <f t="shared" si="43"/>
        <v>28.7</v>
      </c>
      <c r="W184" s="316">
        <f t="shared" si="44"/>
        <v>-45</v>
      </c>
      <c r="X184" s="317">
        <f t="shared" si="45"/>
        <v>0.87</v>
      </c>
      <c r="Y184" s="316">
        <v>0</v>
      </c>
      <c r="Z184" s="317">
        <v>0</v>
      </c>
      <c r="AA184" s="316">
        <v>0</v>
      </c>
      <c r="AB184" s="317">
        <v>0</v>
      </c>
      <c r="AC184" s="316">
        <f>SimT</f>
        <v>12600</v>
      </c>
      <c r="AD184" s="317">
        <v>16384</v>
      </c>
      <c r="AE184" s="316">
        <v>1</v>
      </c>
      <c r="AF184" s="317">
        <v>32</v>
      </c>
      <c r="AG184" s="403" t="str" cm="1">
        <f t="array" ref="AG184">TEXT(J184,"000")&amp;TEXT(K184,"0")&amp;TEXT(L184,"000")&amp;_xlfn.IFS(ABS(M184-L184)&lt;5,"01",M184&lt;L184,"02",M184&gt;L184,"03")</f>
        <v>111400002</v>
      </c>
    </row>
    <row r="185" spans="2:53" x14ac:dyDescent="0.25">
      <c r="B185" s="303"/>
      <c r="E185" s="74"/>
      <c r="J185" s="309" t="str">
        <f t="shared" si="23"/>
        <v>111</v>
      </c>
      <c r="K185">
        <f t="shared" si="30"/>
        <v>4</v>
      </c>
      <c r="L185" s="56">
        <f>L183</f>
        <v>0</v>
      </c>
      <c r="M185" s="82">
        <f>L185+30</f>
        <v>30</v>
      </c>
      <c r="N185" s="57">
        <f>L185+45</f>
        <v>45</v>
      </c>
      <c r="O185" s="308">
        <v>10</v>
      </c>
      <c r="P185" s="308">
        <v>10</v>
      </c>
      <c r="Q185" s="308">
        <v>10</v>
      </c>
      <c r="R185" s="316">
        <f t="shared" si="41"/>
        <v>0</v>
      </c>
      <c r="S185" s="397" cm="1">
        <f t="array" ref="S185">INDEX(CPTab,K185,2*MATCH(O185,Rp,0))</f>
        <v>12.4</v>
      </c>
      <c r="T185" s="406" cm="1">
        <f t="array" ref="T185">INDEX(CPTab,K185,2*MATCH(O185,Rp,0)-1)</f>
        <v>16.5</v>
      </c>
      <c r="U185" s="316">
        <f t="shared" si="42"/>
        <v>30</v>
      </c>
      <c r="V185" s="317">
        <f t="shared" si="43"/>
        <v>28.7</v>
      </c>
      <c r="W185" s="316">
        <f t="shared" si="44"/>
        <v>45</v>
      </c>
      <c r="X185" s="317">
        <f t="shared" si="45"/>
        <v>0.87</v>
      </c>
      <c r="Y185" s="316">
        <v>0</v>
      </c>
      <c r="Z185" s="317">
        <v>0</v>
      </c>
      <c r="AA185" s="316">
        <v>0</v>
      </c>
      <c r="AB185" s="317">
        <v>0</v>
      </c>
      <c r="AC185" s="316">
        <f>SimT</f>
        <v>12600</v>
      </c>
      <c r="AD185" s="317">
        <v>16384</v>
      </c>
      <c r="AE185" s="316">
        <v>1</v>
      </c>
      <c r="AF185" s="317">
        <v>32</v>
      </c>
      <c r="AG185" s="403" t="str" cm="1">
        <f t="array" ref="AG185">TEXT(J185,"000")&amp;TEXT(K185,"0")&amp;TEXT(L185,"000")&amp;_xlfn.IFS(ABS(M185-L185)&lt;5,"01",M185&lt;L185,"02",M185&gt;L185,"03")</f>
        <v>111400003</v>
      </c>
    </row>
    <row r="186" spans="2:53" x14ac:dyDescent="0.25">
      <c r="B186" s="303"/>
      <c r="E186" s="74"/>
      <c r="J186" s="309" t="str">
        <f t="shared" si="23"/>
        <v>111</v>
      </c>
      <c r="K186">
        <f t="shared" si="30"/>
        <v>4</v>
      </c>
      <c r="L186" s="56">
        <v>60</v>
      </c>
      <c r="M186" s="82">
        <f>L186+3</f>
        <v>63</v>
      </c>
      <c r="N186" s="57">
        <f>L186+3</f>
        <v>63</v>
      </c>
      <c r="O186" s="308">
        <v>10</v>
      </c>
      <c r="P186" s="308">
        <v>10</v>
      </c>
      <c r="Q186" s="308">
        <v>10</v>
      </c>
      <c r="R186" s="316">
        <f t="shared" si="41"/>
        <v>60</v>
      </c>
      <c r="S186" s="397" cm="1">
        <f t="array" ref="S186">INDEX(CPTab,K186,2*MATCH(O186,Rp,0))</f>
        <v>12.4</v>
      </c>
      <c r="T186" s="406" cm="1">
        <f t="array" ref="T186">INDEX(CPTab,K186,2*MATCH(O186,Rp,0)-1)</f>
        <v>16.5</v>
      </c>
      <c r="U186" s="316">
        <f t="shared" si="42"/>
        <v>63</v>
      </c>
      <c r="V186" s="317">
        <f t="shared" si="43"/>
        <v>28.7</v>
      </c>
      <c r="W186" s="316">
        <f t="shared" si="44"/>
        <v>63</v>
      </c>
      <c r="X186" s="317">
        <f t="shared" si="45"/>
        <v>0.87</v>
      </c>
      <c r="Y186" s="316">
        <v>0</v>
      </c>
      <c r="Z186" s="317">
        <v>0</v>
      </c>
      <c r="AA186" s="316">
        <v>0</v>
      </c>
      <c r="AB186" s="317">
        <v>0</v>
      </c>
      <c r="AC186" s="316">
        <f>SimT</f>
        <v>12600</v>
      </c>
      <c r="AD186" s="317">
        <v>16384</v>
      </c>
      <c r="AE186" s="316">
        <v>1</v>
      </c>
      <c r="AF186" s="317">
        <v>32</v>
      </c>
      <c r="AG186" s="403" t="str" cm="1">
        <f t="array" ref="AG186">TEXT(J186,"000")&amp;TEXT(K186,"0")&amp;TEXT(L186,"000")&amp;_xlfn.IFS(ABS(M186-L186)&lt;5,"01",M186&lt;L186,"02",M186&gt;L186,"03")</f>
        <v>111406001</v>
      </c>
    </row>
    <row r="187" spans="2:53" x14ac:dyDescent="0.25">
      <c r="B187" s="303"/>
      <c r="E187" s="74"/>
      <c r="J187" s="309" t="str">
        <f t="shared" si="23"/>
        <v>111</v>
      </c>
      <c r="K187">
        <f t="shared" si="30"/>
        <v>4</v>
      </c>
      <c r="L187" s="56">
        <f>L186</f>
        <v>60</v>
      </c>
      <c r="M187" s="82">
        <f>L187-30</f>
        <v>30</v>
      </c>
      <c r="N187" s="57">
        <f>L187-45</f>
        <v>15</v>
      </c>
      <c r="O187" s="308">
        <v>10</v>
      </c>
      <c r="P187" s="308">
        <v>10</v>
      </c>
      <c r="Q187" s="308">
        <v>10</v>
      </c>
      <c r="R187" s="316">
        <f t="shared" si="41"/>
        <v>60</v>
      </c>
      <c r="S187" s="397" cm="1">
        <f t="array" ref="S187">INDEX(CPTab,K187,2*MATCH(O187,Rp,0))</f>
        <v>12.4</v>
      </c>
      <c r="T187" s="406" cm="1">
        <f t="array" ref="T187">INDEX(CPTab,K187,2*MATCH(O187,Rp,0)-1)</f>
        <v>16.5</v>
      </c>
      <c r="U187" s="316">
        <f t="shared" si="42"/>
        <v>30</v>
      </c>
      <c r="V187" s="317">
        <f t="shared" si="43"/>
        <v>28.7</v>
      </c>
      <c r="W187" s="316">
        <f t="shared" si="44"/>
        <v>15</v>
      </c>
      <c r="X187" s="317">
        <f t="shared" si="45"/>
        <v>0.87</v>
      </c>
      <c r="Y187" s="316">
        <v>0</v>
      </c>
      <c r="Z187" s="317">
        <v>0</v>
      </c>
      <c r="AA187" s="316">
        <v>0</v>
      </c>
      <c r="AB187" s="317">
        <v>0</v>
      </c>
      <c r="AC187" s="316">
        <f>SimT</f>
        <v>12600</v>
      </c>
      <c r="AD187" s="317">
        <v>16384</v>
      </c>
      <c r="AE187" s="316">
        <v>1</v>
      </c>
      <c r="AF187" s="317">
        <v>32</v>
      </c>
      <c r="AG187" s="403" t="str" cm="1">
        <f t="array" ref="AG187">TEXT(J187,"000")&amp;TEXT(K187,"0")&amp;TEXT(L187,"000")&amp;_xlfn.IFS(ABS(M187-L187)&lt;5,"01",M187&lt;L187,"02",M187&gt;L187,"03")</f>
        <v>111406002</v>
      </c>
    </row>
    <row r="188" spans="2:53" x14ac:dyDescent="0.25">
      <c r="B188" s="303"/>
      <c r="E188" s="74"/>
      <c r="J188" s="309" t="str">
        <f t="shared" si="23"/>
        <v>111</v>
      </c>
      <c r="K188">
        <f t="shared" si="30"/>
        <v>4</v>
      </c>
      <c r="L188" s="2">
        <f>L186</f>
        <v>60</v>
      </c>
      <c r="M188" s="53">
        <f>L188+30</f>
        <v>90</v>
      </c>
      <c r="N188" s="58">
        <f>L188+45</f>
        <v>105</v>
      </c>
      <c r="O188" s="385">
        <v>10</v>
      </c>
      <c r="P188" s="385">
        <v>10</v>
      </c>
      <c r="Q188" s="385">
        <v>10</v>
      </c>
      <c r="R188" s="386">
        <f t="shared" si="41"/>
        <v>60</v>
      </c>
      <c r="S188" s="398" cm="1">
        <f t="array" ref="S188">INDEX(CPTab,K188,2*MATCH(O188,Rp,0))</f>
        <v>12.4</v>
      </c>
      <c r="T188" s="407" cm="1">
        <f t="array" ref="T188">INDEX(CPTab,K188,2*MATCH(O188,Rp,0)-1)</f>
        <v>16.5</v>
      </c>
      <c r="U188" s="386">
        <f t="shared" si="42"/>
        <v>90</v>
      </c>
      <c r="V188" s="387">
        <f t="shared" si="43"/>
        <v>28.7</v>
      </c>
      <c r="W188" s="386">
        <f t="shared" si="44"/>
        <v>105</v>
      </c>
      <c r="X188" s="387">
        <f t="shared" si="45"/>
        <v>0.87</v>
      </c>
      <c r="Y188" s="386">
        <v>0</v>
      </c>
      <c r="Z188" s="387">
        <v>0</v>
      </c>
      <c r="AA188" s="386">
        <v>0</v>
      </c>
      <c r="AB188" s="387">
        <v>0</v>
      </c>
      <c r="AC188" s="386">
        <f>SimT</f>
        <v>12600</v>
      </c>
      <c r="AD188" s="387">
        <v>16384</v>
      </c>
      <c r="AE188" s="386">
        <v>1</v>
      </c>
      <c r="AF188" s="387">
        <v>32</v>
      </c>
      <c r="AG188" s="404" t="str" cm="1">
        <f t="array" ref="AG188">TEXT(J188,"000")&amp;TEXT(K188,"0")&amp;TEXT(L188,"000")&amp;_xlfn.IFS(ABS(M188-L188)&lt;5,"01",M188&lt;L188,"02",M188&gt;L188,"03")</f>
        <v>111406003</v>
      </c>
    </row>
    <row r="189" spans="2:53" x14ac:dyDescent="0.25">
      <c r="B189" s="303"/>
      <c r="E189" s="74"/>
      <c r="J189" s="309" t="str">
        <f t="shared" si="23"/>
        <v>000</v>
      </c>
      <c r="K189" s="309">
        <f t="shared" si="30"/>
        <v>4</v>
      </c>
      <c r="L189" s="55">
        <v>0</v>
      </c>
      <c r="M189" s="225">
        <f>L189+3</f>
        <v>3</v>
      </c>
      <c r="N189" s="1">
        <f>L189+3</f>
        <v>3</v>
      </c>
      <c r="O189" s="308">
        <v>1</v>
      </c>
      <c r="P189" s="308">
        <v>1</v>
      </c>
      <c r="Q189" s="308">
        <v>1</v>
      </c>
      <c r="R189" s="316">
        <f t="shared" si="41"/>
        <v>0</v>
      </c>
      <c r="S189" s="397" cm="1">
        <f t="array" ref="S189">INDEX(CPTab,K189,2*MATCH(O189,Rp,0))</f>
        <v>10.199999999999999</v>
      </c>
      <c r="T189" s="406" cm="1">
        <f t="array" ref="T189">INDEX(CPTab,K189,2*MATCH(O189,Rp,0)-1)</f>
        <v>15.1</v>
      </c>
      <c r="U189" s="316">
        <f t="shared" si="42"/>
        <v>3</v>
      </c>
      <c r="V189" s="317">
        <f t="shared" si="43"/>
        <v>25.8</v>
      </c>
      <c r="W189" s="316">
        <f t="shared" si="44"/>
        <v>3</v>
      </c>
      <c r="X189" s="317">
        <f t="shared" si="45"/>
        <v>0.71</v>
      </c>
      <c r="Y189" s="316">
        <v>0</v>
      </c>
      <c r="Z189" s="317">
        <v>0</v>
      </c>
      <c r="AA189" s="316">
        <v>0</v>
      </c>
      <c r="AB189" s="317">
        <v>0</v>
      </c>
      <c r="AC189" s="316">
        <f>SimT</f>
        <v>12600</v>
      </c>
      <c r="AD189" s="317">
        <v>16384</v>
      </c>
      <c r="AE189" s="316">
        <v>1</v>
      </c>
      <c r="AF189" s="317">
        <v>32</v>
      </c>
      <c r="AG189" s="403" t="str" cm="1">
        <f t="array" ref="AG189">TEXT(J189,"000")&amp;TEXT(K189,"0")&amp;TEXT(L189,"000")&amp;_xlfn.IFS(ABS(M189-L189)&lt;5,"01",M189&lt;L189,"02",M189&gt;L189,"03")</f>
        <v>000400001</v>
      </c>
    </row>
    <row r="190" spans="2:53" x14ac:dyDescent="0.25">
      <c r="B190" s="303"/>
      <c r="E190" s="74"/>
      <c r="J190" s="309" t="str">
        <f t="shared" si="23"/>
        <v>000</v>
      </c>
      <c r="K190" s="309">
        <f t="shared" si="30"/>
        <v>4</v>
      </c>
      <c r="L190" s="56">
        <f>L189</f>
        <v>0</v>
      </c>
      <c r="M190" s="82">
        <f>L190-30</f>
        <v>-30</v>
      </c>
      <c r="N190" s="57">
        <f>L190-45</f>
        <v>-45</v>
      </c>
      <c r="O190" s="308">
        <v>1</v>
      </c>
      <c r="P190" s="308">
        <v>1</v>
      </c>
      <c r="Q190" s="308">
        <v>1</v>
      </c>
      <c r="R190" s="316">
        <f t="shared" si="41"/>
        <v>0</v>
      </c>
      <c r="S190" s="397" cm="1">
        <f t="array" ref="S190">INDEX(CPTab,K190,2*MATCH(O190,Rp,0))</f>
        <v>10.199999999999999</v>
      </c>
      <c r="T190" s="406" cm="1">
        <f t="array" ref="T190">INDEX(CPTab,K190,2*MATCH(O190,Rp,0)-1)</f>
        <v>15.1</v>
      </c>
      <c r="U190" s="316">
        <f t="shared" si="42"/>
        <v>-30</v>
      </c>
      <c r="V190" s="317">
        <f t="shared" si="43"/>
        <v>25.8</v>
      </c>
      <c r="W190" s="316">
        <f t="shared" si="44"/>
        <v>-45</v>
      </c>
      <c r="X190" s="317">
        <f t="shared" si="45"/>
        <v>0.71</v>
      </c>
      <c r="Y190" s="316">
        <v>0</v>
      </c>
      <c r="Z190" s="317">
        <v>0</v>
      </c>
      <c r="AA190" s="316">
        <v>0</v>
      </c>
      <c r="AB190" s="317">
        <v>0</v>
      </c>
      <c r="AC190" s="316">
        <f>SimT</f>
        <v>12600</v>
      </c>
      <c r="AD190" s="317">
        <v>16384</v>
      </c>
      <c r="AE190" s="316">
        <v>1</v>
      </c>
      <c r="AF190" s="317">
        <v>32</v>
      </c>
      <c r="AG190" s="403" t="str" cm="1">
        <f t="array" ref="AG190">TEXT(J190,"000")&amp;TEXT(K190,"0")&amp;TEXT(L190,"000")&amp;_xlfn.IFS(ABS(M190-L190)&lt;5,"01",M190&lt;L190,"02",M190&gt;L190,"03")</f>
        <v>000400002</v>
      </c>
    </row>
    <row r="191" spans="2:53" x14ac:dyDescent="0.25">
      <c r="B191" s="303"/>
      <c r="E191" s="74"/>
      <c r="J191" s="309" t="str">
        <f t="shared" si="23"/>
        <v>000</v>
      </c>
      <c r="K191" s="309">
        <f t="shared" si="30"/>
        <v>4</v>
      </c>
      <c r="L191" s="56">
        <f>L189</f>
        <v>0</v>
      </c>
      <c r="M191" s="82">
        <f>L191+30</f>
        <v>30</v>
      </c>
      <c r="N191" s="57">
        <f>L191+45</f>
        <v>45</v>
      </c>
      <c r="O191" s="308">
        <v>1</v>
      </c>
      <c r="P191" s="308">
        <v>1</v>
      </c>
      <c r="Q191" s="308">
        <v>1</v>
      </c>
      <c r="R191" s="316">
        <f t="shared" si="41"/>
        <v>0</v>
      </c>
      <c r="S191" s="397" cm="1">
        <f t="array" ref="S191">INDEX(CPTab,K191,2*MATCH(O191,Rp,0))</f>
        <v>10.199999999999999</v>
      </c>
      <c r="T191" s="406" cm="1">
        <f t="array" ref="T191">INDEX(CPTab,K191,2*MATCH(O191,Rp,0)-1)</f>
        <v>15.1</v>
      </c>
      <c r="U191" s="316">
        <f t="shared" si="42"/>
        <v>30</v>
      </c>
      <c r="V191" s="317">
        <f t="shared" si="43"/>
        <v>25.8</v>
      </c>
      <c r="W191" s="316">
        <f t="shared" si="44"/>
        <v>45</v>
      </c>
      <c r="X191" s="317">
        <f t="shared" si="45"/>
        <v>0.71</v>
      </c>
      <c r="Y191" s="316">
        <v>0</v>
      </c>
      <c r="Z191" s="317">
        <v>0</v>
      </c>
      <c r="AA191" s="316">
        <v>0</v>
      </c>
      <c r="AB191" s="317">
        <v>0</v>
      </c>
      <c r="AC191" s="316">
        <f>SimT</f>
        <v>12600</v>
      </c>
      <c r="AD191" s="317">
        <v>16384</v>
      </c>
      <c r="AE191" s="316">
        <v>1</v>
      </c>
      <c r="AF191" s="317">
        <v>32</v>
      </c>
      <c r="AG191" s="403" t="str" cm="1">
        <f t="array" ref="AG191">TEXT(J191,"000")&amp;TEXT(K191,"0")&amp;TEXT(L191,"000")&amp;_xlfn.IFS(ABS(M191-L191)&lt;5,"01",M191&lt;L191,"02",M191&gt;L191,"03")</f>
        <v>000400003</v>
      </c>
    </row>
    <row r="192" spans="2:53" x14ac:dyDescent="0.25">
      <c r="B192" s="303"/>
      <c r="E192" s="74"/>
      <c r="J192" s="309" t="str">
        <f t="shared" si="23"/>
        <v>000</v>
      </c>
      <c r="K192" s="309">
        <f t="shared" si="30"/>
        <v>4</v>
      </c>
      <c r="L192" s="56">
        <v>60</v>
      </c>
      <c r="M192" s="82">
        <f>L192+3</f>
        <v>63</v>
      </c>
      <c r="N192" s="57">
        <f>L192+3</f>
        <v>63</v>
      </c>
      <c r="O192" s="308">
        <v>1</v>
      </c>
      <c r="P192" s="308">
        <v>1</v>
      </c>
      <c r="Q192" s="308">
        <v>1</v>
      </c>
      <c r="R192" s="316">
        <f t="shared" si="41"/>
        <v>60</v>
      </c>
      <c r="S192" s="397" cm="1">
        <f t="array" ref="S192">INDEX(CPTab,K192,2*MATCH(O192,Rp,0))</f>
        <v>10.199999999999999</v>
      </c>
      <c r="T192" s="406" cm="1">
        <f t="array" ref="T192">INDEX(CPTab,K192,2*MATCH(O192,Rp,0)-1)</f>
        <v>15.1</v>
      </c>
      <c r="U192" s="316">
        <f t="shared" si="42"/>
        <v>63</v>
      </c>
      <c r="V192" s="317">
        <f t="shared" si="43"/>
        <v>25.8</v>
      </c>
      <c r="W192" s="316">
        <f t="shared" si="44"/>
        <v>63</v>
      </c>
      <c r="X192" s="317">
        <f t="shared" si="45"/>
        <v>0.71</v>
      </c>
      <c r="Y192" s="316">
        <v>0</v>
      </c>
      <c r="Z192" s="317">
        <v>0</v>
      </c>
      <c r="AA192" s="316">
        <v>0</v>
      </c>
      <c r="AB192" s="317">
        <v>0</v>
      </c>
      <c r="AC192" s="316">
        <f>SimT</f>
        <v>12600</v>
      </c>
      <c r="AD192" s="317">
        <v>16384</v>
      </c>
      <c r="AE192" s="316">
        <v>1</v>
      </c>
      <c r="AF192" s="317">
        <v>32</v>
      </c>
      <c r="AG192" s="403" t="str" cm="1">
        <f t="array" ref="AG192">TEXT(J192,"000")&amp;TEXT(K192,"0")&amp;TEXT(L192,"000")&amp;_xlfn.IFS(ABS(M192-L192)&lt;5,"01",M192&lt;L192,"02",M192&gt;L192,"03")</f>
        <v>000406001</v>
      </c>
    </row>
    <row r="193" spans="2:33" x14ac:dyDescent="0.25">
      <c r="B193" s="303"/>
      <c r="E193" s="74"/>
      <c r="J193" s="309" t="str">
        <f t="shared" si="23"/>
        <v>000</v>
      </c>
      <c r="K193" s="309">
        <f t="shared" si="30"/>
        <v>4</v>
      </c>
      <c r="L193" s="56">
        <f>L192</f>
        <v>60</v>
      </c>
      <c r="M193" s="82">
        <f>L193-30</f>
        <v>30</v>
      </c>
      <c r="N193" s="57">
        <f>L193-45</f>
        <v>15</v>
      </c>
      <c r="O193" s="308">
        <v>1</v>
      </c>
      <c r="P193" s="308">
        <v>1</v>
      </c>
      <c r="Q193" s="308">
        <v>1</v>
      </c>
      <c r="R193" s="316">
        <f t="shared" si="41"/>
        <v>60</v>
      </c>
      <c r="S193" s="397" cm="1">
        <f t="array" ref="S193">INDEX(CPTab,K193,2*MATCH(O193,Rp,0))</f>
        <v>10.199999999999999</v>
      </c>
      <c r="T193" s="406" cm="1">
        <f t="array" ref="T193">INDEX(CPTab,K193,2*MATCH(O193,Rp,0)-1)</f>
        <v>15.1</v>
      </c>
      <c r="U193" s="316">
        <f t="shared" si="42"/>
        <v>30</v>
      </c>
      <c r="V193" s="317">
        <f t="shared" si="43"/>
        <v>25.8</v>
      </c>
      <c r="W193" s="316">
        <f t="shared" si="44"/>
        <v>15</v>
      </c>
      <c r="X193" s="317">
        <f t="shared" si="45"/>
        <v>0.71</v>
      </c>
      <c r="Y193" s="316">
        <v>0</v>
      </c>
      <c r="Z193" s="317">
        <v>0</v>
      </c>
      <c r="AA193" s="316">
        <v>0</v>
      </c>
      <c r="AB193" s="317">
        <v>0</v>
      </c>
      <c r="AC193" s="316">
        <f>SimT</f>
        <v>12600</v>
      </c>
      <c r="AD193" s="317">
        <v>16384</v>
      </c>
      <c r="AE193" s="316">
        <v>1</v>
      </c>
      <c r="AF193" s="317">
        <v>32</v>
      </c>
      <c r="AG193" s="403" t="str" cm="1">
        <f t="array" ref="AG193">TEXT(J193,"000")&amp;TEXT(K193,"0")&amp;TEXT(L193,"000")&amp;_xlfn.IFS(ABS(M193-L193)&lt;5,"01",M193&lt;L193,"02",M193&gt;L193,"03")</f>
        <v>000406002</v>
      </c>
    </row>
    <row r="194" spans="2:33" x14ac:dyDescent="0.25">
      <c r="B194" s="303"/>
      <c r="E194" s="74"/>
      <c r="J194" s="309" t="str">
        <f t="shared" si="23"/>
        <v>000</v>
      </c>
      <c r="K194" s="309">
        <f t="shared" si="30"/>
        <v>4</v>
      </c>
      <c r="L194" s="2">
        <f>L192</f>
        <v>60</v>
      </c>
      <c r="M194" s="53">
        <f>L194+30</f>
        <v>90</v>
      </c>
      <c r="N194" s="58">
        <f>L194+45</f>
        <v>105</v>
      </c>
      <c r="O194" s="385">
        <v>1</v>
      </c>
      <c r="P194" s="385">
        <v>1</v>
      </c>
      <c r="Q194" s="385">
        <v>1</v>
      </c>
      <c r="R194" s="386">
        <f t="shared" si="41"/>
        <v>60</v>
      </c>
      <c r="S194" s="398" cm="1">
        <f t="array" ref="S194">INDEX(CPTab,K194,2*MATCH(O194,Rp,0))</f>
        <v>10.199999999999999</v>
      </c>
      <c r="T194" s="407" cm="1">
        <f t="array" ref="T194">INDEX(CPTab,K194,2*MATCH(O194,Rp,0)-1)</f>
        <v>15.1</v>
      </c>
      <c r="U194" s="386">
        <f t="shared" si="42"/>
        <v>90</v>
      </c>
      <c r="V194" s="387">
        <f t="shared" si="43"/>
        <v>25.8</v>
      </c>
      <c r="W194" s="386">
        <f t="shared" si="44"/>
        <v>105</v>
      </c>
      <c r="X194" s="387">
        <f t="shared" si="45"/>
        <v>0.71</v>
      </c>
      <c r="Y194" s="386">
        <v>0</v>
      </c>
      <c r="Z194" s="387">
        <v>0</v>
      </c>
      <c r="AA194" s="386">
        <v>0</v>
      </c>
      <c r="AB194" s="387">
        <v>0</v>
      </c>
      <c r="AC194" s="386">
        <f>SimT</f>
        <v>12600</v>
      </c>
      <c r="AD194" s="387">
        <v>16384</v>
      </c>
      <c r="AE194" s="386">
        <v>1</v>
      </c>
      <c r="AF194" s="387">
        <v>32</v>
      </c>
      <c r="AG194" s="404" t="str" cm="1">
        <f t="array" ref="AG194">TEXT(J194,"000")&amp;TEXT(K194,"0")&amp;TEXT(L194,"000")&amp;_xlfn.IFS(ABS(M194-L194)&lt;5,"01",M194&lt;L194,"02",M194&gt;L194,"03")</f>
        <v>000406003</v>
      </c>
    </row>
    <row r="195" spans="2:33" x14ac:dyDescent="0.25">
      <c r="B195" s="303"/>
      <c r="E195" s="74"/>
      <c r="J195" s="309" t="str">
        <f t="shared" si="23"/>
        <v>111</v>
      </c>
      <c r="K195" s="309">
        <f t="shared" si="30"/>
        <v>5</v>
      </c>
      <c r="L195" s="56">
        <v>0</v>
      </c>
      <c r="M195" s="82">
        <f>L195+3</f>
        <v>3</v>
      </c>
      <c r="N195" s="57">
        <f>L195+3</f>
        <v>3</v>
      </c>
      <c r="O195" s="308">
        <v>10</v>
      </c>
      <c r="P195" s="308">
        <v>10</v>
      </c>
      <c r="Q195" s="308">
        <v>10</v>
      </c>
      <c r="R195" s="316">
        <f t="shared" ref="R195:R218" si="46">L195</f>
        <v>0</v>
      </c>
      <c r="S195" s="397" cm="1">
        <f t="array" ref="S195">INDEX(CPTab,K195,2*MATCH(O195,Rp,0))</f>
        <v>11.994294567193901</v>
      </c>
      <c r="T195" s="406" cm="1">
        <f t="array" ref="T195">INDEX(CPTab,K195,2*MATCH(O195,Rp,0)-1)</f>
        <v>17.8220742477044</v>
      </c>
      <c r="U195" s="316">
        <f t="shared" ref="U195:U218" si="47">M195</f>
        <v>3</v>
      </c>
      <c r="V195" s="317">
        <f t="shared" ref="V195:V218" si="48">INDEX(Ws,MATCH(P195,Rp,0))</f>
        <v>28.7</v>
      </c>
      <c r="W195" s="316">
        <f t="shared" ref="W195:W218" si="49">N195</f>
        <v>3</v>
      </c>
      <c r="X195" s="317">
        <f t="shared" ref="X195:X218" si="50">INDEX(Cu,MATCH(Q195,Rp,0))</f>
        <v>0.87</v>
      </c>
      <c r="Y195" s="316">
        <v>0</v>
      </c>
      <c r="Z195" s="317">
        <v>0</v>
      </c>
      <c r="AA195" s="316">
        <v>0</v>
      </c>
      <c r="AB195" s="317">
        <v>0</v>
      </c>
      <c r="AC195" s="316">
        <f>SimT</f>
        <v>12600</v>
      </c>
      <c r="AD195" s="317">
        <v>16384</v>
      </c>
      <c r="AE195" s="316">
        <v>1</v>
      </c>
      <c r="AF195" s="317">
        <v>32</v>
      </c>
      <c r="AG195" s="403" t="str" cm="1">
        <f t="array" ref="AG195">TEXT(J195,"000")&amp;TEXT(K195,"0")&amp;TEXT(L195,"000")&amp;_xlfn.IFS(ABS(M195-L195)&lt;5,"01",M195&lt;L195,"02",M195&gt;L195,"03")</f>
        <v>111500001</v>
      </c>
    </row>
    <row r="196" spans="2:33" x14ac:dyDescent="0.25">
      <c r="B196" s="303"/>
      <c r="E196" s="74"/>
      <c r="J196" s="309" t="str">
        <f t="shared" ref="J196:J218" si="51">LOG10(O196)&amp;LOG10(P196)&amp;LOG10(Q196)</f>
        <v>111</v>
      </c>
      <c r="K196" s="309">
        <f t="shared" si="30"/>
        <v>5</v>
      </c>
      <c r="L196" s="56">
        <f>L195</f>
        <v>0</v>
      </c>
      <c r="M196" s="82">
        <f>L196-30</f>
        <v>-30</v>
      </c>
      <c r="N196" s="57">
        <f>L196-45</f>
        <v>-45</v>
      </c>
      <c r="O196" s="308">
        <v>10</v>
      </c>
      <c r="P196" s="308">
        <v>10</v>
      </c>
      <c r="Q196" s="308">
        <v>10</v>
      </c>
      <c r="R196" s="316">
        <f t="shared" si="46"/>
        <v>0</v>
      </c>
      <c r="S196" s="397" cm="1">
        <f t="array" ref="S196">INDEX(CPTab,K196,2*MATCH(O196,Rp,0))</f>
        <v>11.994294567193901</v>
      </c>
      <c r="T196" s="406" cm="1">
        <f t="array" ref="T196">INDEX(CPTab,K196,2*MATCH(O196,Rp,0)-1)</f>
        <v>17.8220742477044</v>
      </c>
      <c r="U196" s="316">
        <f t="shared" si="47"/>
        <v>-30</v>
      </c>
      <c r="V196" s="317">
        <f t="shared" si="48"/>
        <v>28.7</v>
      </c>
      <c r="W196" s="316">
        <f t="shared" si="49"/>
        <v>-45</v>
      </c>
      <c r="X196" s="317">
        <f t="shared" si="50"/>
        <v>0.87</v>
      </c>
      <c r="Y196" s="316">
        <v>0</v>
      </c>
      <c r="Z196" s="317">
        <v>0</v>
      </c>
      <c r="AA196" s="316">
        <v>0</v>
      </c>
      <c r="AB196" s="317">
        <v>0</v>
      </c>
      <c r="AC196" s="316">
        <f>SimT</f>
        <v>12600</v>
      </c>
      <c r="AD196" s="317">
        <v>16384</v>
      </c>
      <c r="AE196" s="316">
        <v>1</v>
      </c>
      <c r="AF196" s="317">
        <v>32</v>
      </c>
      <c r="AG196" s="403" t="str" cm="1">
        <f t="array" ref="AG196">TEXT(J196,"000")&amp;TEXT(K196,"0")&amp;TEXT(L196,"000")&amp;_xlfn.IFS(ABS(M196-L196)&lt;5,"01",M196&lt;L196,"02",M196&gt;L196,"03")</f>
        <v>111500002</v>
      </c>
    </row>
    <row r="197" spans="2:33" x14ac:dyDescent="0.25">
      <c r="B197" s="303"/>
      <c r="E197" s="74"/>
      <c r="J197" s="309" t="str">
        <f t="shared" si="51"/>
        <v>111</v>
      </c>
      <c r="K197" s="309">
        <f t="shared" si="30"/>
        <v>5</v>
      </c>
      <c r="L197" s="56">
        <f>L195</f>
        <v>0</v>
      </c>
      <c r="M197" s="82">
        <f>L197+30</f>
        <v>30</v>
      </c>
      <c r="N197" s="57">
        <f>L197+45</f>
        <v>45</v>
      </c>
      <c r="O197" s="308">
        <v>10</v>
      </c>
      <c r="P197" s="308">
        <v>10</v>
      </c>
      <c r="Q197" s="308">
        <v>10</v>
      </c>
      <c r="R197" s="316">
        <f t="shared" si="46"/>
        <v>0</v>
      </c>
      <c r="S197" s="397" cm="1">
        <f t="array" ref="S197">INDEX(CPTab,K197,2*MATCH(O197,Rp,0))</f>
        <v>11.994294567193901</v>
      </c>
      <c r="T197" s="406" cm="1">
        <f t="array" ref="T197">INDEX(CPTab,K197,2*MATCH(O197,Rp,0)-1)</f>
        <v>17.8220742477044</v>
      </c>
      <c r="U197" s="316">
        <f t="shared" si="47"/>
        <v>30</v>
      </c>
      <c r="V197" s="317">
        <f t="shared" si="48"/>
        <v>28.7</v>
      </c>
      <c r="W197" s="316">
        <f t="shared" si="49"/>
        <v>45</v>
      </c>
      <c r="X197" s="317">
        <f t="shared" si="50"/>
        <v>0.87</v>
      </c>
      <c r="Y197" s="316">
        <v>0</v>
      </c>
      <c r="Z197" s="317">
        <v>0</v>
      </c>
      <c r="AA197" s="316">
        <v>0</v>
      </c>
      <c r="AB197" s="317">
        <v>0</v>
      </c>
      <c r="AC197" s="316">
        <f>SimT</f>
        <v>12600</v>
      </c>
      <c r="AD197" s="317">
        <v>16384</v>
      </c>
      <c r="AE197" s="316">
        <v>1</v>
      </c>
      <c r="AF197" s="317">
        <v>32</v>
      </c>
      <c r="AG197" s="403" t="str" cm="1">
        <f t="array" ref="AG197">TEXT(J197,"000")&amp;TEXT(K197,"0")&amp;TEXT(L197,"000")&amp;_xlfn.IFS(ABS(M197-L197)&lt;5,"01",M197&lt;L197,"02",M197&gt;L197,"03")</f>
        <v>111500003</v>
      </c>
    </row>
    <row r="198" spans="2:33" x14ac:dyDescent="0.25">
      <c r="B198" s="303"/>
      <c r="E198" s="74"/>
      <c r="J198" s="309" t="str">
        <f t="shared" si="51"/>
        <v>111</v>
      </c>
      <c r="K198" s="309">
        <f t="shared" si="30"/>
        <v>5</v>
      </c>
      <c r="L198" s="56">
        <v>60</v>
      </c>
      <c r="M198" s="82">
        <f>L198+3</f>
        <v>63</v>
      </c>
      <c r="N198" s="57">
        <f>L198+3</f>
        <v>63</v>
      </c>
      <c r="O198" s="308">
        <v>10</v>
      </c>
      <c r="P198" s="308">
        <v>10</v>
      </c>
      <c r="Q198" s="308">
        <v>10</v>
      </c>
      <c r="R198" s="316">
        <f t="shared" si="46"/>
        <v>60</v>
      </c>
      <c r="S198" s="397" cm="1">
        <f t="array" ref="S198">INDEX(CPTab,K198,2*MATCH(O198,Rp,0))</f>
        <v>11.994294567193901</v>
      </c>
      <c r="T198" s="406" cm="1">
        <f t="array" ref="T198">INDEX(CPTab,K198,2*MATCH(O198,Rp,0)-1)</f>
        <v>17.8220742477044</v>
      </c>
      <c r="U198" s="316">
        <f t="shared" si="47"/>
        <v>63</v>
      </c>
      <c r="V198" s="317">
        <f t="shared" si="48"/>
        <v>28.7</v>
      </c>
      <c r="W198" s="316">
        <f t="shared" si="49"/>
        <v>63</v>
      </c>
      <c r="X198" s="317">
        <f t="shared" si="50"/>
        <v>0.87</v>
      </c>
      <c r="Y198" s="316">
        <v>0</v>
      </c>
      <c r="Z198" s="317">
        <v>0</v>
      </c>
      <c r="AA198" s="316">
        <v>0</v>
      </c>
      <c r="AB198" s="317">
        <v>0</v>
      </c>
      <c r="AC198" s="316">
        <f>SimT</f>
        <v>12600</v>
      </c>
      <c r="AD198" s="317">
        <v>16384</v>
      </c>
      <c r="AE198" s="316">
        <v>1</v>
      </c>
      <c r="AF198" s="317">
        <v>32</v>
      </c>
      <c r="AG198" s="403" t="str" cm="1">
        <f t="array" ref="AG198">TEXT(J198,"000")&amp;TEXT(K198,"0")&amp;TEXT(L198,"000")&amp;_xlfn.IFS(ABS(M198-L198)&lt;5,"01",M198&lt;L198,"02",M198&gt;L198,"03")</f>
        <v>111506001</v>
      </c>
    </row>
    <row r="199" spans="2:33" x14ac:dyDescent="0.25">
      <c r="B199" s="303"/>
      <c r="E199" s="74"/>
      <c r="J199" s="309" t="str">
        <f t="shared" si="51"/>
        <v>111</v>
      </c>
      <c r="K199" s="309">
        <f t="shared" si="30"/>
        <v>5</v>
      </c>
      <c r="L199" s="56">
        <f>L198</f>
        <v>60</v>
      </c>
      <c r="M199" s="82">
        <f>L199-30</f>
        <v>30</v>
      </c>
      <c r="N199" s="57">
        <f>L199-45</f>
        <v>15</v>
      </c>
      <c r="O199" s="308">
        <v>10</v>
      </c>
      <c r="P199" s="308">
        <v>10</v>
      </c>
      <c r="Q199" s="308">
        <v>10</v>
      </c>
      <c r="R199" s="316">
        <f t="shared" si="46"/>
        <v>60</v>
      </c>
      <c r="S199" s="397" cm="1">
        <f t="array" ref="S199">INDEX(CPTab,K199,2*MATCH(O199,Rp,0))</f>
        <v>11.994294567193901</v>
      </c>
      <c r="T199" s="406" cm="1">
        <f t="array" ref="T199">INDEX(CPTab,K199,2*MATCH(O199,Rp,0)-1)</f>
        <v>17.8220742477044</v>
      </c>
      <c r="U199" s="316">
        <f t="shared" si="47"/>
        <v>30</v>
      </c>
      <c r="V199" s="317">
        <f t="shared" si="48"/>
        <v>28.7</v>
      </c>
      <c r="W199" s="316">
        <f t="shared" si="49"/>
        <v>15</v>
      </c>
      <c r="X199" s="317">
        <f t="shared" si="50"/>
        <v>0.87</v>
      </c>
      <c r="Y199" s="316">
        <v>0</v>
      </c>
      <c r="Z199" s="317">
        <v>0</v>
      </c>
      <c r="AA199" s="316">
        <v>0</v>
      </c>
      <c r="AB199" s="317">
        <v>0</v>
      </c>
      <c r="AC199" s="316">
        <f>SimT</f>
        <v>12600</v>
      </c>
      <c r="AD199" s="317">
        <v>16384</v>
      </c>
      <c r="AE199" s="316">
        <v>1</v>
      </c>
      <c r="AF199" s="317">
        <v>32</v>
      </c>
      <c r="AG199" s="403" t="str" cm="1">
        <f t="array" ref="AG199">TEXT(J199,"000")&amp;TEXT(K199,"0")&amp;TEXT(L199,"000")&amp;_xlfn.IFS(ABS(M199-L199)&lt;5,"01",M199&lt;L199,"02",M199&gt;L199,"03")</f>
        <v>111506002</v>
      </c>
    </row>
    <row r="200" spans="2:33" x14ac:dyDescent="0.25">
      <c r="B200" s="303"/>
      <c r="E200" s="74"/>
      <c r="J200" s="309" t="str">
        <f t="shared" si="51"/>
        <v>111</v>
      </c>
      <c r="K200" s="309">
        <f t="shared" si="30"/>
        <v>5</v>
      </c>
      <c r="L200" s="2">
        <f>L198</f>
        <v>60</v>
      </c>
      <c r="M200" s="53">
        <f>L200+30</f>
        <v>90</v>
      </c>
      <c r="N200" s="58">
        <f>L200+45</f>
        <v>105</v>
      </c>
      <c r="O200" s="385">
        <v>10</v>
      </c>
      <c r="P200" s="385">
        <v>10</v>
      </c>
      <c r="Q200" s="385">
        <v>10</v>
      </c>
      <c r="R200" s="386">
        <f t="shared" si="46"/>
        <v>60</v>
      </c>
      <c r="S200" s="398" cm="1">
        <f t="array" ref="S200">INDEX(CPTab,K200,2*MATCH(O200,Rp,0))</f>
        <v>11.994294567193901</v>
      </c>
      <c r="T200" s="407" cm="1">
        <f t="array" ref="T200">INDEX(CPTab,K200,2*MATCH(O200,Rp,0)-1)</f>
        <v>17.8220742477044</v>
      </c>
      <c r="U200" s="386">
        <f t="shared" si="47"/>
        <v>90</v>
      </c>
      <c r="V200" s="387">
        <f t="shared" si="48"/>
        <v>28.7</v>
      </c>
      <c r="W200" s="386">
        <f t="shared" si="49"/>
        <v>105</v>
      </c>
      <c r="X200" s="387">
        <f t="shared" si="50"/>
        <v>0.87</v>
      </c>
      <c r="Y200" s="386">
        <v>0</v>
      </c>
      <c r="Z200" s="387">
        <v>0</v>
      </c>
      <c r="AA200" s="386">
        <v>0</v>
      </c>
      <c r="AB200" s="387">
        <v>0</v>
      </c>
      <c r="AC200" s="386">
        <f>SimT</f>
        <v>12600</v>
      </c>
      <c r="AD200" s="387">
        <v>16384</v>
      </c>
      <c r="AE200" s="386">
        <v>1</v>
      </c>
      <c r="AF200" s="387">
        <v>32</v>
      </c>
      <c r="AG200" s="404" t="str" cm="1">
        <f t="array" ref="AG200">TEXT(J200,"000")&amp;TEXT(K200,"0")&amp;TEXT(L200,"000")&amp;_xlfn.IFS(ABS(M200-L200)&lt;5,"01",M200&lt;L200,"02",M200&gt;L200,"03")</f>
        <v>111506003</v>
      </c>
    </row>
    <row r="201" spans="2:33" x14ac:dyDescent="0.25">
      <c r="B201" s="303"/>
      <c r="E201" s="74"/>
      <c r="J201" s="309" t="str">
        <f t="shared" si="51"/>
        <v>000</v>
      </c>
      <c r="K201" s="309">
        <f t="shared" si="30"/>
        <v>5</v>
      </c>
      <c r="L201" s="55">
        <v>0</v>
      </c>
      <c r="M201" s="225">
        <f>L201+3</f>
        <v>3</v>
      </c>
      <c r="N201" s="1">
        <f>L201+3</f>
        <v>3</v>
      </c>
      <c r="O201" s="308">
        <v>1</v>
      </c>
      <c r="P201" s="308">
        <v>1</v>
      </c>
      <c r="Q201" s="308">
        <v>1</v>
      </c>
      <c r="R201" s="316">
        <f t="shared" si="46"/>
        <v>0</v>
      </c>
      <c r="S201" s="397" cm="1">
        <f t="array" ref="S201">INDEX(CPTab,K201,2*MATCH(O201,Rp,0))</f>
        <v>9.9949036616394196</v>
      </c>
      <c r="T201" s="406" cm="1">
        <f t="array" ref="T201">INDEX(CPTab,K201,2*MATCH(O201,Rp,0)-1)</f>
        <v>15.8619947406664</v>
      </c>
      <c r="U201" s="316">
        <f t="shared" si="47"/>
        <v>3</v>
      </c>
      <c r="V201" s="317">
        <f t="shared" si="48"/>
        <v>25.8</v>
      </c>
      <c r="W201" s="316">
        <f t="shared" si="49"/>
        <v>3</v>
      </c>
      <c r="X201" s="317">
        <f t="shared" si="50"/>
        <v>0.71</v>
      </c>
      <c r="Y201" s="316">
        <v>0</v>
      </c>
      <c r="Z201" s="317">
        <v>0</v>
      </c>
      <c r="AA201" s="316">
        <v>0</v>
      </c>
      <c r="AB201" s="317">
        <v>0</v>
      </c>
      <c r="AC201" s="316">
        <f>SimT</f>
        <v>12600</v>
      </c>
      <c r="AD201" s="317">
        <v>16384</v>
      </c>
      <c r="AE201" s="316">
        <v>1</v>
      </c>
      <c r="AF201" s="317">
        <v>32</v>
      </c>
      <c r="AG201" s="403" t="str" cm="1">
        <f t="array" ref="AG201">TEXT(J201,"000")&amp;TEXT(K201,"0")&amp;TEXT(L201,"000")&amp;_xlfn.IFS(ABS(M201-L201)&lt;5,"01",M201&lt;L201,"02",M201&gt;L201,"03")</f>
        <v>000500001</v>
      </c>
    </row>
    <row r="202" spans="2:33" x14ac:dyDescent="0.25">
      <c r="B202" s="303"/>
      <c r="E202" s="74"/>
      <c r="J202" s="309" t="str">
        <f t="shared" si="51"/>
        <v>000</v>
      </c>
      <c r="K202" s="309">
        <f t="shared" si="30"/>
        <v>5</v>
      </c>
      <c r="L202" s="56">
        <f>L201</f>
        <v>0</v>
      </c>
      <c r="M202" s="82">
        <f>L202-30</f>
        <v>-30</v>
      </c>
      <c r="N202" s="57">
        <f>L202-45</f>
        <v>-45</v>
      </c>
      <c r="O202" s="308">
        <v>1</v>
      </c>
      <c r="P202" s="308">
        <v>1</v>
      </c>
      <c r="Q202" s="308">
        <v>1</v>
      </c>
      <c r="R202" s="316">
        <f t="shared" si="46"/>
        <v>0</v>
      </c>
      <c r="S202" s="397" cm="1">
        <f t="array" ref="S202">INDEX(CPTab,K202,2*MATCH(O202,Rp,0))</f>
        <v>9.9949036616394196</v>
      </c>
      <c r="T202" s="406" cm="1">
        <f t="array" ref="T202">INDEX(CPTab,K202,2*MATCH(O202,Rp,0)-1)</f>
        <v>15.8619947406664</v>
      </c>
      <c r="U202" s="316">
        <f t="shared" si="47"/>
        <v>-30</v>
      </c>
      <c r="V202" s="317">
        <f t="shared" si="48"/>
        <v>25.8</v>
      </c>
      <c r="W202" s="316">
        <f t="shared" si="49"/>
        <v>-45</v>
      </c>
      <c r="X202" s="317">
        <f t="shared" si="50"/>
        <v>0.71</v>
      </c>
      <c r="Y202" s="316">
        <v>0</v>
      </c>
      <c r="Z202" s="317">
        <v>0</v>
      </c>
      <c r="AA202" s="316">
        <v>0</v>
      </c>
      <c r="AB202" s="317">
        <v>0</v>
      </c>
      <c r="AC202" s="316">
        <f>SimT</f>
        <v>12600</v>
      </c>
      <c r="AD202" s="317">
        <v>16384</v>
      </c>
      <c r="AE202" s="316">
        <v>1</v>
      </c>
      <c r="AF202" s="317">
        <v>32</v>
      </c>
      <c r="AG202" s="403" t="str" cm="1">
        <f t="array" ref="AG202">TEXT(J202,"000")&amp;TEXT(K202,"0")&amp;TEXT(L202,"000")&amp;_xlfn.IFS(ABS(M202-L202)&lt;5,"01",M202&lt;L202,"02",M202&gt;L202,"03")</f>
        <v>000500002</v>
      </c>
    </row>
    <row r="203" spans="2:33" x14ac:dyDescent="0.25">
      <c r="B203" s="303"/>
      <c r="E203" s="74"/>
      <c r="J203" s="309" t="str">
        <f t="shared" si="51"/>
        <v>000</v>
      </c>
      <c r="K203" s="309">
        <f t="shared" si="30"/>
        <v>5</v>
      </c>
      <c r="L203" s="56">
        <f>L201</f>
        <v>0</v>
      </c>
      <c r="M203" s="82">
        <f>L203+30</f>
        <v>30</v>
      </c>
      <c r="N203" s="57">
        <f>L203+45</f>
        <v>45</v>
      </c>
      <c r="O203" s="308">
        <v>1</v>
      </c>
      <c r="P203" s="308">
        <v>1</v>
      </c>
      <c r="Q203" s="308">
        <v>1</v>
      </c>
      <c r="R203" s="316">
        <f t="shared" si="46"/>
        <v>0</v>
      </c>
      <c r="S203" s="397" cm="1">
        <f t="array" ref="S203">INDEX(CPTab,K203,2*MATCH(O203,Rp,0))</f>
        <v>9.9949036616394196</v>
      </c>
      <c r="T203" s="406" cm="1">
        <f t="array" ref="T203">INDEX(CPTab,K203,2*MATCH(O203,Rp,0)-1)</f>
        <v>15.8619947406664</v>
      </c>
      <c r="U203" s="316">
        <f t="shared" si="47"/>
        <v>30</v>
      </c>
      <c r="V203" s="317">
        <f t="shared" si="48"/>
        <v>25.8</v>
      </c>
      <c r="W203" s="316">
        <f t="shared" si="49"/>
        <v>45</v>
      </c>
      <c r="X203" s="317">
        <f t="shared" si="50"/>
        <v>0.71</v>
      </c>
      <c r="Y203" s="316">
        <v>0</v>
      </c>
      <c r="Z203" s="317">
        <v>0</v>
      </c>
      <c r="AA203" s="316">
        <v>0</v>
      </c>
      <c r="AB203" s="317">
        <v>0</v>
      </c>
      <c r="AC203" s="316">
        <f>SimT</f>
        <v>12600</v>
      </c>
      <c r="AD203" s="317">
        <v>16384</v>
      </c>
      <c r="AE203" s="316">
        <v>1</v>
      </c>
      <c r="AF203" s="317">
        <v>32</v>
      </c>
      <c r="AG203" s="403" t="str" cm="1">
        <f t="array" ref="AG203">TEXT(J203,"000")&amp;TEXT(K203,"0")&amp;TEXT(L203,"000")&amp;_xlfn.IFS(ABS(M203-L203)&lt;5,"01",M203&lt;L203,"02",M203&gt;L203,"03")</f>
        <v>000500003</v>
      </c>
    </row>
    <row r="204" spans="2:33" x14ac:dyDescent="0.25">
      <c r="B204" s="303"/>
      <c r="E204" s="74"/>
      <c r="J204" s="309" t="str">
        <f t="shared" si="51"/>
        <v>000</v>
      </c>
      <c r="K204" s="309">
        <f t="shared" si="30"/>
        <v>5</v>
      </c>
      <c r="L204" s="56">
        <v>60</v>
      </c>
      <c r="M204" s="82">
        <f>L204+3</f>
        <v>63</v>
      </c>
      <c r="N204" s="57">
        <f>L204+3</f>
        <v>63</v>
      </c>
      <c r="O204" s="308">
        <v>1</v>
      </c>
      <c r="P204" s="308">
        <v>1</v>
      </c>
      <c r="Q204" s="308">
        <v>1</v>
      </c>
      <c r="R204" s="316">
        <f t="shared" si="46"/>
        <v>60</v>
      </c>
      <c r="S204" s="397" cm="1">
        <f t="array" ref="S204">INDEX(CPTab,K204,2*MATCH(O204,Rp,0))</f>
        <v>9.9949036616394196</v>
      </c>
      <c r="T204" s="406" cm="1">
        <f t="array" ref="T204">INDEX(CPTab,K204,2*MATCH(O204,Rp,0)-1)</f>
        <v>15.8619947406664</v>
      </c>
      <c r="U204" s="316">
        <f t="shared" si="47"/>
        <v>63</v>
      </c>
      <c r="V204" s="317">
        <f t="shared" si="48"/>
        <v>25.8</v>
      </c>
      <c r="W204" s="316">
        <f t="shared" si="49"/>
        <v>63</v>
      </c>
      <c r="X204" s="317">
        <f t="shared" si="50"/>
        <v>0.71</v>
      </c>
      <c r="Y204" s="316">
        <v>0</v>
      </c>
      <c r="Z204" s="317">
        <v>0</v>
      </c>
      <c r="AA204" s="316">
        <v>0</v>
      </c>
      <c r="AB204" s="317">
        <v>0</v>
      </c>
      <c r="AC204" s="316">
        <f>SimT</f>
        <v>12600</v>
      </c>
      <c r="AD204" s="317">
        <v>16384</v>
      </c>
      <c r="AE204" s="316">
        <v>1</v>
      </c>
      <c r="AF204" s="317">
        <v>32</v>
      </c>
      <c r="AG204" s="403" t="str" cm="1">
        <f t="array" ref="AG204">TEXT(J204,"000")&amp;TEXT(K204,"0")&amp;TEXT(L204,"000")&amp;_xlfn.IFS(ABS(M204-L204)&lt;5,"01",M204&lt;L204,"02",M204&gt;L204,"03")</f>
        <v>000506001</v>
      </c>
    </row>
    <row r="205" spans="2:33" x14ac:dyDescent="0.25">
      <c r="B205" s="303"/>
      <c r="E205" s="74"/>
      <c r="J205" s="309" t="str">
        <f t="shared" si="51"/>
        <v>000</v>
      </c>
      <c r="K205" s="309">
        <f t="shared" si="30"/>
        <v>5</v>
      </c>
      <c r="L205" s="56">
        <f>L204</f>
        <v>60</v>
      </c>
      <c r="M205" s="82">
        <f>L205-30</f>
        <v>30</v>
      </c>
      <c r="N205" s="57">
        <f>L205-45</f>
        <v>15</v>
      </c>
      <c r="O205" s="308">
        <v>1</v>
      </c>
      <c r="P205" s="308">
        <v>1</v>
      </c>
      <c r="Q205" s="308">
        <v>1</v>
      </c>
      <c r="R205" s="316">
        <f t="shared" si="46"/>
        <v>60</v>
      </c>
      <c r="S205" s="397" cm="1">
        <f t="array" ref="S205">INDEX(CPTab,K205,2*MATCH(O205,Rp,0))</f>
        <v>9.9949036616394196</v>
      </c>
      <c r="T205" s="406" cm="1">
        <f t="array" ref="T205">INDEX(CPTab,K205,2*MATCH(O205,Rp,0)-1)</f>
        <v>15.8619947406664</v>
      </c>
      <c r="U205" s="316">
        <f t="shared" si="47"/>
        <v>30</v>
      </c>
      <c r="V205" s="317">
        <f t="shared" si="48"/>
        <v>25.8</v>
      </c>
      <c r="W205" s="316">
        <f t="shared" si="49"/>
        <v>15</v>
      </c>
      <c r="X205" s="317">
        <f t="shared" si="50"/>
        <v>0.71</v>
      </c>
      <c r="Y205" s="316">
        <v>0</v>
      </c>
      <c r="Z205" s="317">
        <v>0</v>
      </c>
      <c r="AA205" s="316">
        <v>0</v>
      </c>
      <c r="AB205" s="317">
        <v>0</v>
      </c>
      <c r="AC205" s="316">
        <f>SimT</f>
        <v>12600</v>
      </c>
      <c r="AD205" s="317">
        <v>16384</v>
      </c>
      <c r="AE205" s="316">
        <v>1</v>
      </c>
      <c r="AF205" s="317">
        <v>32</v>
      </c>
      <c r="AG205" s="403" t="str" cm="1">
        <f t="array" ref="AG205">TEXT(J205,"000")&amp;TEXT(K205,"0")&amp;TEXT(L205,"000")&amp;_xlfn.IFS(ABS(M205-L205)&lt;5,"01",M205&lt;L205,"02",M205&gt;L205,"03")</f>
        <v>000506002</v>
      </c>
    </row>
    <row r="206" spans="2:33" x14ac:dyDescent="0.25">
      <c r="B206" s="303"/>
      <c r="E206" s="74"/>
      <c r="J206" s="309" t="str">
        <f t="shared" si="51"/>
        <v>000</v>
      </c>
      <c r="K206" s="309">
        <f t="shared" si="30"/>
        <v>5</v>
      </c>
      <c r="L206" s="2">
        <f>L204</f>
        <v>60</v>
      </c>
      <c r="M206" s="53">
        <f>L206+30</f>
        <v>90</v>
      </c>
      <c r="N206" s="58">
        <f>L206+45</f>
        <v>105</v>
      </c>
      <c r="O206" s="385">
        <v>1</v>
      </c>
      <c r="P206" s="385">
        <v>1</v>
      </c>
      <c r="Q206" s="385">
        <v>1</v>
      </c>
      <c r="R206" s="386">
        <f t="shared" si="46"/>
        <v>60</v>
      </c>
      <c r="S206" s="398" cm="1">
        <f t="array" ref="S206">INDEX(CPTab,K206,2*MATCH(O206,Rp,0))</f>
        <v>9.9949036616394196</v>
      </c>
      <c r="T206" s="407" cm="1">
        <f t="array" ref="T206">INDEX(CPTab,K206,2*MATCH(O206,Rp,0)-1)</f>
        <v>15.8619947406664</v>
      </c>
      <c r="U206" s="386">
        <f t="shared" si="47"/>
        <v>90</v>
      </c>
      <c r="V206" s="387">
        <f t="shared" si="48"/>
        <v>25.8</v>
      </c>
      <c r="W206" s="386">
        <f t="shared" si="49"/>
        <v>105</v>
      </c>
      <c r="X206" s="387">
        <f t="shared" si="50"/>
        <v>0.71</v>
      </c>
      <c r="Y206" s="386">
        <v>0</v>
      </c>
      <c r="Z206" s="387">
        <v>0</v>
      </c>
      <c r="AA206" s="386">
        <v>0</v>
      </c>
      <c r="AB206" s="387">
        <v>0</v>
      </c>
      <c r="AC206" s="386">
        <f>SimT</f>
        <v>12600</v>
      </c>
      <c r="AD206" s="387">
        <v>16384</v>
      </c>
      <c r="AE206" s="386">
        <v>1</v>
      </c>
      <c r="AF206" s="387">
        <v>32</v>
      </c>
      <c r="AG206" s="404" t="str" cm="1">
        <f t="array" ref="AG206">TEXT(J206,"000")&amp;TEXT(K206,"0")&amp;TEXT(L206,"000")&amp;_xlfn.IFS(ABS(M206-L206)&lt;5,"01",M206&lt;L206,"02",M206&gt;L206,"03")</f>
        <v>000506003</v>
      </c>
    </row>
    <row r="207" spans="2:33" x14ac:dyDescent="0.25">
      <c r="B207" s="303"/>
      <c r="E207" s="74"/>
      <c r="J207" s="309" t="str">
        <f t="shared" si="51"/>
        <v>111</v>
      </c>
      <c r="K207" s="309">
        <f t="shared" si="30"/>
        <v>6</v>
      </c>
      <c r="L207" s="56">
        <v>0</v>
      </c>
      <c r="M207" s="82">
        <f>L207+3</f>
        <v>3</v>
      </c>
      <c r="N207" s="57">
        <f>L207+3</f>
        <v>3</v>
      </c>
      <c r="O207" s="308">
        <v>10</v>
      </c>
      <c r="P207" s="308">
        <v>10</v>
      </c>
      <c r="Q207" s="308">
        <v>10</v>
      </c>
      <c r="R207" s="316">
        <f t="shared" si="46"/>
        <v>0</v>
      </c>
      <c r="S207" s="397" cm="1">
        <f t="array" ref="S207">INDEX(CPTab,K207,2*MATCH(O207,Rp,0))</f>
        <v>11.0309516763358</v>
      </c>
      <c r="T207" s="406" cm="1">
        <f t="array" ref="T207">INDEX(CPTab,K207,2*MATCH(O207,Rp,0)-1)</f>
        <v>18.665194935765602</v>
      </c>
      <c r="U207" s="316">
        <f t="shared" si="47"/>
        <v>3</v>
      </c>
      <c r="V207" s="317">
        <f t="shared" si="48"/>
        <v>28.7</v>
      </c>
      <c r="W207" s="316">
        <f t="shared" si="49"/>
        <v>3</v>
      </c>
      <c r="X207" s="317">
        <f t="shared" si="50"/>
        <v>0.87</v>
      </c>
      <c r="Y207" s="316">
        <v>0</v>
      </c>
      <c r="Z207" s="317">
        <v>0</v>
      </c>
      <c r="AA207" s="316">
        <v>0</v>
      </c>
      <c r="AB207" s="317">
        <v>0</v>
      </c>
      <c r="AC207" s="316">
        <f>SimT</f>
        <v>12600</v>
      </c>
      <c r="AD207" s="317">
        <v>16384</v>
      </c>
      <c r="AE207" s="316">
        <v>1</v>
      </c>
      <c r="AF207" s="317">
        <v>32</v>
      </c>
      <c r="AG207" s="403" t="str" cm="1">
        <f t="array" ref="AG207">TEXT(J207,"000")&amp;TEXT(K207,"0")&amp;TEXT(L207,"000")&amp;_xlfn.IFS(ABS(M207-L207)&lt;5,"01",M207&lt;L207,"02",M207&gt;L207,"03")</f>
        <v>111600001</v>
      </c>
    </row>
    <row r="208" spans="2:33" x14ac:dyDescent="0.25">
      <c r="B208" s="303"/>
      <c r="E208" s="74"/>
      <c r="J208" s="309" t="str">
        <f t="shared" si="51"/>
        <v>111</v>
      </c>
      <c r="K208" s="309">
        <f t="shared" si="30"/>
        <v>6</v>
      </c>
      <c r="L208" s="56">
        <f>L207</f>
        <v>0</v>
      </c>
      <c r="M208" s="82">
        <f>L208-30</f>
        <v>-30</v>
      </c>
      <c r="N208" s="57">
        <f>L208-45</f>
        <v>-45</v>
      </c>
      <c r="O208" s="308">
        <v>10</v>
      </c>
      <c r="P208" s="308">
        <v>10</v>
      </c>
      <c r="Q208" s="308">
        <v>10</v>
      </c>
      <c r="R208" s="316">
        <f t="shared" si="46"/>
        <v>0</v>
      </c>
      <c r="S208" s="397" cm="1">
        <f t="array" ref="S208">INDEX(CPTab,K208,2*MATCH(O208,Rp,0))</f>
        <v>11.0309516763358</v>
      </c>
      <c r="T208" s="406" cm="1">
        <f t="array" ref="T208">INDEX(CPTab,K208,2*MATCH(O208,Rp,0)-1)</f>
        <v>18.665194935765602</v>
      </c>
      <c r="U208" s="316">
        <f t="shared" si="47"/>
        <v>-30</v>
      </c>
      <c r="V208" s="317">
        <f t="shared" si="48"/>
        <v>28.7</v>
      </c>
      <c r="W208" s="316">
        <f t="shared" si="49"/>
        <v>-45</v>
      </c>
      <c r="X208" s="317">
        <f t="shared" si="50"/>
        <v>0.87</v>
      </c>
      <c r="Y208" s="316">
        <v>0</v>
      </c>
      <c r="Z208" s="317">
        <v>0</v>
      </c>
      <c r="AA208" s="316">
        <v>0</v>
      </c>
      <c r="AB208" s="317">
        <v>0</v>
      </c>
      <c r="AC208" s="316">
        <f>SimT</f>
        <v>12600</v>
      </c>
      <c r="AD208" s="317">
        <v>16384</v>
      </c>
      <c r="AE208" s="316">
        <v>1</v>
      </c>
      <c r="AF208" s="317">
        <v>32</v>
      </c>
      <c r="AG208" s="403" t="str" cm="1">
        <f t="array" ref="AG208">TEXT(J208,"000")&amp;TEXT(K208,"0")&amp;TEXT(L208,"000")&amp;_xlfn.IFS(ABS(M208-L208)&lt;5,"01",M208&lt;L208,"02",M208&gt;L208,"03")</f>
        <v>111600002</v>
      </c>
    </row>
    <row r="209" spans="2:33" x14ac:dyDescent="0.25">
      <c r="B209" s="303"/>
      <c r="E209" s="74"/>
      <c r="J209" s="309" t="str">
        <f t="shared" si="51"/>
        <v>111</v>
      </c>
      <c r="K209" s="309">
        <f t="shared" si="30"/>
        <v>6</v>
      </c>
      <c r="L209" s="56">
        <f>L207</f>
        <v>0</v>
      </c>
      <c r="M209" s="82">
        <f>L209+30</f>
        <v>30</v>
      </c>
      <c r="N209" s="57">
        <f>L209+45</f>
        <v>45</v>
      </c>
      <c r="O209" s="308">
        <v>10</v>
      </c>
      <c r="P209" s="308">
        <v>10</v>
      </c>
      <c r="Q209" s="308">
        <v>10</v>
      </c>
      <c r="R209" s="316">
        <f t="shared" si="46"/>
        <v>0</v>
      </c>
      <c r="S209" s="397" cm="1">
        <f t="array" ref="S209">INDEX(CPTab,K209,2*MATCH(O209,Rp,0))</f>
        <v>11.0309516763358</v>
      </c>
      <c r="T209" s="406" cm="1">
        <f t="array" ref="T209">INDEX(CPTab,K209,2*MATCH(O209,Rp,0)-1)</f>
        <v>18.665194935765602</v>
      </c>
      <c r="U209" s="316">
        <f t="shared" si="47"/>
        <v>30</v>
      </c>
      <c r="V209" s="317">
        <f t="shared" si="48"/>
        <v>28.7</v>
      </c>
      <c r="W209" s="316">
        <f t="shared" si="49"/>
        <v>45</v>
      </c>
      <c r="X209" s="317">
        <f t="shared" si="50"/>
        <v>0.87</v>
      </c>
      <c r="Y209" s="316">
        <v>0</v>
      </c>
      <c r="Z209" s="317">
        <v>0</v>
      </c>
      <c r="AA209" s="316">
        <v>0</v>
      </c>
      <c r="AB209" s="317">
        <v>0</v>
      </c>
      <c r="AC209" s="316">
        <f>SimT</f>
        <v>12600</v>
      </c>
      <c r="AD209" s="317">
        <v>16384</v>
      </c>
      <c r="AE209" s="316">
        <v>1</v>
      </c>
      <c r="AF209" s="317">
        <v>32</v>
      </c>
      <c r="AG209" s="403" t="str" cm="1">
        <f t="array" ref="AG209">TEXT(J209,"000")&amp;TEXT(K209,"0")&amp;TEXT(L209,"000")&amp;_xlfn.IFS(ABS(M209-L209)&lt;5,"01",M209&lt;L209,"02",M209&gt;L209,"03")</f>
        <v>111600003</v>
      </c>
    </row>
    <row r="210" spans="2:33" x14ac:dyDescent="0.25">
      <c r="B210" s="303"/>
      <c r="E210" s="74"/>
      <c r="J210" s="309" t="str">
        <f t="shared" si="51"/>
        <v>111</v>
      </c>
      <c r="K210" s="309">
        <f t="shared" si="30"/>
        <v>6</v>
      </c>
      <c r="L210" s="56">
        <v>60</v>
      </c>
      <c r="M210" s="82">
        <f>L210+3</f>
        <v>63</v>
      </c>
      <c r="N210" s="57">
        <f>L210+3</f>
        <v>63</v>
      </c>
      <c r="O210" s="308">
        <v>10</v>
      </c>
      <c r="P210" s="308">
        <v>10</v>
      </c>
      <c r="Q210" s="308">
        <v>10</v>
      </c>
      <c r="R210" s="316">
        <f t="shared" si="46"/>
        <v>60</v>
      </c>
      <c r="S210" s="397" cm="1">
        <f t="array" ref="S210">INDEX(CPTab,K210,2*MATCH(O210,Rp,0))</f>
        <v>11.0309516763358</v>
      </c>
      <c r="T210" s="406" cm="1">
        <f t="array" ref="T210">INDEX(CPTab,K210,2*MATCH(O210,Rp,0)-1)</f>
        <v>18.665194935765602</v>
      </c>
      <c r="U210" s="316">
        <f t="shared" si="47"/>
        <v>63</v>
      </c>
      <c r="V210" s="317">
        <f t="shared" si="48"/>
        <v>28.7</v>
      </c>
      <c r="W210" s="316">
        <f t="shared" si="49"/>
        <v>63</v>
      </c>
      <c r="X210" s="317">
        <f t="shared" si="50"/>
        <v>0.87</v>
      </c>
      <c r="Y210" s="316">
        <v>0</v>
      </c>
      <c r="Z210" s="317">
        <v>0</v>
      </c>
      <c r="AA210" s="316">
        <v>0</v>
      </c>
      <c r="AB210" s="317">
        <v>0</v>
      </c>
      <c r="AC210" s="316">
        <f>SimT</f>
        <v>12600</v>
      </c>
      <c r="AD210" s="317">
        <v>16384</v>
      </c>
      <c r="AE210" s="316">
        <v>1</v>
      </c>
      <c r="AF210" s="317">
        <v>32</v>
      </c>
      <c r="AG210" s="403" t="str" cm="1">
        <f t="array" ref="AG210">TEXT(J210,"000")&amp;TEXT(K210,"0")&amp;TEXT(L210,"000")&amp;_xlfn.IFS(ABS(M210-L210)&lt;5,"01",M210&lt;L210,"02",M210&gt;L210,"03")</f>
        <v>111606001</v>
      </c>
    </row>
    <row r="211" spans="2:33" x14ac:dyDescent="0.25">
      <c r="B211" s="303"/>
      <c r="E211" s="74"/>
      <c r="J211" s="309" t="str">
        <f t="shared" si="51"/>
        <v>111</v>
      </c>
      <c r="K211" s="309">
        <f t="shared" si="30"/>
        <v>6</v>
      </c>
      <c r="L211" s="56">
        <f>L210</f>
        <v>60</v>
      </c>
      <c r="M211" s="82">
        <f>L211-30</f>
        <v>30</v>
      </c>
      <c r="N211" s="57">
        <f>L211-45</f>
        <v>15</v>
      </c>
      <c r="O211" s="308">
        <v>10</v>
      </c>
      <c r="P211" s="308">
        <v>10</v>
      </c>
      <c r="Q211" s="308">
        <v>10</v>
      </c>
      <c r="R211" s="316">
        <f t="shared" si="46"/>
        <v>60</v>
      </c>
      <c r="S211" s="397" cm="1">
        <f t="array" ref="S211">INDEX(CPTab,K211,2*MATCH(O211,Rp,0))</f>
        <v>11.0309516763358</v>
      </c>
      <c r="T211" s="406" cm="1">
        <f t="array" ref="T211">INDEX(CPTab,K211,2*MATCH(O211,Rp,0)-1)</f>
        <v>18.665194935765602</v>
      </c>
      <c r="U211" s="316">
        <f t="shared" si="47"/>
        <v>30</v>
      </c>
      <c r="V211" s="317">
        <f t="shared" si="48"/>
        <v>28.7</v>
      </c>
      <c r="W211" s="316">
        <f t="shared" si="49"/>
        <v>15</v>
      </c>
      <c r="X211" s="317">
        <f t="shared" si="50"/>
        <v>0.87</v>
      </c>
      <c r="Y211" s="316">
        <v>0</v>
      </c>
      <c r="Z211" s="317">
        <v>0</v>
      </c>
      <c r="AA211" s="316">
        <v>0</v>
      </c>
      <c r="AB211" s="317">
        <v>0</v>
      </c>
      <c r="AC211" s="316">
        <f>SimT</f>
        <v>12600</v>
      </c>
      <c r="AD211" s="317">
        <v>16384</v>
      </c>
      <c r="AE211" s="316">
        <v>1</v>
      </c>
      <c r="AF211" s="317">
        <v>32</v>
      </c>
      <c r="AG211" s="403" t="str" cm="1">
        <f t="array" ref="AG211">TEXT(J211,"000")&amp;TEXT(K211,"0")&amp;TEXT(L211,"000")&amp;_xlfn.IFS(ABS(M211-L211)&lt;5,"01",M211&lt;L211,"02",M211&gt;L211,"03")</f>
        <v>111606002</v>
      </c>
    </row>
    <row r="212" spans="2:33" x14ac:dyDescent="0.25">
      <c r="B212" s="303"/>
      <c r="E212" s="74"/>
      <c r="J212" s="309" t="str">
        <f t="shared" si="51"/>
        <v>111</v>
      </c>
      <c r="K212" s="309">
        <f t="shared" si="30"/>
        <v>6</v>
      </c>
      <c r="L212" s="2">
        <f>L210</f>
        <v>60</v>
      </c>
      <c r="M212" s="53">
        <f>L212+30</f>
        <v>90</v>
      </c>
      <c r="N212" s="58">
        <f>L212+45</f>
        <v>105</v>
      </c>
      <c r="O212" s="385">
        <v>10</v>
      </c>
      <c r="P212" s="385">
        <v>10</v>
      </c>
      <c r="Q212" s="385">
        <v>10</v>
      </c>
      <c r="R212" s="386">
        <f t="shared" si="46"/>
        <v>60</v>
      </c>
      <c r="S212" s="398" cm="1">
        <f t="array" ref="S212">INDEX(CPTab,K212,2*MATCH(O212,Rp,0))</f>
        <v>11.0309516763358</v>
      </c>
      <c r="T212" s="407" cm="1">
        <f t="array" ref="T212">INDEX(CPTab,K212,2*MATCH(O212,Rp,0)-1)</f>
        <v>18.665194935765602</v>
      </c>
      <c r="U212" s="386">
        <f t="shared" si="47"/>
        <v>90</v>
      </c>
      <c r="V212" s="387">
        <f t="shared" si="48"/>
        <v>28.7</v>
      </c>
      <c r="W212" s="386">
        <f t="shared" si="49"/>
        <v>105</v>
      </c>
      <c r="X212" s="387">
        <f t="shared" si="50"/>
        <v>0.87</v>
      </c>
      <c r="Y212" s="386">
        <v>0</v>
      </c>
      <c r="Z212" s="387">
        <v>0</v>
      </c>
      <c r="AA212" s="386">
        <v>0</v>
      </c>
      <c r="AB212" s="387">
        <v>0</v>
      </c>
      <c r="AC212" s="386">
        <f>SimT</f>
        <v>12600</v>
      </c>
      <c r="AD212" s="387">
        <v>16384</v>
      </c>
      <c r="AE212" s="386">
        <v>1</v>
      </c>
      <c r="AF212" s="387">
        <v>32</v>
      </c>
      <c r="AG212" s="404" t="str" cm="1">
        <f t="array" ref="AG212">TEXT(J212,"000")&amp;TEXT(K212,"0")&amp;TEXT(L212,"000")&amp;_xlfn.IFS(ABS(M212-L212)&lt;5,"01",M212&lt;L212,"02",M212&gt;L212,"03")</f>
        <v>111606003</v>
      </c>
    </row>
    <row r="213" spans="2:33" x14ac:dyDescent="0.25">
      <c r="B213" s="303"/>
      <c r="E213" s="74"/>
      <c r="J213" s="309" t="str">
        <f t="shared" si="51"/>
        <v>000</v>
      </c>
      <c r="K213" s="309">
        <f t="shared" si="30"/>
        <v>6</v>
      </c>
      <c r="L213" s="55">
        <v>0</v>
      </c>
      <c r="M213" s="225">
        <f>L213+3</f>
        <v>3</v>
      </c>
      <c r="N213" s="1">
        <f>L213+3</f>
        <v>3</v>
      </c>
      <c r="O213" s="308">
        <v>1</v>
      </c>
      <c r="P213" s="308">
        <v>1</v>
      </c>
      <c r="Q213" s="308">
        <v>1</v>
      </c>
      <c r="R213" s="316">
        <f t="shared" si="46"/>
        <v>0</v>
      </c>
      <c r="S213" s="397" cm="1">
        <f t="array" ref="S213">INDEX(CPTab,K213,2*MATCH(O213,Rp,0))</f>
        <v>9.5041440757305793</v>
      </c>
      <c r="T213" s="406" cm="1">
        <f t="array" ref="T213">INDEX(CPTab,K213,2*MATCH(O213,Rp,0)-1)</f>
        <v>16.685242109233801</v>
      </c>
      <c r="U213" s="316">
        <f t="shared" si="47"/>
        <v>3</v>
      </c>
      <c r="V213" s="317">
        <f t="shared" si="48"/>
        <v>25.8</v>
      </c>
      <c r="W213" s="316">
        <f t="shared" si="49"/>
        <v>3</v>
      </c>
      <c r="X213" s="317">
        <f t="shared" si="50"/>
        <v>0.71</v>
      </c>
      <c r="Y213" s="316">
        <v>0</v>
      </c>
      <c r="Z213" s="317">
        <v>0</v>
      </c>
      <c r="AA213" s="316">
        <v>0</v>
      </c>
      <c r="AB213" s="317">
        <v>0</v>
      </c>
      <c r="AC213" s="316">
        <f>SimT</f>
        <v>12600</v>
      </c>
      <c r="AD213" s="317">
        <v>16384</v>
      </c>
      <c r="AE213" s="316">
        <v>1</v>
      </c>
      <c r="AF213" s="317">
        <v>32</v>
      </c>
      <c r="AG213" s="403" t="str" cm="1">
        <f t="array" ref="AG213">TEXT(J213,"000")&amp;TEXT(K213,"0")&amp;TEXT(L213,"000")&amp;_xlfn.IFS(ABS(M213-L213)&lt;5,"01",M213&lt;L213,"02",M213&gt;L213,"03")</f>
        <v>000600001</v>
      </c>
    </row>
    <row r="214" spans="2:33" x14ac:dyDescent="0.25">
      <c r="B214" s="303"/>
      <c r="E214" s="74"/>
      <c r="J214" s="309" t="str">
        <f t="shared" si="51"/>
        <v>000</v>
      </c>
      <c r="K214" s="309">
        <f t="shared" si="30"/>
        <v>6</v>
      </c>
      <c r="L214" s="56">
        <f>L213</f>
        <v>0</v>
      </c>
      <c r="M214" s="82">
        <f>L214-30</f>
        <v>-30</v>
      </c>
      <c r="N214" s="57">
        <f>L214-45</f>
        <v>-45</v>
      </c>
      <c r="O214" s="308">
        <v>1</v>
      </c>
      <c r="P214" s="308">
        <v>1</v>
      </c>
      <c r="Q214" s="308">
        <v>1</v>
      </c>
      <c r="R214" s="316">
        <f t="shared" si="46"/>
        <v>0</v>
      </c>
      <c r="S214" s="397" cm="1">
        <f t="array" ref="S214">INDEX(CPTab,K214,2*MATCH(O214,Rp,0))</f>
        <v>9.5041440757305793</v>
      </c>
      <c r="T214" s="406" cm="1">
        <f t="array" ref="T214">INDEX(CPTab,K214,2*MATCH(O214,Rp,0)-1)</f>
        <v>16.685242109233801</v>
      </c>
      <c r="U214" s="316">
        <f t="shared" si="47"/>
        <v>-30</v>
      </c>
      <c r="V214" s="317">
        <f t="shared" si="48"/>
        <v>25.8</v>
      </c>
      <c r="W214" s="316">
        <f t="shared" si="49"/>
        <v>-45</v>
      </c>
      <c r="X214" s="317">
        <f t="shared" si="50"/>
        <v>0.71</v>
      </c>
      <c r="Y214" s="316">
        <v>0</v>
      </c>
      <c r="Z214" s="317">
        <v>0</v>
      </c>
      <c r="AA214" s="316">
        <v>0</v>
      </c>
      <c r="AB214" s="317">
        <v>0</v>
      </c>
      <c r="AC214" s="316">
        <f>SimT</f>
        <v>12600</v>
      </c>
      <c r="AD214" s="317">
        <v>16384</v>
      </c>
      <c r="AE214" s="316">
        <v>1</v>
      </c>
      <c r="AF214" s="317">
        <v>32</v>
      </c>
      <c r="AG214" s="403" t="str" cm="1">
        <f t="array" ref="AG214">TEXT(J214,"000")&amp;TEXT(K214,"0")&amp;TEXT(L214,"000")&amp;_xlfn.IFS(ABS(M214-L214)&lt;5,"01",M214&lt;L214,"02",M214&gt;L214,"03")</f>
        <v>000600002</v>
      </c>
    </row>
    <row r="215" spans="2:33" x14ac:dyDescent="0.25">
      <c r="B215" s="303"/>
      <c r="E215" s="74"/>
      <c r="J215" s="309" t="str">
        <f t="shared" si="51"/>
        <v>000</v>
      </c>
      <c r="K215" s="309">
        <f t="shared" si="30"/>
        <v>6</v>
      </c>
      <c r="L215" s="56">
        <f>L213</f>
        <v>0</v>
      </c>
      <c r="M215" s="82">
        <f>L215+30</f>
        <v>30</v>
      </c>
      <c r="N215" s="57">
        <f>L215+45</f>
        <v>45</v>
      </c>
      <c r="O215" s="308">
        <v>1</v>
      </c>
      <c r="P215" s="308">
        <v>1</v>
      </c>
      <c r="Q215" s="308">
        <v>1</v>
      </c>
      <c r="R215" s="316">
        <f t="shared" si="46"/>
        <v>0</v>
      </c>
      <c r="S215" s="397" cm="1">
        <f t="array" ref="S215">INDEX(CPTab,K215,2*MATCH(O215,Rp,0))</f>
        <v>9.5041440757305793</v>
      </c>
      <c r="T215" s="406" cm="1">
        <f t="array" ref="T215">INDEX(CPTab,K215,2*MATCH(O215,Rp,0)-1)</f>
        <v>16.685242109233801</v>
      </c>
      <c r="U215" s="316">
        <f t="shared" si="47"/>
        <v>30</v>
      </c>
      <c r="V215" s="317">
        <f t="shared" si="48"/>
        <v>25.8</v>
      </c>
      <c r="W215" s="316">
        <f t="shared" si="49"/>
        <v>45</v>
      </c>
      <c r="X215" s="317">
        <f t="shared" si="50"/>
        <v>0.71</v>
      </c>
      <c r="Y215" s="316">
        <v>0</v>
      </c>
      <c r="Z215" s="317">
        <v>0</v>
      </c>
      <c r="AA215" s="316">
        <v>0</v>
      </c>
      <c r="AB215" s="317">
        <v>0</v>
      </c>
      <c r="AC215" s="316">
        <f>SimT</f>
        <v>12600</v>
      </c>
      <c r="AD215" s="317">
        <v>16384</v>
      </c>
      <c r="AE215" s="316">
        <v>1</v>
      </c>
      <c r="AF215" s="317">
        <v>32</v>
      </c>
      <c r="AG215" s="403" t="str" cm="1">
        <f t="array" ref="AG215">TEXT(J215,"000")&amp;TEXT(K215,"0")&amp;TEXT(L215,"000")&amp;_xlfn.IFS(ABS(M215-L215)&lt;5,"01",M215&lt;L215,"02",M215&gt;L215,"03")</f>
        <v>000600003</v>
      </c>
    </row>
    <row r="216" spans="2:33" x14ac:dyDescent="0.25">
      <c r="B216" s="303"/>
      <c r="E216" s="74"/>
      <c r="J216" s="309" t="str">
        <f t="shared" si="51"/>
        <v>000</v>
      </c>
      <c r="K216" s="309">
        <f t="shared" si="30"/>
        <v>6</v>
      </c>
      <c r="L216" s="56">
        <v>60</v>
      </c>
      <c r="M216" s="82">
        <f>L216+3</f>
        <v>63</v>
      </c>
      <c r="N216" s="57">
        <f>L216+3</f>
        <v>63</v>
      </c>
      <c r="O216" s="308">
        <v>1</v>
      </c>
      <c r="P216" s="308">
        <v>1</v>
      </c>
      <c r="Q216" s="308">
        <v>1</v>
      </c>
      <c r="R216" s="316">
        <f t="shared" si="46"/>
        <v>60</v>
      </c>
      <c r="S216" s="397" cm="1">
        <f t="array" ref="S216">INDEX(CPTab,K216,2*MATCH(O216,Rp,0))</f>
        <v>9.5041440757305793</v>
      </c>
      <c r="T216" s="406" cm="1">
        <f t="array" ref="T216">INDEX(CPTab,K216,2*MATCH(O216,Rp,0)-1)</f>
        <v>16.685242109233801</v>
      </c>
      <c r="U216" s="316">
        <f t="shared" si="47"/>
        <v>63</v>
      </c>
      <c r="V216" s="317">
        <f t="shared" si="48"/>
        <v>25.8</v>
      </c>
      <c r="W216" s="316">
        <f t="shared" si="49"/>
        <v>63</v>
      </c>
      <c r="X216" s="317">
        <f t="shared" si="50"/>
        <v>0.71</v>
      </c>
      <c r="Y216" s="316">
        <v>0</v>
      </c>
      <c r="Z216" s="317">
        <v>0</v>
      </c>
      <c r="AA216" s="316">
        <v>0</v>
      </c>
      <c r="AB216" s="317">
        <v>0</v>
      </c>
      <c r="AC216" s="316">
        <f>SimT</f>
        <v>12600</v>
      </c>
      <c r="AD216" s="317">
        <v>16384</v>
      </c>
      <c r="AE216" s="316">
        <v>1</v>
      </c>
      <c r="AF216" s="317">
        <v>32</v>
      </c>
      <c r="AG216" s="403" t="str" cm="1">
        <f t="array" ref="AG216">TEXT(J216,"000")&amp;TEXT(K216,"0")&amp;TEXT(L216,"000")&amp;_xlfn.IFS(ABS(M216-L216)&lt;5,"01",M216&lt;L216,"02",M216&gt;L216,"03")</f>
        <v>000606001</v>
      </c>
    </row>
    <row r="217" spans="2:33" x14ac:dyDescent="0.25">
      <c r="B217" s="303"/>
      <c r="E217" s="74"/>
      <c r="J217" s="309" t="str">
        <f t="shared" si="51"/>
        <v>000</v>
      </c>
      <c r="K217" s="309">
        <f t="shared" si="30"/>
        <v>6</v>
      </c>
      <c r="L217" s="56">
        <f>L216</f>
        <v>60</v>
      </c>
      <c r="M217" s="82">
        <f>L217-30</f>
        <v>30</v>
      </c>
      <c r="N217" s="57">
        <f>L217-45</f>
        <v>15</v>
      </c>
      <c r="O217" s="308">
        <v>1</v>
      </c>
      <c r="P217" s="308">
        <v>1</v>
      </c>
      <c r="Q217" s="308">
        <v>1</v>
      </c>
      <c r="R217" s="316">
        <f t="shared" si="46"/>
        <v>60</v>
      </c>
      <c r="S217" s="397" cm="1">
        <f t="array" ref="S217">INDEX(CPTab,K217,2*MATCH(O217,Rp,0))</f>
        <v>9.5041440757305793</v>
      </c>
      <c r="T217" s="406" cm="1">
        <f t="array" ref="T217">INDEX(CPTab,K217,2*MATCH(O217,Rp,0)-1)</f>
        <v>16.685242109233801</v>
      </c>
      <c r="U217" s="316">
        <f t="shared" si="47"/>
        <v>30</v>
      </c>
      <c r="V217" s="317">
        <f t="shared" si="48"/>
        <v>25.8</v>
      </c>
      <c r="W217" s="316">
        <f t="shared" si="49"/>
        <v>15</v>
      </c>
      <c r="X217" s="317">
        <f t="shared" si="50"/>
        <v>0.71</v>
      </c>
      <c r="Y217" s="316">
        <v>0</v>
      </c>
      <c r="Z217" s="317">
        <v>0</v>
      </c>
      <c r="AA217" s="316">
        <v>0</v>
      </c>
      <c r="AB217" s="317">
        <v>0</v>
      </c>
      <c r="AC217" s="316">
        <f>SimT</f>
        <v>12600</v>
      </c>
      <c r="AD217" s="317">
        <v>16384</v>
      </c>
      <c r="AE217" s="316">
        <v>1</v>
      </c>
      <c r="AF217" s="317">
        <v>32</v>
      </c>
      <c r="AG217" s="403" t="str" cm="1">
        <f t="array" ref="AG217">TEXT(J217,"000")&amp;TEXT(K217,"0")&amp;TEXT(L217,"000")&amp;_xlfn.IFS(ABS(M217-L217)&lt;5,"01",M217&lt;L217,"02",M217&gt;L217,"03")</f>
        <v>000606002</v>
      </c>
    </row>
    <row r="218" spans="2:33" x14ac:dyDescent="0.25">
      <c r="B218" s="303"/>
      <c r="E218" s="74"/>
      <c r="J218" s="309" t="str">
        <f t="shared" si="51"/>
        <v>000</v>
      </c>
      <c r="K218" s="309">
        <f t="shared" si="30"/>
        <v>6</v>
      </c>
      <c r="L218" s="2">
        <f>L216</f>
        <v>60</v>
      </c>
      <c r="M218" s="53">
        <f>L218+30</f>
        <v>90</v>
      </c>
      <c r="N218" s="58">
        <f>L218+45</f>
        <v>105</v>
      </c>
      <c r="O218" s="385">
        <v>1</v>
      </c>
      <c r="P218" s="385">
        <v>1</v>
      </c>
      <c r="Q218" s="385">
        <v>1</v>
      </c>
      <c r="R218" s="386">
        <f t="shared" si="46"/>
        <v>60</v>
      </c>
      <c r="S218" s="398" cm="1">
        <f t="array" ref="S218">INDEX(CPTab,K218,2*MATCH(O218,Rp,0))</f>
        <v>9.5041440757305793</v>
      </c>
      <c r="T218" s="407" cm="1">
        <f t="array" ref="T218">INDEX(CPTab,K218,2*MATCH(O218,Rp,0)-1)</f>
        <v>16.685242109233801</v>
      </c>
      <c r="U218" s="386">
        <f t="shared" si="47"/>
        <v>90</v>
      </c>
      <c r="V218" s="387">
        <f t="shared" si="48"/>
        <v>25.8</v>
      </c>
      <c r="W218" s="386">
        <f t="shared" si="49"/>
        <v>105</v>
      </c>
      <c r="X218" s="387">
        <f t="shared" si="50"/>
        <v>0.71</v>
      </c>
      <c r="Y218" s="386">
        <v>0</v>
      </c>
      <c r="Z218" s="387">
        <v>0</v>
      </c>
      <c r="AA218" s="386">
        <v>0</v>
      </c>
      <c r="AB218" s="387">
        <v>0</v>
      </c>
      <c r="AC218" s="386">
        <f>SimT</f>
        <v>12600</v>
      </c>
      <c r="AD218" s="387">
        <v>16384</v>
      </c>
      <c r="AE218" s="386">
        <v>1</v>
      </c>
      <c r="AF218" s="387">
        <v>32</v>
      </c>
      <c r="AG218" s="404" t="str" cm="1">
        <f t="array" ref="AG218">TEXT(J218,"000")&amp;TEXT(K218,"0")&amp;TEXT(L218,"000")&amp;_xlfn.IFS(ABS(M218-L218)&lt;5,"01",M218&lt;L218,"02",M218&gt;L218,"03")</f>
        <v>000606003</v>
      </c>
    </row>
    <row r="219" spans="2:33" x14ac:dyDescent="0.25">
      <c r="B219" s="303"/>
      <c r="E219" s="74"/>
    </row>
    <row r="220" spans="2:33" x14ac:dyDescent="0.25">
      <c r="B220" s="303"/>
      <c r="E220" s="74"/>
    </row>
    <row r="221" spans="2:33" x14ac:dyDescent="0.25">
      <c r="B221" s="303"/>
      <c r="E221" s="74"/>
    </row>
    <row r="222" spans="2:33" x14ac:dyDescent="0.25">
      <c r="B222" s="303"/>
      <c r="E222" s="74"/>
    </row>
    <row r="223" spans="2:33" x14ac:dyDescent="0.25">
      <c r="B223" s="303"/>
      <c r="E223" s="74"/>
    </row>
    <row r="224" spans="2:33" x14ac:dyDescent="0.25">
      <c r="B224" s="303"/>
      <c r="E224" s="74"/>
    </row>
    <row r="225" spans="2:5" x14ac:dyDescent="0.25">
      <c r="B225" s="303"/>
      <c r="E225" s="74"/>
    </row>
    <row r="226" spans="2:5" x14ac:dyDescent="0.25">
      <c r="B226" s="303"/>
      <c r="E226" s="74"/>
    </row>
    <row r="227" spans="2:5" x14ac:dyDescent="0.25">
      <c r="B227" s="303"/>
      <c r="E227" s="74"/>
    </row>
    <row r="228" spans="2:5" x14ac:dyDescent="0.25">
      <c r="B228" s="303"/>
      <c r="E228" s="74"/>
    </row>
    <row r="229" spans="2:5" x14ac:dyDescent="0.25">
      <c r="B229" s="303"/>
      <c r="E229" s="74"/>
    </row>
    <row r="230" spans="2:5" x14ac:dyDescent="0.25">
      <c r="B230" s="303"/>
      <c r="E230" s="74"/>
    </row>
    <row r="231" spans="2:5" x14ac:dyDescent="0.25">
      <c r="B231" s="303"/>
      <c r="E231" s="74"/>
    </row>
    <row r="232" spans="2:5" x14ac:dyDescent="0.25">
      <c r="B232" s="303"/>
      <c r="E232" s="74"/>
    </row>
    <row r="233" spans="2:5" x14ac:dyDescent="0.25">
      <c r="B233" s="303"/>
      <c r="E233" s="74"/>
    </row>
    <row r="234" spans="2:5" x14ac:dyDescent="0.25">
      <c r="B234" s="303"/>
      <c r="E234" s="74"/>
    </row>
    <row r="235" spans="2:5" x14ac:dyDescent="0.25">
      <c r="B235" s="303"/>
      <c r="E235" s="74"/>
    </row>
    <row r="236" spans="2:5" x14ac:dyDescent="0.25">
      <c r="B236" s="303"/>
      <c r="E236" s="74"/>
    </row>
    <row r="237" spans="2:5" x14ac:dyDescent="0.25">
      <c r="B237" s="303"/>
      <c r="E237" s="74"/>
    </row>
    <row r="238" spans="2:5" x14ac:dyDescent="0.25">
      <c r="B238" s="303"/>
      <c r="E238" s="74"/>
    </row>
    <row r="239" spans="2:5" x14ac:dyDescent="0.25">
      <c r="B239" s="303"/>
      <c r="E239" s="74"/>
    </row>
    <row r="240" spans="2:5" x14ac:dyDescent="0.25">
      <c r="B240" s="303"/>
      <c r="E240" s="74"/>
    </row>
    <row r="241" spans="2:5" x14ac:dyDescent="0.25">
      <c r="B241" s="303"/>
      <c r="E241" s="74"/>
    </row>
    <row r="242" spans="2:5" x14ac:dyDescent="0.25">
      <c r="B242" s="303"/>
      <c r="E242" s="74"/>
    </row>
    <row r="243" spans="2:5" x14ac:dyDescent="0.25">
      <c r="B243" s="303"/>
      <c r="E243" s="74"/>
    </row>
    <row r="244" spans="2:5" x14ac:dyDescent="0.25">
      <c r="B244" s="303"/>
      <c r="E244" s="74"/>
    </row>
    <row r="245" spans="2:5" x14ac:dyDescent="0.25">
      <c r="B245" s="303"/>
      <c r="E245" s="74"/>
    </row>
    <row r="246" spans="2:5" x14ac:dyDescent="0.25">
      <c r="B246" s="303"/>
      <c r="E246" s="74"/>
    </row>
    <row r="247" spans="2:5" x14ac:dyDescent="0.25">
      <c r="B247" s="303"/>
      <c r="E247" s="74"/>
    </row>
    <row r="248" spans="2:5" x14ac:dyDescent="0.25">
      <c r="B248" s="303"/>
      <c r="E248" s="74"/>
    </row>
    <row r="249" spans="2:5" x14ac:dyDescent="0.25">
      <c r="B249" s="303"/>
      <c r="E249" s="74"/>
    </row>
    <row r="250" spans="2:5" x14ac:dyDescent="0.25">
      <c r="B250" s="303"/>
      <c r="E250" s="74"/>
    </row>
    <row r="251" spans="2:5" x14ac:dyDescent="0.25">
      <c r="B251" s="303"/>
      <c r="E251" s="74"/>
    </row>
    <row r="252" spans="2:5" x14ac:dyDescent="0.25">
      <c r="B252" s="303"/>
      <c r="E252" s="74"/>
    </row>
    <row r="253" spans="2:5" x14ac:dyDescent="0.25">
      <c r="B253" s="303"/>
      <c r="E253" s="74"/>
    </row>
    <row r="254" spans="2:5" x14ac:dyDescent="0.25">
      <c r="B254" s="303"/>
      <c r="E254" s="74"/>
    </row>
    <row r="255" spans="2:5" x14ac:dyDescent="0.25">
      <c r="B255" s="303"/>
      <c r="E255" s="74"/>
    </row>
    <row r="256" spans="2:5" x14ac:dyDescent="0.25">
      <c r="B256" s="303"/>
      <c r="E256" s="74"/>
    </row>
    <row r="257" spans="2:5" x14ac:dyDescent="0.25">
      <c r="B257" s="303"/>
      <c r="E257" s="74"/>
    </row>
    <row r="258" spans="2:5" x14ac:dyDescent="0.25">
      <c r="B258" s="303"/>
      <c r="E258" s="74"/>
    </row>
    <row r="259" spans="2:5" x14ac:dyDescent="0.25">
      <c r="B259" s="303"/>
      <c r="E259" s="74"/>
    </row>
    <row r="260" spans="2:5" x14ac:dyDescent="0.25">
      <c r="B260" s="303"/>
      <c r="E260" s="74"/>
    </row>
    <row r="261" spans="2:5" x14ac:dyDescent="0.25">
      <c r="B261" s="303"/>
      <c r="E261" s="74"/>
    </row>
    <row r="262" spans="2:5" x14ac:dyDescent="0.25">
      <c r="B262" s="303"/>
      <c r="E262" s="74"/>
    </row>
    <row r="263" spans="2:5" x14ac:dyDescent="0.25">
      <c r="B263" s="303"/>
      <c r="E263" s="74"/>
    </row>
    <row r="264" spans="2:5" x14ac:dyDescent="0.25">
      <c r="B264" s="303"/>
      <c r="E264" s="74"/>
    </row>
    <row r="265" spans="2:5" x14ac:dyDescent="0.25">
      <c r="B265" s="303"/>
      <c r="E265" s="74"/>
    </row>
    <row r="266" spans="2:5" x14ac:dyDescent="0.25">
      <c r="B266" s="303"/>
      <c r="E266" s="74"/>
    </row>
    <row r="267" spans="2:5" x14ac:dyDescent="0.25">
      <c r="B267" s="303"/>
      <c r="E267" s="74"/>
    </row>
    <row r="268" spans="2:5" x14ac:dyDescent="0.25">
      <c r="B268" s="303"/>
      <c r="E268" s="74"/>
    </row>
    <row r="269" spans="2:5" x14ac:dyDescent="0.25">
      <c r="B269" s="303"/>
      <c r="E269" s="74"/>
    </row>
    <row r="270" spans="2:5" x14ac:dyDescent="0.25">
      <c r="B270" s="303"/>
      <c r="E270" s="74"/>
    </row>
    <row r="271" spans="2:5" x14ac:dyDescent="0.25">
      <c r="B271" s="303"/>
      <c r="E271" s="74"/>
    </row>
    <row r="272" spans="2:5" x14ac:dyDescent="0.25">
      <c r="B272" s="303"/>
      <c r="E272" s="74"/>
    </row>
    <row r="273" spans="2:5" x14ac:dyDescent="0.25">
      <c r="B273" s="303"/>
      <c r="E273" s="74"/>
    </row>
    <row r="274" spans="2:5" x14ac:dyDescent="0.25">
      <c r="B274" s="303"/>
      <c r="E274" s="74"/>
    </row>
    <row r="275" spans="2:5" x14ac:dyDescent="0.25">
      <c r="B275" s="303"/>
      <c r="E275" s="74"/>
    </row>
    <row r="276" spans="2:5" x14ac:dyDescent="0.25">
      <c r="B276" s="303"/>
      <c r="E276" s="74"/>
    </row>
    <row r="277" spans="2:5" x14ac:dyDescent="0.25">
      <c r="B277" s="303"/>
      <c r="E277" s="74"/>
    </row>
    <row r="278" spans="2:5" x14ac:dyDescent="0.25">
      <c r="B278" s="303"/>
      <c r="E278" s="74"/>
    </row>
    <row r="279" spans="2:5" x14ac:dyDescent="0.25">
      <c r="B279" s="303"/>
      <c r="E279" s="74"/>
    </row>
    <row r="280" spans="2:5" x14ac:dyDescent="0.25">
      <c r="B280" s="303"/>
      <c r="E280" s="74"/>
    </row>
    <row r="281" spans="2:5" x14ac:dyDescent="0.25">
      <c r="B281" s="303"/>
      <c r="E281" s="74"/>
    </row>
    <row r="282" spans="2:5" x14ac:dyDescent="0.25">
      <c r="B282" s="303"/>
      <c r="E282" s="74"/>
    </row>
    <row r="283" spans="2:5" x14ac:dyDescent="0.25">
      <c r="B283" s="303"/>
      <c r="E283" s="74"/>
    </row>
    <row r="284" spans="2:5" x14ac:dyDescent="0.25">
      <c r="B284" s="303"/>
      <c r="E284" s="74"/>
    </row>
    <row r="285" spans="2:5" x14ac:dyDescent="0.25">
      <c r="B285" s="303"/>
      <c r="E285" s="74"/>
    </row>
    <row r="286" spans="2:5" x14ac:dyDescent="0.25">
      <c r="B286" s="303"/>
      <c r="E286" s="74"/>
    </row>
    <row r="287" spans="2:5" x14ac:dyDescent="0.25">
      <c r="B287" s="303"/>
      <c r="E287" s="74"/>
    </row>
    <row r="288" spans="2:5" x14ac:dyDescent="0.25">
      <c r="B288" s="303"/>
      <c r="E288" s="74"/>
    </row>
    <row r="289" spans="2:5" x14ac:dyDescent="0.25">
      <c r="B289" s="303"/>
      <c r="E289" s="74"/>
    </row>
    <row r="290" spans="2:5" x14ac:dyDescent="0.25">
      <c r="B290" s="303"/>
      <c r="E290" s="74"/>
    </row>
    <row r="291" spans="2:5" x14ac:dyDescent="0.25">
      <c r="B291" s="303"/>
      <c r="E291" s="74"/>
    </row>
    <row r="292" spans="2:5" x14ac:dyDescent="0.25">
      <c r="B292" s="303"/>
      <c r="E292" s="74"/>
    </row>
    <row r="293" spans="2:5" x14ac:dyDescent="0.25">
      <c r="B293" s="303"/>
      <c r="E293" s="74"/>
    </row>
    <row r="294" spans="2:5" x14ac:dyDescent="0.25">
      <c r="B294" s="303"/>
      <c r="E294" s="74"/>
    </row>
    <row r="295" spans="2:5" x14ac:dyDescent="0.25">
      <c r="B295" s="303"/>
      <c r="E295" s="74"/>
    </row>
    <row r="296" spans="2:5" x14ac:dyDescent="0.25">
      <c r="B296" s="303"/>
      <c r="E296" s="74"/>
    </row>
    <row r="297" spans="2:5" x14ac:dyDescent="0.25">
      <c r="B297" s="303"/>
      <c r="E297" s="74"/>
    </row>
    <row r="298" spans="2:5" x14ac:dyDescent="0.25">
      <c r="B298" s="303"/>
      <c r="E298" s="74"/>
    </row>
    <row r="299" spans="2:5" x14ac:dyDescent="0.25">
      <c r="B299" s="303"/>
      <c r="E299" s="74"/>
    </row>
    <row r="300" spans="2:5" x14ac:dyDescent="0.25">
      <c r="B300" s="303"/>
      <c r="E300" s="74"/>
    </row>
    <row r="301" spans="2:5" x14ac:dyDescent="0.25">
      <c r="B301" s="303"/>
      <c r="E301" s="74"/>
    </row>
    <row r="302" spans="2:5" x14ac:dyDescent="0.25">
      <c r="B302" s="303"/>
      <c r="E302" s="74"/>
    </row>
    <row r="303" spans="2:5" x14ac:dyDescent="0.25">
      <c r="B303" s="303"/>
      <c r="E303" s="74"/>
    </row>
    <row r="304" spans="2:5" x14ac:dyDescent="0.25">
      <c r="B304" s="303"/>
      <c r="E304" s="74"/>
    </row>
    <row r="305" spans="2:5" x14ac:dyDescent="0.25">
      <c r="B305" s="303"/>
      <c r="E305" s="74"/>
    </row>
    <row r="306" spans="2:5" x14ac:dyDescent="0.25">
      <c r="B306" s="303"/>
      <c r="E306" s="74"/>
    </row>
    <row r="307" spans="2:5" x14ac:dyDescent="0.25">
      <c r="B307" s="303"/>
      <c r="E307" s="74"/>
    </row>
    <row r="308" spans="2:5" x14ac:dyDescent="0.25">
      <c r="B308" s="303"/>
      <c r="E308" s="74"/>
    </row>
    <row r="309" spans="2:5" x14ac:dyDescent="0.25">
      <c r="B309" s="303"/>
      <c r="E309" s="74"/>
    </row>
    <row r="310" spans="2:5" x14ac:dyDescent="0.25">
      <c r="B310" s="303"/>
      <c r="E310" s="74"/>
    </row>
    <row r="311" spans="2:5" x14ac:dyDescent="0.25">
      <c r="B311" s="303"/>
      <c r="E311" s="74"/>
    </row>
    <row r="312" spans="2:5" x14ac:dyDescent="0.25">
      <c r="B312" s="303"/>
      <c r="E312" s="74"/>
    </row>
    <row r="313" spans="2:5" x14ac:dyDescent="0.25">
      <c r="B313" s="303"/>
      <c r="E313" s="74"/>
    </row>
    <row r="314" spans="2:5" x14ac:dyDescent="0.25">
      <c r="B314" s="303"/>
      <c r="E314" s="74"/>
    </row>
    <row r="315" spans="2:5" x14ac:dyDescent="0.25">
      <c r="B315" s="303"/>
      <c r="E315" s="74"/>
    </row>
    <row r="316" spans="2:5" x14ac:dyDescent="0.25">
      <c r="B316" s="303"/>
      <c r="E316" s="74"/>
    </row>
    <row r="317" spans="2:5" x14ac:dyDescent="0.25">
      <c r="B317" s="303"/>
      <c r="E317" s="74"/>
    </row>
    <row r="318" spans="2:5" x14ac:dyDescent="0.25">
      <c r="B318" s="303"/>
      <c r="E318" s="74"/>
    </row>
    <row r="319" spans="2:5" x14ac:dyDescent="0.25">
      <c r="B319" s="303"/>
      <c r="E319" s="74"/>
    </row>
    <row r="320" spans="2:5" x14ac:dyDescent="0.25">
      <c r="B320" s="303"/>
      <c r="E320" s="74"/>
    </row>
    <row r="321" spans="2:5" x14ac:dyDescent="0.25">
      <c r="B321" s="303"/>
      <c r="E321" s="74"/>
    </row>
    <row r="322" spans="2:5" x14ac:dyDescent="0.25">
      <c r="B322" s="303"/>
      <c r="E322" s="74"/>
    </row>
    <row r="323" spans="2:5" x14ac:dyDescent="0.25">
      <c r="B323" s="303"/>
      <c r="E323" s="74"/>
    </row>
    <row r="324" spans="2:5" x14ac:dyDescent="0.25">
      <c r="B324" s="303"/>
      <c r="E324" s="74"/>
    </row>
    <row r="325" spans="2:5" x14ac:dyDescent="0.25">
      <c r="B325" s="303"/>
      <c r="E325" s="74"/>
    </row>
  </sheetData>
  <sortState xmlns:xlrd2="http://schemas.microsoft.com/office/spreadsheetml/2017/richdata2" ref="U3:V148">
    <sortCondition ref="U3:U148"/>
  </sortState>
  <mergeCells count="1">
    <mergeCell ref="A30:B30"/>
  </mergeCells>
  <phoneticPr fontId="6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MTLoadCase</vt:lpstr>
      <vt:lpstr>ExtremeTRSLoadCase</vt:lpstr>
      <vt:lpstr>ExtremeXTRSLoadCase</vt:lpstr>
      <vt:lpstr>ExtremeTRS</vt:lpstr>
      <vt:lpstr>ExtremeXTRS</vt:lpstr>
      <vt:lpstr>MT</vt:lpstr>
      <vt:lpstr>MTRes</vt:lpstr>
      <vt:lpstr>WindCurrent</vt:lpstr>
      <vt:lpstr>MooringLineProp</vt:lpstr>
      <vt:lpstr>WaSpec</vt:lpstr>
      <vt:lpstr>Loadcases</vt:lpstr>
      <vt:lpstr>CPTab</vt:lpstr>
      <vt:lpstr>Cu</vt:lpstr>
      <vt:lpstr>Hs</vt:lpstr>
      <vt:lpstr>LCID</vt:lpstr>
      <vt:lpstr>LCTbl</vt:lpstr>
      <vt:lpstr>Rp</vt:lpstr>
      <vt:lpstr>SimT</vt:lpstr>
      <vt:lpstr>Tp</vt:lpstr>
      <vt:lpstr>Ws</vt:lpstr>
    </vt:vector>
  </TitlesOfParts>
  <Company>National Oilwell Varco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Xiangjun Kong</dc:creator>
  <cp:lastModifiedBy>XKO</cp:lastModifiedBy>
  <cp:lastPrinted>2018-03-07T14:33:10Z</cp:lastPrinted>
  <dcterms:created xsi:type="dcterms:W3CDTF">2015-08-20T13:13:16Z</dcterms:created>
  <dcterms:modified xsi:type="dcterms:W3CDTF">2025-05-06T12:52:31Z</dcterms:modified>
</cp:coreProperties>
</file>