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5"/>
  <workbookPr defaultThemeVersion="166925"/>
  <mc:AlternateContent xmlns:mc="http://schemas.openxmlformats.org/markup-compatibility/2006">
    <mc:Choice Requires="x15">
      <x15ac:absPath xmlns:x15ac="http://schemas.microsoft.com/office/spreadsheetml/2010/11/ac" url="C:\Users\USER\Documents\AltUni\AltUni_DataScience_Python_Basics\R_Course\TimeSeries\"/>
    </mc:Choice>
  </mc:AlternateContent>
  <xr:revisionPtr revIDLastSave="0" documentId="13_ncr:1_{5700EC43-9B7A-4968-8B29-F474269B67EC}" xr6:coauthVersionLast="47" xr6:coauthVersionMax="47" xr10:uidLastSave="{00000000-0000-0000-0000-000000000000}"/>
  <bookViews>
    <workbookView xWindow="51480" yWindow="-120" windowWidth="29040" windowHeight="15720" activeTab="7" xr2:uid="{222811F3-B945-4F38-BB77-4DEABE907094}"/>
  </bookViews>
  <sheets>
    <sheet name="Step0" sheetId="4" r:id="rId1"/>
    <sheet name="Step1" sheetId="1" r:id="rId2"/>
    <sheet name="Step2" sheetId="2" r:id="rId3"/>
    <sheet name="Sheet1" sheetId="11" r:id="rId4"/>
    <sheet name="Step3" sheetId="6" r:id="rId5"/>
    <sheet name="4ModelOutput" sheetId="8" r:id="rId6"/>
    <sheet name="Step5" sheetId="9" r:id="rId7"/>
    <sheet name="Step6"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8" i="2" l="1"/>
  <c r="I9" i="2"/>
  <c r="I10" i="2"/>
  <c r="I11" i="2"/>
  <c r="I12" i="2"/>
  <c r="I13" i="2"/>
  <c r="I14" i="2"/>
  <c r="I15" i="2"/>
  <c r="I16" i="2"/>
  <c r="I17" i="2"/>
  <c r="I18" i="2"/>
  <c r="I19" i="2"/>
  <c r="I20" i="2"/>
  <c r="I21" i="2"/>
  <c r="I22" i="2"/>
  <c r="I23" i="2"/>
  <c r="L28" i="9"/>
  <c r="L27" i="9"/>
  <c r="L26" i="9"/>
  <c r="L25" i="9"/>
  <c r="L10" i="9"/>
  <c r="L11" i="9"/>
  <c r="L12" i="9"/>
  <c r="L13" i="9"/>
  <c r="L14" i="9"/>
  <c r="L15" i="9"/>
  <c r="L16" i="9"/>
  <c r="L17" i="9"/>
  <c r="L18" i="9"/>
  <c r="L19" i="9"/>
  <c r="L20" i="9"/>
  <c r="L21" i="9"/>
  <c r="L22" i="9"/>
  <c r="L23" i="9"/>
  <c r="L24" i="9"/>
  <c r="I25" i="6"/>
  <c r="I26" i="6"/>
  <c r="I27" i="6"/>
  <c r="I28" i="6"/>
  <c r="K25" i="6"/>
  <c r="K26" i="6"/>
  <c r="K27" i="6"/>
  <c r="K28" i="6"/>
  <c r="K10" i="6"/>
  <c r="K11" i="6"/>
  <c r="K12" i="6"/>
  <c r="K13" i="6"/>
  <c r="K14" i="6"/>
  <c r="K15" i="6"/>
  <c r="K16" i="6"/>
  <c r="K17" i="6"/>
  <c r="K18" i="6"/>
  <c r="K19" i="6"/>
  <c r="K20" i="6"/>
  <c r="K21" i="6"/>
  <c r="K22" i="6"/>
  <c r="K23" i="6"/>
  <c r="K24" i="6"/>
  <c r="K9" i="6"/>
  <c r="G11" i="2" l="1"/>
  <c r="G12" i="2"/>
  <c r="G13" i="2"/>
  <c r="G14" i="2"/>
  <c r="H14" i="2" s="1"/>
  <c r="G15" i="2"/>
  <c r="G16" i="2"/>
  <c r="H16" i="2" s="1"/>
  <c r="G17" i="2"/>
  <c r="G18" i="2"/>
  <c r="H18" i="2" s="1"/>
  <c r="G19" i="2"/>
  <c r="H19" i="2" s="1"/>
  <c r="G20" i="2"/>
  <c r="H20" i="2" s="1"/>
  <c r="G21" i="2"/>
  <c r="H21" i="2" s="1"/>
  <c r="F11" i="2"/>
  <c r="F12" i="2"/>
  <c r="F13" i="2"/>
  <c r="F14" i="2"/>
  <c r="F15" i="2"/>
  <c r="F16" i="2"/>
  <c r="F17" i="2"/>
  <c r="F18" i="2"/>
  <c r="F19" i="2"/>
  <c r="F20" i="2"/>
  <c r="F21" i="2"/>
  <c r="F22" i="2"/>
  <c r="F10" i="2"/>
  <c r="E22" i="1"/>
  <c r="E23" i="1" s="1"/>
  <c r="E24" i="1" s="1"/>
  <c r="G22" i="1"/>
  <c r="G23" i="1"/>
  <c r="G24" i="1"/>
  <c r="G18" i="1"/>
  <c r="G19" i="1"/>
  <c r="G20" i="1"/>
  <c r="G14" i="1"/>
  <c r="G15" i="1"/>
  <c r="G16" i="1"/>
  <c r="G10" i="1"/>
  <c r="G11" i="1"/>
  <c r="G12" i="1"/>
  <c r="E21" i="1"/>
  <c r="G21" i="1"/>
  <c r="I27" i="10"/>
  <c r="H17" i="2"/>
  <c r="H11" i="2"/>
  <c r="H12" i="2"/>
  <c r="H13" i="2"/>
  <c r="G17" i="1"/>
  <c r="G13" i="1"/>
  <c r="G9" i="1"/>
  <c r="T8" i="10"/>
  <c r="O10" i="10"/>
  <c r="O11" i="10"/>
  <c r="O12" i="10"/>
  <c r="O13" i="10"/>
  <c r="O14" i="10"/>
  <c r="O15" i="10"/>
  <c r="O16" i="10"/>
  <c r="O17" i="10"/>
  <c r="O18" i="10"/>
  <c r="O19" i="10"/>
  <c r="O20" i="10"/>
  <c r="O21" i="10"/>
  <c r="O22" i="10"/>
  <c r="O23" i="10"/>
  <c r="O24" i="10"/>
  <c r="O9" i="10"/>
  <c r="N10" i="10"/>
  <c r="N11" i="10"/>
  <c r="N12" i="10"/>
  <c r="N13" i="10"/>
  <c r="N14" i="10"/>
  <c r="N15" i="10"/>
  <c r="N16" i="10"/>
  <c r="N17" i="10"/>
  <c r="N18" i="10"/>
  <c r="N19" i="10"/>
  <c r="N20" i="10"/>
  <c r="N21" i="10"/>
  <c r="N22" i="10"/>
  <c r="N23" i="10"/>
  <c r="N24" i="10"/>
  <c r="N9" i="10"/>
  <c r="M10" i="10"/>
  <c r="M11" i="10"/>
  <c r="M12" i="10"/>
  <c r="M13" i="10"/>
  <c r="M14" i="10"/>
  <c r="M15" i="10"/>
  <c r="M16" i="10"/>
  <c r="M17" i="10"/>
  <c r="M18" i="10"/>
  <c r="M19" i="10"/>
  <c r="M20" i="10"/>
  <c r="M21" i="10"/>
  <c r="M22" i="10"/>
  <c r="M23" i="10"/>
  <c r="M24" i="10"/>
  <c r="M9" i="10"/>
  <c r="I27" i="9"/>
  <c r="L9" i="9"/>
  <c r="H15" i="2" l="1"/>
  <c r="G10" i="2"/>
  <c r="H10" i="2" s="1"/>
  <c r="K28" i="10"/>
  <c r="K27" i="10"/>
  <c r="K26" i="10"/>
  <c r="K25" i="10"/>
  <c r="K24" i="10"/>
  <c r="K23" i="10"/>
  <c r="F23" i="10"/>
  <c r="K22" i="10"/>
  <c r="F22" i="10"/>
  <c r="K21" i="10"/>
  <c r="F21" i="10"/>
  <c r="G21" i="10" s="1"/>
  <c r="H21" i="10" s="1"/>
  <c r="K20" i="10"/>
  <c r="F20" i="10"/>
  <c r="G20" i="10" s="1"/>
  <c r="H20" i="10" s="1"/>
  <c r="K19" i="10"/>
  <c r="F19" i="10"/>
  <c r="G18" i="10" s="1"/>
  <c r="H18" i="10" s="1"/>
  <c r="K18" i="10"/>
  <c r="F18" i="10"/>
  <c r="K17" i="10"/>
  <c r="F17" i="10"/>
  <c r="G17" i="10" s="1"/>
  <c r="H17" i="10" s="1"/>
  <c r="K16" i="10"/>
  <c r="F16" i="10"/>
  <c r="G16" i="10" s="1"/>
  <c r="H16" i="10" s="1"/>
  <c r="K15" i="10"/>
  <c r="F15" i="10"/>
  <c r="K14" i="10"/>
  <c r="F14" i="10"/>
  <c r="K13" i="10"/>
  <c r="F13" i="10"/>
  <c r="K12" i="10"/>
  <c r="F12" i="10"/>
  <c r="K11" i="10"/>
  <c r="F11" i="10"/>
  <c r="K10" i="10"/>
  <c r="K9" i="10"/>
  <c r="K25" i="9"/>
  <c r="K26" i="9"/>
  <c r="K27" i="9"/>
  <c r="K28" i="9"/>
  <c r="K24" i="9"/>
  <c r="K23" i="9"/>
  <c r="F23" i="9"/>
  <c r="K22" i="9"/>
  <c r="F22" i="9"/>
  <c r="K21" i="9"/>
  <c r="F21" i="9"/>
  <c r="G21" i="9" s="1"/>
  <c r="H21" i="9" s="1"/>
  <c r="K20" i="9"/>
  <c r="F20" i="9"/>
  <c r="K19" i="9"/>
  <c r="F19" i="9"/>
  <c r="K18" i="9"/>
  <c r="F18" i="9"/>
  <c r="K17" i="9"/>
  <c r="F17" i="9"/>
  <c r="K16" i="9"/>
  <c r="F16" i="9"/>
  <c r="G16" i="9" s="1"/>
  <c r="H16" i="9" s="1"/>
  <c r="K15" i="9"/>
  <c r="F15" i="9"/>
  <c r="G15" i="9" s="1"/>
  <c r="H15" i="9" s="1"/>
  <c r="K14" i="9"/>
  <c r="F14" i="9"/>
  <c r="K13" i="9"/>
  <c r="F13" i="9"/>
  <c r="G13" i="9" s="1"/>
  <c r="H13" i="9" s="1"/>
  <c r="K12" i="9"/>
  <c r="F12" i="9"/>
  <c r="G12" i="9" s="1"/>
  <c r="H12" i="9" s="1"/>
  <c r="K11" i="9"/>
  <c r="F11" i="9"/>
  <c r="G11" i="9" s="1"/>
  <c r="H11" i="9" s="1"/>
  <c r="K10" i="9"/>
  <c r="K9" i="9"/>
  <c r="G11" i="10" l="1"/>
  <c r="H11" i="10" s="1"/>
  <c r="G15" i="10"/>
  <c r="H15" i="10" s="1"/>
  <c r="G19" i="9"/>
  <c r="H19" i="9" s="1"/>
  <c r="G17" i="9"/>
  <c r="H17" i="9" s="1"/>
  <c r="O2" i="9"/>
  <c r="I25" i="9" s="1"/>
  <c r="G12" i="10"/>
  <c r="H12" i="10" s="1"/>
  <c r="G18" i="9"/>
  <c r="H18" i="9" s="1"/>
  <c r="G22" i="9"/>
  <c r="H22" i="9" s="1"/>
  <c r="G13" i="10"/>
  <c r="H13" i="10" s="1"/>
  <c r="G22" i="10"/>
  <c r="H22" i="10" s="1"/>
  <c r="O4" i="9"/>
  <c r="G14" i="9"/>
  <c r="H14" i="9" s="1"/>
  <c r="Q5" i="10"/>
  <c r="Q2" i="10"/>
  <c r="G19" i="10"/>
  <c r="H19" i="10" s="1"/>
  <c r="Q4" i="10" s="1"/>
  <c r="G14" i="10"/>
  <c r="H14" i="10" s="1"/>
  <c r="Q3" i="10" s="1"/>
  <c r="I23" i="9"/>
  <c r="I13" i="9"/>
  <c r="G20" i="9"/>
  <c r="H20" i="9" s="1"/>
  <c r="O5" i="9" s="1"/>
  <c r="I28" i="9" s="1"/>
  <c r="I17" i="9" l="1"/>
  <c r="J17" i="9" s="1"/>
  <c r="I9" i="9"/>
  <c r="O3" i="9"/>
  <c r="I26" i="9" s="1"/>
  <c r="I21" i="9"/>
  <c r="I15" i="9"/>
  <c r="I19" i="9"/>
  <c r="J21" i="9"/>
  <c r="I11" i="9"/>
  <c r="J23" i="9"/>
  <c r="J9" i="9"/>
  <c r="J13" i="9"/>
  <c r="I15" i="10"/>
  <c r="I23" i="10"/>
  <c r="L27" i="10"/>
  <c r="I19" i="10"/>
  <c r="I11" i="10"/>
  <c r="I28" i="10"/>
  <c r="L28" i="10" s="1"/>
  <c r="I16" i="10"/>
  <c r="I20" i="10"/>
  <c r="I12" i="10"/>
  <c r="I24" i="10"/>
  <c r="I18" i="10"/>
  <c r="I10" i="10"/>
  <c r="I26" i="10"/>
  <c r="L26" i="10" s="1"/>
  <c r="I22" i="10"/>
  <c r="I14" i="10"/>
  <c r="I9" i="10"/>
  <c r="I25" i="10"/>
  <c r="L25" i="10" s="1"/>
  <c r="I17" i="10"/>
  <c r="I21" i="10"/>
  <c r="I13" i="10"/>
  <c r="I18" i="9"/>
  <c r="I10" i="9"/>
  <c r="I22" i="9"/>
  <c r="I14" i="9"/>
  <c r="I20" i="9"/>
  <c r="I12" i="9"/>
  <c r="I24" i="9"/>
  <c r="I16" i="9"/>
  <c r="J19" i="9" l="1"/>
  <c r="J24" i="9"/>
  <c r="J12" i="9"/>
  <c r="J15" i="9"/>
  <c r="J22" i="9"/>
  <c r="J18" i="9"/>
  <c r="J16" i="9"/>
  <c r="J20" i="9"/>
  <c r="J14" i="9"/>
  <c r="J11" i="9"/>
  <c r="J10" i="9"/>
  <c r="L13" i="10"/>
  <c r="J13" i="10"/>
  <c r="L24" i="10"/>
  <c r="J24" i="10"/>
  <c r="L12" i="10"/>
  <c r="J12" i="10"/>
  <c r="L15" i="10"/>
  <c r="J15" i="10"/>
  <c r="L9" i="10"/>
  <c r="J9" i="10"/>
  <c r="L20" i="10"/>
  <c r="J20" i="10"/>
  <c r="L19" i="10"/>
  <c r="J19" i="10"/>
  <c r="L21" i="10"/>
  <c r="J21" i="10"/>
  <c r="J17" i="10"/>
  <c r="L17" i="10"/>
  <c r="L14" i="10"/>
  <c r="J14" i="10"/>
  <c r="L10" i="10"/>
  <c r="J10" i="10"/>
  <c r="L18" i="10"/>
  <c r="J18" i="10"/>
  <c r="J23" i="10"/>
  <c r="L23" i="10"/>
  <c r="J16" i="10"/>
  <c r="L16" i="10"/>
  <c r="L22" i="10"/>
  <c r="J22" i="10"/>
  <c r="L11" i="10"/>
  <c r="J11" i="10"/>
  <c r="F23" i="6" l="1"/>
  <c r="F22" i="6"/>
  <c r="G22" i="6" s="1"/>
  <c r="H22" i="6" s="1"/>
  <c r="F21" i="6"/>
  <c r="F20" i="6"/>
  <c r="F19" i="6"/>
  <c r="G19" i="6" s="1"/>
  <c r="H19" i="6" s="1"/>
  <c r="F18" i="6"/>
  <c r="G18" i="6" s="1"/>
  <c r="H18" i="6" s="1"/>
  <c r="F17" i="6"/>
  <c r="G17" i="6" s="1"/>
  <c r="H17" i="6" s="1"/>
  <c r="F16" i="6"/>
  <c r="G16" i="6" s="1"/>
  <c r="H16" i="6" s="1"/>
  <c r="F15" i="6"/>
  <c r="F14" i="6"/>
  <c r="G14" i="6" s="1"/>
  <c r="H14" i="6" s="1"/>
  <c r="F13" i="6"/>
  <c r="G13" i="6" s="1"/>
  <c r="H13" i="6" s="1"/>
  <c r="F12" i="6"/>
  <c r="F11" i="6"/>
  <c r="G11" i="6" s="1"/>
  <c r="H11" i="6" s="1"/>
  <c r="G12" i="6" l="1"/>
  <c r="H12" i="6" s="1"/>
  <c r="O5" i="6" s="1"/>
  <c r="G20" i="6"/>
  <c r="H20" i="6" s="1"/>
  <c r="O3" i="6"/>
  <c r="G15" i="6"/>
  <c r="H15" i="6" s="1"/>
  <c r="P8" i="10"/>
  <c r="N1" i="10"/>
  <c r="N2" i="10"/>
  <c r="G21" i="6"/>
  <c r="H21" i="6" s="1"/>
  <c r="O2" i="6" s="1"/>
  <c r="O2" i="2"/>
  <c r="O5" i="2"/>
  <c r="O4" i="2"/>
  <c r="O3" i="2"/>
  <c r="O4" i="6"/>
  <c r="I22" i="6"/>
  <c r="J22" i="6" s="1"/>
  <c r="I18" i="6"/>
  <c r="J18" i="6" s="1"/>
  <c r="I14" i="6"/>
  <c r="J14" i="6" s="1"/>
  <c r="I10" i="6"/>
  <c r="J10" i="6" s="1"/>
  <c r="J21" i="2" l="1"/>
  <c r="J9" i="2"/>
  <c r="J17" i="2"/>
  <c r="J13" i="2"/>
  <c r="J18" i="2"/>
  <c r="J14" i="2"/>
  <c r="J22" i="2"/>
  <c r="J10" i="2"/>
  <c r="J23" i="2"/>
  <c r="J15" i="2"/>
  <c r="J19" i="2"/>
  <c r="J11" i="2"/>
  <c r="J20" i="2"/>
  <c r="J12" i="2"/>
  <c r="J16" i="2"/>
  <c r="J8" i="2"/>
  <c r="I17" i="6"/>
  <c r="J17" i="6" s="1"/>
  <c r="I13" i="6"/>
  <c r="J13" i="6" s="1"/>
  <c r="I9" i="6"/>
  <c r="J9" i="6" s="1"/>
  <c r="I21" i="6"/>
  <c r="J21" i="6" s="1"/>
  <c r="I24" i="6"/>
  <c r="J24" i="6" s="1"/>
  <c r="I16" i="6"/>
  <c r="J16" i="6" s="1"/>
  <c r="I12" i="6"/>
  <c r="J12" i="6" s="1"/>
  <c r="I20" i="6"/>
  <c r="J20" i="6" s="1"/>
  <c r="I19" i="6"/>
  <c r="J19" i="6" s="1"/>
  <c r="I15" i="6"/>
  <c r="J15" i="6" s="1"/>
  <c r="I11" i="6"/>
  <c r="J11" i="6" s="1"/>
  <c r="I23" i="6"/>
  <c r="J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57547786-15EE-4094-981A-6A8079F075FD}">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C4D0B0F1-67B5-449C-A3B5-CE1E588675F3}">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65A2C996-72F1-4F64-9AD6-0C4622B102D5}">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620DDAE0-D507-410C-B664-8449533F75AC}">
      <text>
        <r>
          <rPr>
            <b/>
            <sz val="9"/>
            <color indexed="81"/>
            <rFont val="Tahoma"/>
            <family val="2"/>
          </rPr>
          <t>kunaal nike:</t>
        </r>
        <r>
          <rPr>
            <sz val="9"/>
            <color indexed="81"/>
            <rFont val="Tahoma"/>
            <family val="2"/>
          </rPr>
          <t xml:space="preserve">
Seasonal, Irregularity
Yt = St * It * Tt (Classical Multiplicative Model)</t>
        </r>
      </text>
    </comment>
    <comment ref="O8" authorId="0" shapeId="0" xr:uid="{F1F5E304-8B9F-4979-AD5D-6B126FABED0A}">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<sst xmlns="http://schemas.openxmlformats.org/spreadsheetml/2006/main" count="242" uniqueCount="91">
  <si>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</si>
  <si>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</si>
  <si>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</si>
  <si>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</si>
  <si>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</si>
  <si>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</si>
  <si>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</si>
  <si>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</si>
  <si>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</si>
  <si>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</si>
  <si>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</si>
  <si>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</si>
  <si>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</si>
  <si>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</si>
  <si>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</si>
  <si>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</si>
  <si>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</si>
  <si>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</si>
  <si>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</si>
  <si>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</si>
  <si>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</si>
  <si>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</si>
  <si>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</si>
  <si>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Intercept</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</si>
  <si>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</si>
  <si>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</si>
  <si>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</si>
  <si>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</si>
  <si>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</si>
  <si>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</si>
  <si>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</si>
  <si>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</si>
  <si>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</si>
  <si>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</si>
  <si>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</si>
  <si>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</si>
  <si>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</si>
  <si>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</si>
  <si>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</si>
  <si>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</si>
  <si>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</si>
  <si>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</si>
  <si>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</si>
  <si>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</si>
  <si>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</si>
  <si>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MAPE</t>
  </si>
  <si>
    <t>MSE</t>
  </si>
  <si>
    <t>SSE</t>
  </si>
  <si>
    <t>Classic Multiplicative Time Series Model</t>
  </si>
  <si>
    <t>Squared Error</t>
  </si>
  <si>
    <t>Yt = St * It * Tt * Ct</t>
  </si>
  <si>
    <t>Ct</t>
  </si>
  <si>
    <t>Cyclic Component</t>
  </si>
  <si>
    <t>Irregular/Residual/Remainder Component</t>
  </si>
  <si>
    <t>https://otexts.com/fpp2/</t>
  </si>
  <si>
    <t>log(Yt) = log(St) + log(Tt) + log(Ct)</t>
  </si>
  <si>
    <t>Y Pred = 71147 + 1466 (time)</t>
  </si>
  <si>
    <t>Error</t>
  </si>
  <si>
    <t>https://machinelearningmastery.com/arima-for-time-series-forecasting-with-python/#targetText=ARIMA%20is%20an%20acronym%20that,time%20series%20data%20with%20Python.</t>
  </si>
  <si>
    <t>Create a forecast for 4 quarters ahead</t>
  </si>
  <si>
    <t>Generate the following</t>
  </si>
  <si>
    <t>Generate Trend</t>
  </si>
  <si>
    <t>Generate Forecast</t>
  </si>
  <si>
    <t>Calculate the following</t>
  </si>
  <si>
    <t>SUMMARY OUTPUT</t>
  </si>
  <si>
    <t>Regression Statistics</t>
  </si>
  <si>
    <t>Multiple R</t>
  </si>
  <si>
    <t>R Square</t>
  </si>
  <si>
    <t>Adjusted R Square</t>
  </si>
  <si>
    <t>Standard Error</t>
  </si>
  <si>
    <t>Observations</t>
  </si>
  <si>
    <t>ANOVA</t>
  </si>
  <si>
    <t>Regression</t>
  </si>
  <si>
    <t>Residual</t>
  </si>
  <si>
    <t>Total</t>
  </si>
  <si>
    <t>df</t>
  </si>
  <si>
    <t>SS</t>
  </si>
  <si>
    <t>MS</t>
  </si>
  <si>
    <t>F</t>
  </si>
  <si>
    <t>Significance F</t>
  </si>
  <si>
    <t>Coefficients</t>
  </si>
  <si>
    <t>t Stat</t>
  </si>
  <si>
    <t>P-value</t>
  </si>
  <si>
    <t>Lower 95%</t>
  </si>
  <si>
    <t>Upper 95%</t>
  </si>
  <si>
    <t>Lower 95.0%</t>
  </si>
  <si>
    <t>Upper 95.0%</t>
  </si>
  <si>
    <t xml:space="preserve">Accuracy </t>
  </si>
  <si>
    <t>http://www.youtube.com/KunaalNaik</t>
  </si>
  <si>
    <t>Benchmark</t>
  </si>
  <si>
    <t>&lt;15%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</si>
</sst>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 #,##0.00_ ;_ * \-#,##0.00_ ;_ * &quot;-&quot;??_ ;_ @_ "/>
    <numFmt numFmtId="164" formatCode="_ * #,##0_ ;_ * \-#,##0_ ;_ * &quot;-&quot;??_ ;_ @_ "/>
    <numFmt numFmtId="165" formatCode="0.0"/>
    <numFmt numFmtId="166" formatCode="0.0%"/>
    <numFmt numFmtId="167" formatCode="_ * #,##0_ ;_ * \-#,##0_ ;_ * &quot;-&quot;?_ ;_ @_ "/>
    <numFmt numFmtId="168" formatCode="[$-F800]dddd\,\ mmmm\ dd\,\ yyyy"/>
    <numFmt numFmtId="169" formatCode="0.000"/>
  </numFmts>
  <fonts count="12"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cellStyleXfs>
  <cellXfs count="30">
    <xf numFmtId="0" fontId="0" fillId="0" borderId="0" xfId="0"/>
    <xf numFmtId="164" fontId="0" fillId="0" borderId="0" xfId="1" applyNumberFormat="1" applyFont="1"/>
    <xf numFmtId="164" fontId="0" fillId="0" borderId="0" xfId="0" applyNumberFormat="1"/>
    <xf numFmtId="165" fontId="0" fillId="0" borderId="0" xfId="0" applyNumberFormat="1"/>
    <xf numFmtId="0" fontId="2" fillId="0" borderId="1" xfId="3"/>
    <xf numFmtId="0" fontId="3" fillId="0" borderId="0" xfId="0" applyFont="1" applyAlignment="1">
      <alignment horizontal="right"/>
    </xf>
    <xf numFmtId="0" fontId="3" fillId="0" borderId="0" xfId="0" applyFont="1"/>
    <xf numFmtId="0" fontId="6" fillId="0" borderId="0" xfId="0" applyFont="1"/>
    <xf numFmtId="0" fontId="7" fillId="0" borderId="0" xfId="0" applyFont="1" applyAlignment="1">
      <alignment horizontal="center" vertical="center"/>
    </xf>
    <xf numFmtId="0" fontId="0" fillId="0" borderId="2" xfId="0" applyBorder="1"/>
    <xf numFmtId="0" fontId="8" fillId="0" borderId="3" xfId="0" applyFont="1" applyBorder="1" applyAlignment="1">
      <alignment horizontal="center"/>
    </xf>
    <xf numFmtId="0" fontId="8" fillId="0" borderId="3" xfId="0" applyFont="1" applyBorder="1" applyAlignment="1">
      <alignment horizontal="centerContinuous"/>
    </xf>
    <xf numFmtId="1" fontId="3" fillId="0" borderId="0" xfId="0" applyNumberFormat="1" applyFont="1"/>
    <xf numFmtId="1" fontId="3" fillId="0" borderId="2" xfId="0" applyNumberFormat="1" applyFont="1" applyBorder="1"/>
    <xf numFmtId="0" fontId="3" fillId="2" borderId="0" xfId="0" applyFont="1" applyFill="1" applyAlignment="1">
      <alignment horizontal="right"/>
    </xf>
    <xf numFmtId="165" fontId="0" fillId="2" borderId="0" xfId="0" applyNumberFormat="1" applyFill="1"/>
    <xf numFmtId="164" fontId="0" fillId="2" borderId="0" xfId="0" applyNumberFormat="1" applyFill="1"/>
    <xf numFmtId="0" fontId="9" fillId="0" borderId="0" xfId="4"/>
    <xf numFmtId="166" fontId="0" fillId="0" borderId="0" xfId="2" applyNumberFormat="1" applyFont="1"/>
    <xf numFmtId="167" fontId="0" fillId="0" borderId="0" xfId="0" applyNumberFormat="1"/>
    <xf numFmtId="2" fontId="0" fillId="0" borderId="0" xfId="0" applyNumberFormat="1"/>
    <xf numFmtId="0" fontId="0" fillId="2" borderId="0" xfId="0" applyFill="1"/>
    <xf numFmtId="10" fontId="0" fillId="0" borderId="0" xfId="0" applyNumberFormat="1"/>
    <xf numFmtId="0" fontId="10" fillId="3" borderId="0" xfId="0" applyFont="1" applyFill="1" applyAlignment="1">
      <alignment horizontal="center"/>
    </xf>
    <xf numFmtId="168" fontId="0" fillId="0" borderId="0" xfId="0" applyNumberFormat="1"/>
    <xf numFmtId="166" fontId="0" fillId="0" borderId="0" xfId="0" applyNumberFormat="1"/>
    <xf numFmtId="169" fontId="0" fillId="0" borderId="0" xfId="0" applyNumberFormat="1"/>
    <xf numFmtId="0" fontId="10" fillId="3" borderId="0" xfId="0" applyFont="1" applyFill="1" applyAlignment="1">
      <alignment horizontal="center"/>
    </xf>
    <xf numFmtId="0" fontId="0" fillId="0" borderId="0" xfId="0" applyAlignment="1">
      <alignment horizontal="center"/>
    </xf>
    <xf numFmtId="0" fontId="10" fillId="3" borderId="0" xfId="0" applyFont="1" applyFill="1" applyAlignment="1">
      <alignment horizontal="center" vertical="center" wrapText="1"/>
    </xf>
  </cellXfs>
  <cellStyles count="5">
    <cellStyle name="Comma" xfId="1" builtinId="3"/>
    <cellStyle name="Heading 2" xfId="3" builtinId="17"/>
    <cellStyle name="Hyperlink" xfId="4"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45934565865464"/>
          <c:y val="0.15162605886291705"/>
          <c:w val="0.82789116601447832"/>
          <c:h val="0.58508339371322271"/>
        </c:manualLayout>
      </c:layout>
      <c:lineChart>
        <c:grouping val="standard"/>
        <c:varyColors val="0"/>
        <c:ser>
          <c:idx val="0"/>
          <c:order val="0"/>
          <c:tx>
            <c:strRef>
              <c:f>Step1!$E$4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Step1!$B$5:$B$24</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Step1!$E$5:$E$24</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pt idx="16" formatCode="_ * #,##0_ ;_ * \-#,##0_ ;_ * &quot;-&quot;?_ ;_ @_ ">
                  <c:v>88296.135475466785</c:v>
                </c:pt>
                <c:pt idx="17" formatCode="_ * #,##0_ ;_ * \-#,##0_ ;_ * &quot;-&quot;?_ ;_ @_ ">
                  <c:v>83961.114366279711</c:v>
                </c:pt>
                <c:pt idx="18" formatCode="_ * #,##0_ ;_ * \-#,##0_ ;_ * &quot;-&quot;?_ ;_ @_ ">
                  <c:v>105615.64228036768</c:v>
                </c:pt>
                <c:pt idx="19" formatCode="_ * #,##0_ ;_ * \-#,##0_ ;_ * &quot;-&quot;?_ ;_ @_ ">
                  <c:v>109395.57053040191</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Step2!$H$7</c:f>
              <c:strCache>
                <c:ptCount val="1"/>
                <c:pt idx="0">
                  <c:v>St, 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Step2!$H$8:$H$23</c:f>
              <c:numCache>
                <c:formatCode>General</c:formatCode>
                <c:ptCount val="16"/>
                <c:pt idx="2" formatCode="0.000">
                  <c:v>1.0702341137123745</c:v>
                </c:pt>
                <c:pt idx="3" formatCode="0.000">
                  <c:v>1.0985460420032309</c:v>
                </c:pt>
                <c:pt idx="4" formatCode="0.000">
                  <c:v>0.9780564263322884</c:v>
                </c:pt>
                <c:pt idx="5" formatCode="0.000">
                  <c:v>0.87938931297709921</c:v>
                </c:pt>
                <c:pt idx="6" formatCode="0.000">
                  <c:v>1.057057057057057</c:v>
                </c:pt>
                <c:pt idx="7" formatCode="0.000">
                  <c:v>1.1190476190476191</c:v>
                </c:pt>
                <c:pt idx="8" formatCode="0.000">
                  <c:v>0.93704245973645683</c:v>
                </c:pt>
                <c:pt idx="9" formatCode="0.000">
                  <c:v>0.87608069164265134</c:v>
                </c:pt>
                <c:pt idx="10" formatCode="0.000">
                  <c:v>1.0841654778887304</c:v>
                </c:pt>
                <c:pt idx="11" formatCode="0.000">
                  <c:v>1.108910891089109</c:v>
                </c:pt>
                <c:pt idx="12" formatCode="0.000">
                  <c:v>0.92867132867132862</c:v>
                </c:pt>
                <c:pt idx="13" formatCode="0.000">
                  <c:v>0.87052341597796146</c:v>
                </c:pt>
              </c:numCache>
            </c:numRef>
          </c:val>
          <c:extLst>
            <c:ext xmlns:c16="http://schemas.microsoft.com/office/drawing/2014/chart" uri="{C3380CC4-5D6E-409C-BE32-E72D297353CC}">
              <c16:uniqueId val="{00000000-886B-42DC-99B8-1362B9D80E11}"/>
            </c:ext>
          </c:extLst>
        </c:ser>
        <c:dLbls>
          <c:showLegendKey val="0"/>
          <c:showVal val="0"/>
          <c:showCatName val="0"/>
          <c:showSerName val="0"/>
          <c:showPercent val="0"/>
          <c:showBubbleSize val="0"/>
        </c:dLbls>
        <c:gapWidth val="219"/>
        <c:overlap val="-27"/>
        <c:axId val="585343056"/>
        <c:axId val="414565376"/>
      </c:barChart>
      <c:catAx>
        <c:axId val="585343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65376"/>
        <c:crosses val="autoZero"/>
        <c:auto val="1"/>
        <c:lblAlgn val="ctr"/>
        <c:lblOffset val="100"/>
        <c:noMultiLvlLbl val="0"/>
      </c:catAx>
      <c:valAx>
        <c:axId val="41456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4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Step3!$E$9:$E$28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Step3!$G$9:$G$28</c:f>
              <c:numCache>
                <c:formatCode>General</c:formatCode>
                <c:ptCount val="20"/>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Step3!$B$9:$B$28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Step3!$J$9:$J$28</c:f>
              <c:numCache>
                <c:formatCode>_ * #,##0_ ;_ * \-#,##0_ ;_ * "-"??_ ;_ @_ </c:formatCode>
                <c:ptCount val="20"/>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8082-455C-B713-9CA39F7212A3}"/>
            </c:ext>
          </c:extLst>
        </c:ser>
        <c:ser>
          <c:idx val="3"/>
          <c:order val="3"/>
          <c:tx>
            <c:strRef>
              <c:f>Step3!$K$8</c:f>
              <c:strCache>
                <c:ptCount val="1"/>
              </c:strCache>
            </c:strRef>
          </c:tx>
          <c:spPr>
            <a:ln w="22225" cap="rnd">
              <a:solidFill>
                <a:schemeClr val="accent4"/>
              </a:solidFill>
              <a:round/>
            </a:ln>
            <a:effectLst/>
          </c:spPr>
          <c:marker>
            <c:symbol val="x"/>
            <c:size val="6"/>
            <c:spPr>
              <a:noFill/>
              <a:ln w="9525">
                <a:solidFill>
                  <a:schemeClr val="accent4"/>
                </a:solidFill>
                <a:round/>
              </a:ln>
              <a:effectLst/>
            </c:spPr>
          </c:marker>
          <c:cat>
            <c:strRef>
              <c:f>Step3!$B$9:$B$28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Step3!$K$9:$K$28</c:f>
              <c:numCache>
                <c:formatCode>_ * #,##0_ ;_ * \-#,##0_ ;_ * "-"??_ ;_ @_ </c:formatCode>
                <c:ptCount val="20"/>
                <c:pt idx="0">
                  <c:v>72612.569952924343</c:v>
                </c:pt>
                <c:pt idx="1">
                  <c:v>74078.364157925185</c:v>
                </c:pt>
                <c:pt idx="2">
                  <c:v>75544.158362926013</c:v>
                </c:pt>
                <c:pt idx="3">
                  <c:v>77009.952567926855</c:v>
                </c:pt>
                <c:pt idx="4">
                  <c:v>78475.746772927698</c:v>
                </c:pt>
                <c:pt idx="5">
                  <c:v>79941.54097792854</c:v>
                </c:pt>
                <c:pt idx="6">
                  <c:v>81407.335182929382</c:v>
                </c:pt>
                <c:pt idx="7">
                  <c:v>82873.129387930225</c:v>
                </c:pt>
                <c:pt idx="8">
                  <c:v>84338.923592931067</c:v>
                </c:pt>
                <c:pt idx="9">
                  <c:v>85804.717797931895</c:v>
                </c:pt>
                <c:pt idx="10">
                  <c:v>87270.512002932737</c:v>
                </c:pt>
                <c:pt idx="11">
                  <c:v>88736.30620793358</c:v>
                </c:pt>
                <c:pt idx="12">
                  <c:v>90202.100412934422</c:v>
                </c:pt>
                <c:pt idx="13">
                  <c:v>91667.894617935264</c:v>
                </c:pt>
                <c:pt idx="14">
                  <c:v>93133.688822936107</c:v>
                </c:pt>
                <c:pt idx="15">
                  <c:v>94599.483027936949</c:v>
                </c:pt>
                <c:pt idx="16">
                  <c:v>96065.277232937777</c:v>
                </c:pt>
                <c:pt idx="17">
                  <c:v>97531.071437938619</c:v>
                </c:pt>
                <c:pt idx="18">
                  <c:v>98996.865642939461</c:v>
                </c:pt>
                <c:pt idx="19">
                  <c:v>100462.6598479403</c:v>
                </c:pt>
              </c:numCache>
            </c:numRef>
          </c:val>
          <c:smooth val="0"/>
          <c:extLst>
            <c:ext xmlns:c16="http://schemas.microsoft.com/office/drawing/2014/chart" uri="{C3380CC4-5D6E-409C-BE32-E72D297353CC}">
              <c16:uniqueId val="{00000000-EB44-4703-9D5D-253027B9C714}"/>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90D3-4475-A45E-1E9D02D48086}"/>
            </c:ext>
          </c:extLst>
        </c:ser>
        <c:ser>
          <c:idx val="1"/>
          <c:order val="1"/>
          <c:tx>
            <c:strRef>
              <c:f>Step5!$L$8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90D3-4475-A45E-1E9D02D48086}"/>
            </c:ext>
          </c:extLst>
        </c:ser>
        <c:ser>
          <c:idx val="2"/>
          <c:order val="2"/>
          <c:tx>
            <c:v>Trend</c:v>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Step5!$K$9:$K$28</c:f>
              <c:numCache>
                <c:formatCode>_ * #,##0_ ;_ * \-#,##0_ ;_ * "-"??_ ;_ @_ </c:formatCode>
                <c:ptCount val="20"/>
                <c:pt idx="0">
                  <c:v>72612.569952924343</c:v>
                </c:pt>
                <c:pt idx="1">
                  <c:v>74078.364157925185</c:v>
                </c:pt>
                <c:pt idx="2">
                  <c:v>75544.158362926013</c:v>
                </c:pt>
                <c:pt idx="3">
                  <c:v>77009.952567926855</c:v>
                </c:pt>
                <c:pt idx="4">
                  <c:v>78475.746772927698</c:v>
                </c:pt>
                <c:pt idx="5">
                  <c:v>79941.54097792854</c:v>
                </c:pt>
                <c:pt idx="6">
                  <c:v>81407.335182929382</c:v>
                </c:pt>
                <c:pt idx="7">
                  <c:v>82873.129387930225</c:v>
                </c:pt>
                <c:pt idx="8">
                  <c:v>84338.923592931067</c:v>
                </c:pt>
                <c:pt idx="9">
                  <c:v>85804.717797931895</c:v>
                </c:pt>
                <c:pt idx="10">
                  <c:v>87270.512002932737</c:v>
                </c:pt>
                <c:pt idx="11">
                  <c:v>88736.30620793358</c:v>
                </c:pt>
                <c:pt idx="12">
                  <c:v>90202.100412934422</c:v>
                </c:pt>
                <c:pt idx="13">
                  <c:v>91667.894617935264</c:v>
                </c:pt>
                <c:pt idx="14">
                  <c:v>93133.688822936107</c:v>
                </c:pt>
                <c:pt idx="15">
                  <c:v>94599.483027936949</c:v>
                </c:pt>
                <c:pt idx="16">
                  <c:v>96065.277232937777</c:v>
                </c:pt>
                <c:pt idx="17">
                  <c:v>97531.071437938619</c:v>
                </c:pt>
                <c:pt idx="18">
                  <c:v>98996.865642939461</c:v>
                </c:pt>
                <c:pt idx="19">
                  <c:v>100462.6598479403</c:v>
                </c:pt>
              </c:numCache>
            </c:numRef>
          </c:val>
          <c:smooth val="0"/>
          <c:extLst>
            <c:ext xmlns:c16="http://schemas.microsoft.com/office/drawing/2014/chart" uri="{C3380CC4-5D6E-409C-BE32-E72D297353CC}">
              <c16:uniqueId val="{00000000-37FA-4295-B2B8-C8C9C91EE271}"/>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A6BF-48A3-884B-9F4C16E07C56}"/>
            </c:ext>
          </c:extLst>
        </c:ser>
        <c:ser>
          <c:idx val="1"/>
          <c:order val="1"/>
          <c:tx>
            <c:strRef>
              <c:f>Step6!$L$8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A6BF-48A3-884B-9F4C16E07C5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ustomXml" Target="../ink/ink6.xml"/><Relationship Id="rId3" Type="http://schemas.openxmlformats.org/officeDocument/2006/relationships/customXml" Target="../ink/ink1.xml"/><Relationship Id="rId7" Type="http://schemas.openxmlformats.org/officeDocument/2006/relationships/customXml" Target="../ink/ink3.xml"/><Relationship Id="rId12" Type="http://schemas.openxmlformats.org/officeDocument/2006/relationships/image" Target="../media/image5.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2.png"/><Relationship Id="rId11" Type="http://schemas.openxmlformats.org/officeDocument/2006/relationships/customXml" Target="../ink/ink5.xml"/><Relationship Id="rId5" Type="http://schemas.openxmlformats.org/officeDocument/2006/relationships/customXml" Target="../ink/ink2.xml"/><Relationship Id="rId10" Type="http://schemas.openxmlformats.org/officeDocument/2006/relationships/image" Target="../media/image4.png"/><Relationship Id="rId4" Type="http://schemas.openxmlformats.org/officeDocument/2006/relationships/image" Target="../media/image1.png"/><Relationship Id="rId9" Type="http://schemas.openxmlformats.org/officeDocument/2006/relationships/customXml" Target="../ink/ink4.xml"/><Relationship Id="rId14"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377429</xdr:colOff>
      <xdr:row>3</xdr:row>
      <xdr:rowOff>169306</xdr:rowOff>
    </xdr:from>
    <xdr:to>
      <xdr:col>14</xdr:col>
      <xdr:colOff>304801</xdr:colOff>
      <xdr:row>21</xdr:row>
      <xdr:rowOff>51287</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154222</xdr:colOff>
      <xdr:row>6</xdr:row>
      <xdr:rowOff>105995</xdr:rowOff>
    </xdr:from>
    <xdr:to>
      <xdr:col>19</xdr:col>
      <xdr:colOff>412485</xdr:colOff>
      <xdr:row>23</xdr:row>
      <xdr:rowOff>79668</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530679</xdr:colOff>
      <xdr:row>9</xdr:row>
      <xdr:rowOff>6803</xdr:rowOff>
    </xdr:from>
    <xdr:to>
      <xdr:col>5</xdr:col>
      <xdr:colOff>81643</xdr:colOff>
      <xdr:row>9</xdr:row>
      <xdr:rowOff>6803</xdr:rowOff>
    </xdr:to>
    <xdr:cxnSp macro="">
      <xdr:nvCxnSpPr>
        <xdr:cNvPr id="3" name="Straight Arrow Connector 2">
          <a:extLst>
            <a:ext uri="{FF2B5EF4-FFF2-40B4-BE49-F238E27FC236}">
              <a16:creationId xmlns:a16="http://schemas.microsoft.com/office/drawing/2014/main" id="{06C84D4B-1CD1-442C-88E5-41232CB8FA54}"/>
            </a:ext>
          </a:extLst>
        </xdr:cNvPr>
        <xdr:cNvCxnSpPr/>
      </xdr:nvCxnSpPr>
      <xdr:spPr>
        <a:xfrm>
          <a:off x="2367643" y="1721303"/>
          <a:ext cx="91848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549019</xdr:colOff>
      <xdr:row>18</xdr:row>
      <xdr:rowOff>1477</xdr:rowOff>
    </xdr:from>
    <xdr:to>
      <xdr:col>19</xdr:col>
      <xdr:colOff>215644</xdr:colOff>
      <xdr:row>26</xdr:row>
      <xdr:rowOff>74543</xdr:rowOff>
    </xdr:to>
    <xdr:graphicFrame macro="">
      <xdr:nvGraphicFramePr>
        <xdr:cNvPr id="2" name="Chart 1">
          <a:extLst>
            <a:ext uri="{FF2B5EF4-FFF2-40B4-BE49-F238E27FC236}">
              <a16:creationId xmlns:a16="http://schemas.microsoft.com/office/drawing/2014/main" id="{82479D86-9BAD-C12F-06E1-2CC1D8AFE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194653</xdr:colOff>
      <xdr:row>19</xdr:row>
      <xdr:rowOff>49620</xdr:rowOff>
    </xdr:from>
    <xdr:to>
      <xdr:col>18</xdr:col>
      <xdr:colOff>102968</xdr:colOff>
      <xdr:row>20</xdr:row>
      <xdr:rowOff>134160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5" name="Ink 4">
              <a:extLst>
                <a:ext uri="{FF2B5EF4-FFF2-40B4-BE49-F238E27FC236}">
                  <a16:creationId xmlns:a16="http://schemas.microsoft.com/office/drawing/2014/main" id="{1F7C5FB4-697B-2D43-ED65-1C6020FCE6F3}"/>
                </a:ext>
              </a:extLst>
            </xdr14:cNvPr>
            <xdr14:cNvContentPartPr/>
          </xdr14:nvContentPartPr>
          <xdr14:nvPr macro=""/>
          <xdr14:xfrm>
            <a:off x="8535240" y="3669120"/>
            <a:ext cx="2972880" cy="275040"/>
          </xdr14:xfrm>
        </xdr:contentPart>
      </mc:Choice>
      <mc:Fallback>
        <xdr:pic>
          <xdr:nvPicPr>
            <xdr:cNvPr id="5" name="Ink 4">
              <a:extLst>
                <a:ext uri="{FF2B5EF4-FFF2-40B4-BE49-F238E27FC236}">
                  <a16:creationId xmlns:a16="http://schemas.microsoft.com/office/drawing/2014/main" id="{1F7C5FB4-697B-2D43-ED65-1C6020FCE6F3}"/>
                </a:ext>
              </a:extLst>
            </xdr:cNvPr>
            <xdr:cNvPicPr/>
          </xdr:nvPicPr>
          <xdr:blipFill>
            <a:blip xmlns:r="http://schemas.openxmlformats.org/officeDocument/2006/relationships" r:embed="rId4"/>
            <a:stretch>
              <a:fillRect/>
            </a:stretch>
          </xdr:blipFill>
          <xdr:spPr>
            <a:xfrm>
              <a:off x="8526240" y="3660120"/>
              <a:ext cx="2990520" cy="292680"/>
            </a:xfrm>
            <a:prstGeom prst="rect">
              <a:avLst/>
            </a:prstGeom>
          </xdr:spPr>
        </xdr:pic>
      </mc:Fallback>
    </mc:AlternateContent>
    <xdr:clientData/>
  </xdr:twoCellAnchor>
  <xdr:twoCellAnchor editAs="oneCell">
    <xdr:from>
      <xdr:col>19</xdr:col>
      <xdr:colOff>420295</xdr:colOff>
      <xdr:row>6</xdr:row>
      <xdr:rowOff>54720</xdr:rowOff>
    </xdr:from>
    <xdr:to>
      <xdr:col>22</xdr:col>
      <xdr:colOff>133516</xdr:colOff>
      <xdr:row>8</xdr:row>
      <xdr:rowOff>155400</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6" name="Ink 5">
              <a:extLst>
                <a:ext uri="{FF2B5EF4-FFF2-40B4-BE49-F238E27FC236}">
                  <a16:creationId xmlns:a16="http://schemas.microsoft.com/office/drawing/2014/main" id="{B4EAAD10-AFA6-7659-15D8-37A5E4B4F0EE}"/>
                </a:ext>
              </a:extLst>
            </xdr14:cNvPr>
            <xdr14:cNvContentPartPr/>
          </xdr14:nvContentPartPr>
          <xdr14:nvPr macro=""/>
          <xdr14:xfrm>
            <a:off x="12438360" y="1197720"/>
            <a:ext cx="1551960" cy="481680"/>
          </xdr14:xfrm>
        </xdr:contentPart>
      </mc:Choice>
      <mc:Fallback>
        <xdr:pic>
          <xdr:nvPicPr>
            <xdr:cNvPr id="6" name="Ink 5">
              <a:extLst>
                <a:ext uri="{FF2B5EF4-FFF2-40B4-BE49-F238E27FC236}">
                  <a16:creationId xmlns:a16="http://schemas.microsoft.com/office/drawing/2014/main" id="{B4EAAD10-AFA6-7659-15D8-37A5E4B4F0EE}"/>
                </a:ext>
              </a:extLst>
            </xdr:cNvPr>
            <xdr:cNvPicPr/>
          </xdr:nvPicPr>
          <xdr:blipFill>
            <a:blip xmlns:r="http://schemas.openxmlformats.org/officeDocument/2006/relationships" r:embed="rId6"/>
            <a:stretch>
              <a:fillRect/>
            </a:stretch>
          </xdr:blipFill>
          <xdr:spPr>
            <a:xfrm>
              <a:off x="12429360" y="1188720"/>
              <a:ext cx="1569600" cy="499320"/>
            </a:xfrm>
            <a:prstGeom prst="rect">
              <a:avLst/>
            </a:prstGeom>
          </xdr:spPr>
        </xdr:pic>
      </mc:Fallback>
    </mc:AlternateContent>
    <xdr:clientData/>
  </xdr:twoCellAnchor>
  <xdr:twoCellAnchor editAs="oneCell">
    <xdr:from>
      <xdr:col>19</xdr:col>
      <xdr:colOff>379975</xdr:colOff>
      <xdr:row>10</xdr:row>
      <xdr:rowOff>30360</xdr:rowOff>
    </xdr:from>
    <xdr:to>
      <xdr:col>22</xdr:col>
      <xdr:colOff>241516</xdr:colOff>
      <xdr:row>11</xdr:row>
      <xdr:rowOff>92580</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7" name="Ink 6">
              <a:extLst>
                <a:ext uri="{FF2B5EF4-FFF2-40B4-BE49-F238E27FC236}">
                  <a16:creationId xmlns:a16="http://schemas.microsoft.com/office/drawing/2014/main" id="{82C8B595-301B-56F8-303C-577D1193E53E}"/>
                </a:ext>
              </a:extLst>
            </xdr14:cNvPr>
            <xdr14:cNvContentPartPr/>
          </xdr14:nvContentPartPr>
          <xdr14:nvPr macro=""/>
          <xdr14:xfrm>
            <a:off x="12398040" y="1935360"/>
            <a:ext cx="1700280" cy="252720"/>
          </xdr14:xfrm>
        </xdr:contentPart>
      </mc:Choice>
      <mc:Fallback>
        <xdr:pic>
          <xdr:nvPicPr>
            <xdr:cNvPr id="7" name="Ink 6">
              <a:extLst>
                <a:ext uri="{FF2B5EF4-FFF2-40B4-BE49-F238E27FC236}">
                  <a16:creationId xmlns:a16="http://schemas.microsoft.com/office/drawing/2014/main" id="{82C8B595-301B-56F8-303C-577D1193E53E}"/>
                </a:ext>
              </a:extLst>
            </xdr:cNvPr>
            <xdr:cNvPicPr/>
          </xdr:nvPicPr>
          <xdr:blipFill>
            <a:blip xmlns:r="http://schemas.openxmlformats.org/officeDocument/2006/relationships" r:embed="rId8"/>
            <a:stretch>
              <a:fillRect/>
            </a:stretch>
          </xdr:blipFill>
          <xdr:spPr>
            <a:xfrm>
              <a:off x="12389400" y="1926360"/>
              <a:ext cx="1717920" cy="270360"/>
            </a:xfrm>
            <a:prstGeom prst="rect">
              <a:avLst/>
            </a:prstGeom>
          </xdr:spPr>
        </xdr:pic>
      </mc:Fallback>
    </mc:AlternateContent>
    <xdr:clientData/>
  </xdr:twoCellAnchor>
  <xdr:twoCellAnchor editAs="oneCell">
    <xdr:from>
      <xdr:col>22</xdr:col>
      <xdr:colOff>273916</xdr:colOff>
      <xdr:row>5</xdr:row>
      <xdr:rowOff>37140</xdr:rowOff>
    </xdr:from>
    <xdr:to>
      <xdr:col>22</xdr:col>
      <xdr:colOff>568036</xdr:colOff>
      <xdr:row>6</xdr:row>
      <xdr:rowOff>181440</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10" name="Ink 9">
              <a:extLst>
                <a:ext uri="{FF2B5EF4-FFF2-40B4-BE49-F238E27FC236}">
                  <a16:creationId xmlns:a16="http://schemas.microsoft.com/office/drawing/2014/main" id="{6DD55682-AF73-7484-95A5-A2DBFBA24FB7}"/>
                </a:ext>
              </a:extLst>
            </xdr14:cNvPr>
            <xdr14:cNvContentPartPr/>
          </xdr14:nvContentPartPr>
          <xdr14:nvPr macro=""/>
          <xdr14:xfrm>
            <a:off x="14130720" y="989640"/>
            <a:ext cx="294120" cy="334800"/>
          </xdr14:xfrm>
        </xdr:contentPart>
      </mc:Choice>
      <mc:Fallback>
        <xdr:pic>
          <xdr:nvPicPr>
            <xdr:cNvPr id="10" name="Ink 9">
              <a:extLst>
                <a:ext uri="{FF2B5EF4-FFF2-40B4-BE49-F238E27FC236}">
                  <a16:creationId xmlns:a16="http://schemas.microsoft.com/office/drawing/2014/main" id="{6DD55682-AF73-7484-95A5-A2DBFBA24FB7}"/>
                </a:ext>
              </a:extLst>
            </xdr:cNvPr>
            <xdr:cNvPicPr/>
          </xdr:nvPicPr>
          <xdr:blipFill>
            <a:blip xmlns:r="http://schemas.openxmlformats.org/officeDocument/2006/relationships" r:embed="rId10"/>
            <a:stretch>
              <a:fillRect/>
            </a:stretch>
          </xdr:blipFill>
          <xdr:spPr>
            <a:xfrm>
              <a:off x="14122080" y="980991"/>
              <a:ext cx="311760" cy="352459"/>
            </a:xfrm>
            <a:prstGeom prst="rect">
              <a:avLst/>
            </a:prstGeom>
          </xdr:spPr>
        </xdr:pic>
      </mc:Fallback>
    </mc:AlternateContent>
    <xdr:clientData/>
  </xdr:twoCellAnchor>
  <xdr:twoCellAnchor editAs="oneCell">
    <xdr:from>
      <xdr:col>22</xdr:col>
      <xdr:colOff>142516</xdr:colOff>
      <xdr:row>4</xdr:row>
      <xdr:rowOff>43680</xdr:rowOff>
    </xdr:from>
    <xdr:to>
      <xdr:col>23</xdr:col>
      <xdr:colOff>118923</xdr:colOff>
      <xdr:row>7</xdr:row>
      <xdr:rowOff>161580</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13" name="Ink 12">
              <a:extLst>
                <a:ext uri="{FF2B5EF4-FFF2-40B4-BE49-F238E27FC236}">
                  <a16:creationId xmlns:a16="http://schemas.microsoft.com/office/drawing/2014/main" id="{87238AFE-790C-D0F5-6E89-780341AFA328}"/>
                </a:ext>
              </a:extLst>
            </xdr14:cNvPr>
            <xdr14:cNvContentPartPr/>
          </xdr14:nvContentPartPr>
          <xdr14:nvPr macro=""/>
          <xdr14:xfrm>
            <a:off x="13999320" y="805680"/>
            <a:ext cx="589320" cy="689400"/>
          </xdr14:xfrm>
        </xdr:contentPart>
      </mc:Choice>
      <mc:Fallback>
        <xdr:pic>
          <xdr:nvPicPr>
            <xdr:cNvPr id="13" name="Ink 12">
              <a:extLst>
                <a:ext uri="{FF2B5EF4-FFF2-40B4-BE49-F238E27FC236}">
                  <a16:creationId xmlns:a16="http://schemas.microsoft.com/office/drawing/2014/main" id="{87238AFE-790C-D0F5-6E89-780341AFA328}"/>
                </a:ext>
              </a:extLst>
            </xdr:cNvPr>
            <xdr:cNvPicPr/>
          </xdr:nvPicPr>
          <xdr:blipFill>
            <a:blip xmlns:r="http://schemas.openxmlformats.org/officeDocument/2006/relationships" r:embed="rId12"/>
            <a:stretch>
              <a:fillRect/>
            </a:stretch>
          </xdr:blipFill>
          <xdr:spPr>
            <a:xfrm>
              <a:off x="13990320" y="797040"/>
              <a:ext cx="606960" cy="707040"/>
            </a:xfrm>
            <a:prstGeom prst="rect">
              <a:avLst/>
            </a:prstGeom>
          </xdr:spPr>
        </xdr:pic>
      </mc:Fallback>
    </mc:AlternateContent>
    <xdr:clientData/>
  </xdr:twoCellAnchor>
  <xdr:twoCellAnchor editAs="oneCell">
    <xdr:from>
      <xdr:col>22</xdr:col>
      <xdr:colOff>260956</xdr:colOff>
      <xdr:row>9</xdr:row>
      <xdr:rowOff>113940</xdr:rowOff>
    </xdr:from>
    <xdr:to>
      <xdr:col>23</xdr:col>
      <xdr:colOff>149883</xdr:colOff>
      <xdr:row>12</xdr:row>
      <xdr:rowOff>33480</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14" name="Ink 13">
              <a:extLst>
                <a:ext uri="{FF2B5EF4-FFF2-40B4-BE49-F238E27FC236}">
                  <a16:creationId xmlns:a16="http://schemas.microsoft.com/office/drawing/2014/main" id="{C7DB19A8-E164-683E-D622-971BAC70BBDC}"/>
                </a:ext>
              </a:extLst>
            </xdr14:cNvPr>
            <xdr14:cNvContentPartPr/>
          </xdr14:nvContentPartPr>
          <xdr14:nvPr macro=""/>
          <xdr14:xfrm>
            <a:off x="14117760" y="1828440"/>
            <a:ext cx="501840" cy="491040"/>
          </xdr14:xfrm>
        </xdr:contentPart>
      </mc:Choice>
      <mc:Fallback>
        <xdr:pic>
          <xdr:nvPicPr>
            <xdr:cNvPr id="14" name="Ink 13">
              <a:extLst>
                <a:ext uri="{FF2B5EF4-FFF2-40B4-BE49-F238E27FC236}">
                  <a16:creationId xmlns:a16="http://schemas.microsoft.com/office/drawing/2014/main" id="{C7DB19A8-E164-683E-D622-971BAC70BBDC}"/>
                </a:ext>
              </a:extLst>
            </xdr:cNvPr>
            <xdr:cNvPicPr/>
          </xdr:nvPicPr>
          <xdr:blipFill>
            <a:blip xmlns:r="http://schemas.openxmlformats.org/officeDocument/2006/relationships" r:embed="rId14"/>
            <a:stretch>
              <a:fillRect/>
            </a:stretch>
          </xdr:blipFill>
          <xdr:spPr>
            <a:xfrm>
              <a:off x="14108760" y="1819440"/>
              <a:ext cx="519480" cy="50868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164101</xdr:colOff>
      <xdr:row>8</xdr:row>
      <xdr:rowOff>150696</xdr:rowOff>
    </xdr:from>
    <xdr:to>
      <xdr:col>21</xdr:col>
      <xdr:colOff>333375</xdr:colOff>
      <xdr:row>25</xdr:row>
      <xdr:rowOff>118654</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374721</xdr:colOff>
      <xdr:row>8</xdr:row>
      <xdr:rowOff>147008</xdr:rowOff>
    </xdr:from>
    <xdr:to>
      <xdr:col>20</xdr:col>
      <xdr:colOff>333521</xdr:colOff>
      <xdr:row>23</xdr:row>
      <xdr:rowOff>127665</xdr:rowOff>
    </xdr:to>
    <xdr:graphicFrame macro="">
      <xdr:nvGraphicFramePr>
        <xdr:cNvPr id="3" name="Chart 2">
          <a:extLst>
            <a:ext uri="{FF2B5EF4-FFF2-40B4-BE49-F238E27FC236}">
              <a16:creationId xmlns:a16="http://schemas.microsoft.com/office/drawing/2014/main" id="{08320C92-AA7D-41DE-997B-C89E48305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283526</xdr:colOff>
      <xdr:row>10</xdr:row>
      <xdr:rowOff>21720</xdr:rowOff>
    </xdr:from>
    <xdr:to>
      <xdr:col>20</xdr:col>
      <xdr:colOff>595313</xdr:colOff>
      <xdr:row>25</xdr:row>
      <xdr:rowOff>15712</xdr:rowOff>
    </xdr:to>
    <xdr:graphicFrame macro="">
      <xdr:nvGraphicFramePr>
        <xdr:cNvPr id="2" name="Chart 1">
          <a:extLst>
            <a:ext uri="{FF2B5EF4-FFF2-40B4-BE49-F238E27FC236}">
              <a16:creationId xmlns:a16="http://schemas.microsoft.com/office/drawing/2014/main" id="{1EB4BB4E-E8AC-481F-8267-4239DBD4C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10-14T13:28:01.836"/>
    </inkml:context>
    <inkml:brush xml:id="br0">
      <inkml:brushProperty name="width" value="0.05" units="cm"/>
      <inkml:brushProperty name="height" value="0.05" units="cm"/>
    </inkml:brush>
  </inkml:definitions>
  <inkml:trace contextRef="#ctx0" brushRef="#br0">1 232 5777 0 0,'0'-1'83'0'0,"0"1"0"0"0,0-1 0 0 0,-1 1 0 0 0,1-1 0 0 0,0 0 1 0 0,0 1-1 0 0,1-1 0 0 0,-1 1 0 0 0,0-1 0 0 0,0 1 1 0 0,0-1-1 0 0,0 1 0 0 0,0-1 0 0 0,1 1 0 0 0,-1-1 1 0 0,0 1-1 0 0,0-1 0 0 0,1 1 0 0 0,-1-1 0 0 0,0 1 1 0 0,1 0-1 0 0,-1-1 0 0 0,0 1 0 0 0,1-1 0 0 0,-1 1 0 0 0,1 0 1 0 0,-1-1-1 0 0,0 1 0 0 0,1 0 0 0 0,-1 0 0 0 0,1-1 1 0 0,-1 1-1 0 0,1 0 0 0 0,-1 0 0 0 0,1 0 0 0 0,-1 0 1 0 0,1 0-1 0 0,-1-1 0 0 0,1 1 0 0 0,0 0 0 0 0,-1 0 1 0 0,1 0-1 0 0,-1 1 0 0 0,1-1 0 0 0,-1 0 0 0 0,2 0 0 0 0,24 11 4570 0 0,-24-10-4012 0 0,3 2 1054 0 0,-4-2-1646 0 0,-1-1 0 0 0,1 0 0 0 0,0 1 0 0 0,0-1-1 0 0,-1 0 1 0 0,1 1 0 0 0,0-1 0 0 0,0 0 0 0 0,-1 0 0 0 0,1 0 0 0 0,0 0 0 0 0,0 0 0 0 0,0 0-1 0 0,-1 0 1 0 0,1 0 0 0 0,0 0 0 0 0,0 0 0 0 0,-1 0 0 0 0,1 0 0 0 0,0-1 0 0 0,0 1-1 0 0,-1 0 1 0 0,1 0 0 0 0,0-1 0 0 0,0 1 0 0 0,-1-1 0 0 0,1 1 0 0 0,0-1 0 0 0,-1 1-1 0 0,1-1 1 0 0,-1 1 0 0 0,1-1 0 0 0,0 0 0 0 0,34-22 167 0 0,1 2 0 0 0,1 2 0 0 0,1 2 0 0 0,43-15-1 0 0,80-28-159 0 0,-18 18-70 0 0,-122 37 13 0 0,0 2 0 0 0,1 0-1 0 0,0 1 1 0 0,39 1 0 0 0,-8 4 119 0 0,-28-3-124 0 0,-1 2 0 0 0,40 7 0 0 0,-63-9 5 0 0,29 7 3 0 0,1 1 0 0 0,-1 1 0 0 0,35 17 0 0 0,9 3-10 0 0,-58-24 6 0 0,-1 0-1 0 0,0 1 1 0 0,0 1-1 0 0,0 1 1 0 0,-1 0-1 0 0,15 11 1 0 0,104 71-106 0 0,-108-74 114 0 0,23 5 54 0 0,-38-17-69 0 0,0 0 0 0 0,-1 0 0 0 0,1 0 0 0 0,12 10-1 0 0,21 15-94 0 0,-26-19 93 0 0,-1 1-1 0 0,26 23 1 0 0,-11-7 38 0 0,1-3 0 0 0,2-1 1 0 0,66 36-1 0 0,-43-28-42 0 0,20 23 46 0 0,-53-37-16 0 0,1 0-1 0 0,35 19 0 0 0,-27-21 170 0 0,1-2-1 0 0,0 0 1 0 0,1-3-1 0 0,0 0 0 0 0,1-3 1 0 0,0-1-1 0 0,0-1 1 0 0,1-2-1 0 0,-1-2 1 0 0,43-3-1 0 0,-48 0 205 0 0,-1 0 0 0 0,1-2-1 0 0,-1-2 1 0 0,0 0 0 0 0,44-17 0 0 0,115-76-335 0 0,-57 23-70 0 0,-73 41 209 0 0,51-31-20 0 0,-73 37-306 0 0,-27 20 133 0 0,0 1-1 0 0,1 1 0 0 0,0 0 1 0 0,13-6-1 0 0,83-38 299 0 0,118-92-416 0 0,-206 133 116 0 0,0 0 1 0 0,0 1-1 0 0,1 1 0 0 0,0 1 1 0 0,31-6-1 0 0,-25 6-27 0 0,-1 0-1 0 0,40-17 1 0 0,-47 16 61 0 0,0 1 0 0 0,1 0 0 0 0,-1 2 0 0 0,1 0 0 0 0,1 1 0 0 0,24-2 0 0 0,42 1-357 0 0,-36 1 408 0 0,58 3-1 0 0,-4 5 97 0 0,78 7-126 0 0,-47 18-269 0 0,-117-24 248 0 0,16 6-61 0 0,-2 2 0 0 0,0 1 0 0 0,0 1 0 0 0,-2 2 0 0 0,0 1 0 0 0,33 26 0 0 0,57 56-24 0 0,-82-74 53 0 0,-18-13 18 0 0,0 1 0 0 0,34 32 1 0 0,-15-12-41 0 0,82 59 0 0 0,-89-70 14 0 0,-7-6 56 0 0,0-1-1 0 0,0-1 0 0 0,37 15 1 0 0,-52-25-36 0 0,1-1-1 0 0,0-1 1 0 0,0 0 0 0 0,0 0 0 0 0,1-1 0 0 0,-1 0 0 0 0,0-1 0 0 0,1 0 0 0 0,-1-1 0 0 0,1 0 0 0 0,19-4 0 0 0,-20 1 127 0 0,0-1 1 0 0,0-1-1 0 0,0 0 1 0 0,16-11-1 0 0,14-5 99 0 0,108-54 230 0 0,-83 39-330 0 0,123-45-1 0 0,-120 57-182 0 0,214-61 385 0 0,-252 78-347 0 0,1 2-1 0 0,-1 1 1 0 0,1 1-1 0 0,-1 2 1 0 0,1 1-1 0 0,0 2 1 0 0,38 6-1 0 0,239 75-211 0 0,-202-51 294 0 0,-17-6-70 0 0,1-3 1 0 0,98 11-1 0 0,-158-32-17 0 0,-1 2 1 0 0,0 1-1 0 0,0 2 1 0 0,0 1-1 0 0,0 1 1 0 0,-2 1-1 0 0,1 2 1 0 0,-1 1-1 0 0,-1 1 1 0 0,0 1-1 0 0,29 23 1 0 0,-43-28 19 0 0,0 0-1 0 0,0-1 1 0 0,1-1 0 0 0,1 0 0 0 0,-1-1 0 0 0,17 6 0 0 0,-26-11-10 0 0,1-1 1 0 0,-1 1-1 0 0,0 0 1 0 0,0 0-1 0 0,0 1 1 0 0,0-1 0 0 0,-1 1-1 0 0,8 6 1 0 0,-11-9 47 0 0,2 0-476 0 0,-11-2-2620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10-14T13:28:20.082"/>
    </inkml:context>
    <inkml:brush xml:id="br0">
      <inkml:brushProperty name="width" value="0.05" units="cm"/>
      <inkml:brushProperty name="height" value="0.05" units="cm"/>
    </inkml:brush>
  </inkml:definitions>
  <inkml:trace contextRef="#ctx0" brushRef="#br0">0 1338 9849 0 0,'152'-76'5593'0'0,"-102"48"-3778"0"0,103-40 0 0 0,276-46 2693 0 0,10 36-3630 0 0,22-5-318 0 0,-73-7-135 0 0,396-148 0 0 0,-567 162-396 0 0,444-174 70 0 0,-297 99-11 0 0,-299 124-153 0 0,-38 15 53 0 0,0 1-1 0 0,44-12 1 0 0,-68 23-143 0 0,13-5 527 0 0,-16 5-404 0 0,0 0-1 0 0,0 0 0 0 0,0 0 0 0 0,1 0 0 0 0,-1 0 0 0 0,0 0 0 0 0,0 0 1 0 0,0 0-1 0 0,0 0 0 0 0,1 0 0 0 0,-1 0 0 0 0,0 0 0 0 0,0-1 0 0 0,0 1 0 0 0,0 0 1 0 0,0 0-1 0 0,1 0 0 0 0,-1 0 0 0 0,0 0 0 0 0,0 0 0 0 0,0-1 0 0 0,0 1 0 0 0,0 0 1 0 0,0 0-1 0 0,0 0 0 0 0,0 0 0 0 0,0 0 0 0 0,1-1 0 0 0,-1 1 0 0 0,0 0 0 0 0,0 0 1 0 0,0 0-1 0 0,0-1 0 0 0,0 1 0 0 0,0 0 0 0 0,0 0 0 0 0,0 0 0 0 0,0 0 1 0 0,0-1-1 0 0,0 1 0 0 0,0 0 0 0 0,-1 0 0 0 0,1 0 0 0 0,0 0 0 0 0,0-1 0 0 0,0 1 1 0 0,0 0-1 0 0,0 0 0 0 0,0 0 0 0 0,0 0 0 0 0,0 0 0 0 0,0-1 0 0 0,-1 1 0 0 0,1 0 1 0 0,0 0-1 0 0,0 0 0 0 0,0 0 0 0 0,0 0 0 0 0,0 0 0 0 0,-1 0 0 0 0,1 0 1 0 0,0-1-1 0 0,0 1 0 0 0,0 0 0 0 0,-21 4-14894 0 0,13 2 12636 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10-14T13:28:23.238"/>
    </inkml:context>
    <inkml:brush xml:id="br0">
      <inkml:brushProperty name="width" value="0.05" units="cm"/>
      <inkml:brushProperty name="height" value="0.05" units="cm"/>
    </inkml:brush>
  </inkml:definitions>
  <inkml:trace contextRef="#ctx0" brushRef="#br0">11 455 9981 0 0,'0'0'1350'0'0,"-1"-2"-113"0"0,-3-5 2194 0 0,2 9-3385 0 0,-1 3-35 0 0,5 17 264 0 0,1-6-217 0 0,1 0 0 0 0,1 0 0 0 0,0 0 0 0 0,1-1 0 0 0,1 0 0 0 0,0 0 0 0 0,18 26 1 0 0,-19-34 86 0 0,0-1 1 0 0,1 1 0 0 0,-1-1 0 0 0,2 0 0 0 0,-1-1 0 0 0,1 0-1 0 0,-1 0 1 0 0,1 0 0 0 0,1-1 0 0 0,-1 0 0 0 0,1-1 0 0 0,-1 0-1 0 0,1 0 1 0 0,0-1 0 0 0,0 0 0 0 0,0-1 0 0 0,0 1 0 0 0,0-2-1 0 0,1 0 1 0 0,-1 0 0 0 0,0 0 0 0 0,14-3 0 0 0,365-57 1147 0 0,-347 54-1286 0 0,-22 4 12 0 0,1-1 1 0 0,-1 0-1 0 0,0-2 1 0 0,0 0-1 0 0,-1-2 1 0 0,31-13-1 0 0,105-54 572 0 0,-94 41-582 0 0,-39 22 190 0 0,-1 0 1 0 0,0-1-1 0 0,35-28 0 0 0,-11 4-69 0 0,1 1-1 0 0,53-30 0 0 0,16-11-161 0 0,-73 45 101 0 0,7-5-140 0 0,1 2 0 0 0,72-38 0 0 0,-114 69 29 0 0,0 0 0 0 0,1 0 1 0 0,0 0-1 0 0,-1 1 0 0 0,1 0 0 0 0,0 0 1 0 0,0 1-1 0 0,0 0 0 0 0,0 1 1 0 0,0-1-1 0 0,0 1 0 0 0,0 1 0 0 0,0 0 1 0 0,0 0-1 0 0,0 1 0 0 0,0-1 1 0 0,0 2-1 0 0,-1-1 0 0 0,1 1 0 0 0,-1 0 1 0 0,0 1-1 0 0,1 0 0 0 0,-2 0 0 0 0,1 0 1 0 0,7 7-1 0 0,150 95-187 0 0,-129-79 246 0 0,45 45-1 0 0,-43-37-165 0 0,-28-25 175 0 0,0 1 0 0 0,0 0 0 0 0,-1 1 0 0 0,12 24 1 0 0,-12-21 3 0 0,1-1 1 0 0,0 0-1 0 0,15 17 1 0 0,112 122-220 0 0,-125-142 204 0 0,0 0 1 0 0,2 0 0 0 0,-1-1-1 0 0,1-1 1 0 0,1 0-1 0 0,0-1 1 0 0,0 0 0 0 0,0-1-1 0 0,1-1 1 0 0,18 6 0 0 0,-23-12 114 0 0,0 0 1 0 0,0 0 0 0 0,0-1 0 0 0,-1 0 0 0 0,1-1-1 0 0,0 0 1 0 0,17-7 0 0 0,-3 2 30 0 0,-14 3-155 0 0,-1 0 0 0 0,1-1 0 0 0,-1 0-1 0 0,-1-1 1 0 0,1 0 0 0 0,-1-1 0 0 0,0 1 0 0 0,-1-1 0 0 0,1-1-1 0 0,10-14 1 0 0,26-23-7 0 0,7 2 168 0 0,-5 2-130 0 0,2 2 1 0 0,63-38-1 0 0,-36 27 234 0 0,-47 31-154 0 0,0 1 0 0 0,39-19 0 0 0,26-6 220 0 0,-43 18-265 0 0,0 3-1 0 0,98-29 1 0 0,-83 34-169 0 0,-16 3 20 0 0,1 3 0 0 0,0 1 0 0 0,89-4-1 0 0,-136 14 61 0 0,-1 1 0 0 0,0 0 0 0 0,0 0 0 0 0,0-1 0 0 0,0 2 0 0 0,1-1 0 0 0,-1 0 0 0 0,-1 0 0 0 0,1 1 0 0 0,0-1 0 0 0,0 1 0 0 0,0-1 0 0 0,-1 1 0 0 0,3 2-1 0 0,28 36-50 0 0,-17-21 23 0 0,31 35-80 0 0,-12-15 164 0 0,63 60 0 0 0,-73-79-104 0 0,-11-7 45 0 0,1-2 1 0 0,29 20-1 0 0,-36-26 21 0 0,0 0 1 0 0,0 1-1 0 0,0 0 0 0 0,-1 0 1 0 0,10 13-1 0 0,24 20 217 0 0,27 17-230 0 0,-53-42 42 0 0,1-1 0 0 0,1 0-1 0 0,0-1 1 0 0,29 16-1 0 0,-36-20-229 0 0,1 2-1811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10-14T13:28:25.352"/>
    </inkml:context>
    <inkml:brush xml:id="br0">
      <inkml:brushProperty name="width" value="0.05" units="cm"/>
      <inkml:brushProperty name="height" value="0.05" units="cm"/>
    </inkml:brush>
  </inkml:definitions>
  <inkml:trace contextRef="#ctx0" brushRef="#br0">139 114 12485 0 0,'0'1'34'0'0,"-5"22"3934"0"0,3-19-4221 0 0,1 3 535 0 0,0 1-1 0 0,0 0 1 0 0,1-1-1 0 0,0 1 1 0 0,1 0-1 0 0,0-1 1 0 0,0 1 0 0 0,0 0-1 0 0,5 13 1 0 0,-1 1 44 0 0,9 72-1 0 0,-4 1-1 0 0,-4 0 0 0 0,-4 0 1 0 0,-17 151-1 0 0,-1-196-5624 0 0</inkml:trace>
  <inkml:trace contextRef="#ctx0" brushRef="#br0" timeOffset="328.53">1 313 12209 0 0,'0'0'1484'0'0,"1"-13"-189"0"0,0-4-714 0 0,1-7 89 0 0,3-28 4092 0 0,6-49-3984 0 0,-9 76 908 0 0,22 13-2068 0 0,77-37 200 0 0,-93 46 145 0 0,0-1 0 0 0,1 1 1 0 0,-1 1-1 0 0,1 0 0 0 0,0 0 1 0 0,0 1-1 0 0,0 0 0 0 0,0 0 1 0 0,0 1-1 0 0,0 0 0 0 0,0 1 1 0 0,17 3-1 0 0,8 0-27 0 0,288 37-7250 0 0,-239-28 4070 0 0,-33-5 755 0 0,-1 2-223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10-14T13:28:28.945"/>
    </inkml:context>
    <inkml:brush xml:id="br0">
      <inkml:brushProperty name="width" value="0.05" units="cm"/>
      <inkml:brushProperty name="height" value="0.05" units="cm"/>
    </inkml:brush>
  </inkml:definitions>
  <inkml:trace contextRef="#ctx0" brushRef="#br0">821 326 7305 0 0,'-6'-14'434'0'0,"-1"1"1"0"0,0 1-1 0 0,-1-1 1 0 0,0 1-1 0 0,-1 1 1 0 0,0-1-1 0 0,-1 2 1 0 0,0-1-1 0 0,-1 1 1 0 0,0 1-1 0 0,-1 0 1 0 0,0 0-1 0 0,0 1 1 0 0,-15-7-1 0 0,14 8-324 0 0,-1 1-1 0 0,1 0 1 0 0,-1 1-1 0 0,0 0 1 0 0,0 1-1 0 0,-1 0 1 0 0,1 1-1 0 0,-1 1 1 0 0,0 1-1 0 0,1 0 1 0 0,-1 0-1 0 0,0 2 1 0 0,-27 3-1 0 0,21 2-14 0 0,2 1-1 0 0,-1 0 0 0 0,1 2 1 0 0,0 0-1 0 0,0 1 0 0 0,1 0 1 0 0,1 2-1 0 0,0 0 0 0 0,0 1 1 0 0,-18 20-1 0 0,13-10 75 0 0,1 0 0 0 0,1 1 0 0 0,1 1 0 0 0,1 1 0 0 0,1 1 0 0 0,-15 34 0 0 0,19-29-67 0 0,1 1 0 0 0,2 1 0 0 0,1 0 0 0 0,2 0 0 0 0,1 0 0 0 0,2 1 0 0 0,1 0 0 0 0,2 36 0 0 0,5 14 67 0 0,3 0 0 0 0,21 95 0 0 0,-15-116-81 0 0,3 0 0 0 0,3-1-1 0 0,2-1 1 0 0,32 62 0 0 0,-35-88 90 0 0,1-1 0 0 0,2-1 0 0 0,1 0 1 0 0,1-2-1 0 0,3-1 0 0 0,0 0 0 0 0,58 49 0 0 0,-73-71 52 0 0,0 0 0 0 0,1-1 0 0 0,0-1-1 0 0,1 0 1 0 0,-1-1 0 0 0,1 0 0 0 0,1-1-1 0 0,-1 0 1 0 0,1-1 0 0 0,0 0 0 0 0,0-2 0 0 0,0 1-1 0 0,20-1 1 0 0,-14-2-16 0 0,0-1-1 0 0,0-1 0 0 0,0-2 1 0 0,0 1-1 0 0,-1-2 1 0 0,1-1-1 0 0,-1 0 1 0 0,29-15-1 0 0,0-5-97 0 0,-2-2-1 0 0,0-2 0 0 0,-2-3 0 0 0,-1-1 1 0 0,-2-2-1 0 0,38-43 0 0 0,-20 17-274 0 0,-4-4 0 0 0,-3-1-1 0 0,80-135 1 0 0,-99 142 76 0 0,-3-1 1 0 0,-3-2-1 0 0,-3 0 1 0 0,-3-2-1 0 0,18-85 1 0 0,-35 129 55 0 0,-1 0 0 0 0,-1 0-1 0 0,-1 0 1 0 0,-1 0 0 0 0,-1-1 0 0 0,0 1 0 0 0,-2 0 0 0 0,0 0 0 0 0,-1 0 0 0 0,-2 1 0 0 0,0 0 0 0 0,-1 0 0 0 0,-1 0-1 0 0,-1 1 1 0 0,0 0 0 0 0,-2 0 0 0 0,0 1 0 0 0,-1 1 0 0 0,0 0 0 0 0,-2 1 0 0 0,0 0 0 0 0,-1 1 0 0 0,-30-25 0 0 0,7 11-365 0 0,-1 2 0 0 0,-1 2 0 0 0,-2 1 0 0 0,0 2 0 0 0,-1 2 0 0 0,-1 2 0 0 0,-51-14 0 0 0,38 17-1002 0 0,-1 1 1 0 0,-1 3-1 0 0,0 3 0 0 0,-1 3 1 0 0,-75 2-1 0 0,100 5-243 0 0,1 1 0 0 0,0 2-1 0 0,-57 16 1 0 0,27-2-900 0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10-14T13:28:27.561"/>
    </inkml:context>
    <inkml:brush xml:id="br0">
      <inkml:brushProperty name="width" value="0.05" units="cm"/>
      <inkml:brushProperty name="height" value="0.05" units="cm"/>
    </inkml:brush>
  </inkml:definitions>
  <inkml:trace contextRef="#ctx0" brushRef="#br0">722 425 8969 0 0,'-12'-6'7147'0'0,"-26"0"-6319"0"0,24 4-507 0 0,7 1-274 0 0,0 0-1 0 0,0 0 1 0 0,0 1-1 0 0,1 0 1 0 0,-1 0 0 0 0,0 1-1 0 0,0 0 1 0 0,0 0 0 0 0,1 0-1 0 0,-1 1 1 0 0,1 0 0 0 0,-1 0-1 0 0,-8 5 1 0 0,-1 2 146 0 0,0 1 1 0 0,1 1 0 0 0,-22 20-1 0 0,32-26-157 0 0,2-3 10 0 0,0 1 1 0 0,1 0 0 0 0,-1 1 0 0 0,1-1 0 0 0,0 0-1 0 0,0 1 1 0 0,0-1 0 0 0,1 1 0 0 0,-1-1-1 0 0,1 1 1 0 0,0 0 0 0 0,0 0 0 0 0,-1 6 0 0 0,-2 51 881 0 0,5-52-767 0 0,-1 1 0 0 0,2-1 0 0 0,-1 0 0 0 0,1 1 1 0 0,0-1-1 0 0,1 0 0 0 0,0-1 0 0 0,1 1 0 0 0,0 0 0 0 0,0-1 1 0 0,1 0-1 0 0,0 0 0 0 0,0 0 0 0 0,1 0 0 0 0,8 9 1 0 0,10 6-49 0 0,1-1 0 0 0,1 0 0 0 0,30 18 0 0 0,26 21-46 0 0,-78-58-69 0 0,1 1 27 0 0,-1-1-1 0 0,0 0 1 0 0,0 1 0 0 0,0 0-1 0 0,-1 0 1 0 0,1 0-1 0 0,-1 0 1 0 0,0 0-1 0 0,4 9 1 0 0,-10-11-21 0 0,-1-1 1 0 0,1 1-1 0 0,-1-1 1 0 0,0 0-1 0 0,0 0 1 0 0,0 0 0 0 0,0 0-1 0 0,1-1 1 0 0,-1 0-1 0 0,0 0 1 0 0,-7 0-1 0 0,7 0 0 0 0,-14 0-1021 0 0,0 0-1 0 0,0-1 1 0 0,-32-7 0 0 0,26 2-1064 0 0,-1-1 0 0 0,1-2 1 0 0,0 0-1 0 0,-26-15 0 0 0,26 12-100 0 0</inkml:trace>
  <inkml:trace contextRef="#ctx0" brushRef="#br0" timeOffset="525.66">499 183 9057 0 0,'-12'-3'298'0'0,"0"0"0"0"0,0 0 0 0 0,-1 1-1 0 0,1 0 1 0 0,0 2 0 0 0,-1-1 0 0 0,1 1 0 0 0,-1 1 0 0 0,1 0 0 0 0,-1 1 0 0 0,1 0 0 0 0,0 1 0 0 0,0 0-1 0 0,0 1 1 0 0,0 1 0 0 0,1 0 0 0 0,-1 0 0 0 0,1 1 0 0 0,1 0 0 0 0,-20 16 0 0 0,13-8-33 0 0,1 1 1 0 0,1 0-1 0 0,1 1 1 0 0,0 1-1 0 0,1 0 1 0 0,1 1-1 0 0,1 0 1 0 0,0 1-1 0 0,2 0 0 0 0,0 1 1 0 0,-10 30-1 0 0,1 10 218 0 0,2 0-1 0 0,-13 112 1 0 0,26-142-278 0 0,1 0 1 0 0,1 0-1 0 0,2-1 1 0 0,1 1 0 0 0,2 0-1 0 0,0-1 1 0 0,2 1-1 0 0,10 28 1 0 0,-10-42-106 0 0,1 0-1 0 0,1-1 1 0 0,0 0 0 0 0,1 0-1 0 0,0-1 1 0 0,1 0-1 0 0,1-1 1 0 0,0 0 0 0 0,1 0-1 0 0,22 17 1 0 0,-15-16 24 0 0,1 0-1 0 0,0-1 1 0 0,1-2 0 0 0,0 0-1 0 0,1-1 1 0 0,1-1 0 0 0,23 7-1 0 0,-11-7 26 0 0,1-2 0 0 0,-1-1-1 0 0,1-1 1 0 0,0-2 0 0 0,0-2 0 0 0,1-1-1 0 0,-1-2 1 0 0,0-1 0 0 0,0-2-1 0 0,37-11 1 0 0,-38 6-80 0 0,-2-2 0 0 0,1-1 0 0 0,-2-1 0 0 0,0-2 0 0 0,-1-2 0 0 0,0 0 0 0 0,-2-2 0 0 0,0-2 0 0 0,-1 0 0 0 0,-2-2 0 0 0,0-1 0 0 0,-1-1 0 0 0,-2-1 0 0 0,-1-1 0 0 0,-1-1 0 0 0,33-60 0 0 0,-37 56-62 0 0,-2-1 1 0 0,-1-1-1 0 0,-2-1 1 0 0,-1 1-1 0 0,-1-2 1 0 0,6-59-1 0 0,-13 71-61 0 0,-1 0-1 0 0,-2-1 1 0 0,0 1-1 0 0,-2-1 1 0 0,-1 1-1 0 0,-1 0 1 0 0,-1 0-1 0 0,-1 0 0 0 0,-1 1 1 0 0,-17-40-1 0 0,15 46-331 0 0,-1 1 0 0 0,-1 1 0 0 0,0 0 0 0 0,-1 1-1 0 0,-1 0 1 0 0,-1 0 0 0 0,0 2 0 0 0,0 0 0 0 0,-1 0-1 0 0,-1 1 1 0 0,-22-12 0 0 0,-3 2-2484 0 0,0 1-1 0 0,-2 2 1 0 0,-71-21-1 0 0,72 26-82 0 0</inkml:trace>
</inkm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youtube.com/KunaalNaik" TargetMode="External"/><Relationship Id="rId2" Type="http://schemas.openxmlformats.org/officeDocument/2006/relationships/hyperlink" Target="https://machinelearningmastery.com/arima-for-time-series-forecasting-with-python/" TargetMode="External"/><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5"/>
  <sheetViews>
    <sheetView showGridLines="0" zoomScale="220" zoomScaleNormal="220" workbookViewId="0">
      <selection activeCell="A6" sqref="A6:B12"/>
    </sheetView>
  </sheetViews>
  <sheetFormatPr defaultRowHeight="15" x14ac:dyDescent="0.25"/>
  <cols>
    <col min="1" max="1" width="16" customWidth="1"/>
    <col min="2" max="2" width="22.28515625" bestFit="1" customWidth="1"/>
  </cols>
  <sheetData>
    <row r="1" spans="1:3" x14ac:dyDescent="0.25">
      <c r="A1" s="17" t="s">
        <v>88</v>
      </c>
    </row>
    <row r="2" spans="1:3" ht="8.25" customHeight="1" x14ac:dyDescent="0.25"/>
    <row r="3" spans="1:3" ht="18" thickBot="1" x14ac:dyDescent="0.35">
      <c r="A3" s="4" t="s">
        <v>48</v>
      </c>
    </row>
    <row r="4" spans="1:3" ht="15.75" thickTop="1" x14ac:dyDescent="0.25">
      <c r="A4" s="6" t="s">
        <v>50</v>
      </c>
      <c r="B4" s="6" t="s">
        <v>55</v>
      </c>
      <c r="C4" s="6"/>
    </row>
    <row r="6" spans="1:3" x14ac:dyDescent="0.25">
      <c r="A6" s="5" t="s">
        <v>9</v>
      </c>
      <c r="B6" t="s">
        <v>15</v>
      </c>
    </row>
    <row r="7" spans="1:3" x14ac:dyDescent="0.25">
      <c r="A7" s="5" t="s">
        <v>11</v>
      </c>
      <c r="B7" t="s">
        <v>16</v>
      </c>
    </row>
    <row r="8" spans="1:3" x14ac:dyDescent="0.25">
      <c r="A8" s="5" t="s">
        <v>17</v>
      </c>
      <c r="B8" t="s">
        <v>53</v>
      </c>
    </row>
    <row r="9" spans="1:3" x14ac:dyDescent="0.25">
      <c r="A9" s="5" t="s">
        <v>14</v>
      </c>
      <c r="B9" t="s">
        <v>18</v>
      </c>
    </row>
    <row r="10" spans="1:3" x14ac:dyDescent="0.25">
      <c r="A10" s="5" t="s">
        <v>51</v>
      </c>
      <c r="B10" t="s">
        <v>52</v>
      </c>
    </row>
    <row r="11" spans="1:3" x14ac:dyDescent="0.25">
      <c r="A11" s="5" t="s">
        <v>5</v>
      </c>
      <c r="B11" t="s">
        <v>19</v>
      </c>
    </row>
    <row r="12" spans="1:3" x14ac:dyDescent="0.25">
      <c r="A12" s="5" t="s">
        <v>6</v>
      </c>
      <c r="B12" t="s">
        <v>20</v>
      </c>
    </row>
    <row r="14" spans="1:3" x14ac:dyDescent="0.25">
      <c r="B14" s="17" t="s">
        <v>58</v>
      </c>
    </row>
    <row r="15" spans="1:3" x14ac:dyDescent="0.25">
      <c r="B15" s="17" t="s">
        <v>54</v>
      </c>
    </row>
  </sheetData>
  <hyperlinks>
    <hyperlink ref="B15" r:id="rId1" xr:uid="{862441C2-213C-4BB0-B6A2-211E22C306B9}"/>
    <hyperlink ref="B14" r:id="rId2" location="targetText=ARIMA%20is%20an%20acronym%20that,time%20series%20data%20with%20Python." display="https://machinelearningmastery.com/arima-for-time-series-forecasting-with-python/ - targetText=ARIMA%20is%20an%20acronym%20that,time%20series%20data%20with%20Python." xr:uid="{57A11C19-1D46-462C-8E61-7FA292ECEC78}"/>
    <hyperlink ref="A1" r:id="rId3" xr:uid="{D78142BA-7B37-4390-915D-B928B8A51B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2:H24"/>
  <sheetViews>
    <sheetView topLeftCell="A7" zoomScale="160" zoomScaleNormal="160" workbookViewId="0">
      <selection activeCell="G24" sqref="G24"/>
    </sheetView>
  </sheetViews>
  <sheetFormatPr defaultRowHeight="15" x14ac:dyDescent="0.25"/>
  <cols>
    <col min="5" max="5" width="15.28515625" bestFit="1" customWidth="1"/>
    <col min="6" max="6" width="11.42578125" bestFit="1" customWidth="1"/>
    <col min="8" max="8" width="14.7109375" bestFit="1" customWidth="1"/>
  </cols>
  <sheetData>
    <row r="2" spans="1:8" x14ac:dyDescent="0.25">
      <c r="A2" s="27" t="s">
        <v>59</v>
      </c>
      <c r="B2" s="27"/>
      <c r="C2" s="27"/>
      <c r="D2" s="27"/>
      <c r="E2" s="27"/>
    </row>
    <row r="4" spans="1:8" x14ac:dyDescent="0.25">
      <c r="A4" s="5" t="s">
        <v>4</v>
      </c>
      <c r="B4" s="5" t="s">
        <v>3</v>
      </c>
      <c r="C4" s="5" t="s">
        <v>0</v>
      </c>
      <c r="D4" s="5" t="s">
        <v>1</v>
      </c>
      <c r="E4" s="5" t="s">
        <v>2</v>
      </c>
    </row>
    <row r="5" spans="1:8" x14ac:dyDescent="0.25">
      <c r="A5">
        <v>1</v>
      </c>
      <c r="B5" t="s">
        <v>29</v>
      </c>
      <c r="C5">
        <v>2015</v>
      </c>
      <c r="D5">
        <v>1</v>
      </c>
      <c r="E5" s="1">
        <v>68000</v>
      </c>
      <c r="H5" s="24"/>
    </row>
    <row r="6" spans="1:8" x14ac:dyDescent="0.25">
      <c r="A6">
        <v>2</v>
      </c>
      <c r="B6" t="s">
        <v>30</v>
      </c>
      <c r="C6">
        <v>2015</v>
      </c>
      <c r="D6">
        <v>2</v>
      </c>
      <c r="E6" s="1">
        <v>61000</v>
      </c>
    </row>
    <row r="7" spans="1:8" x14ac:dyDescent="0.25">
      <c r="A7">
        <v>3</v>
      </c>
      <c r="B7" t="s">
        <v>31</v>
      </c>
      <c r="C7">
        <v>2015</v>
      </c>
      <c r="D7">
        <v>3</v>
      </c>
      <c r="E7" s="1">
        <v>80000</v>
      </c>
    </row>
    <row r="8" spans="1:8" x14ac:dyDescent="0.25">
      <c r="A8">
        <v>4</v>
      </c>
      <c r="B8" t="s">
        <v>32</v>
      </c>
      <c r="C8">
        <v>2015</v>
      </c>
      <c r="D8">
        <v>4</v>
      </c>
      <c r="E8" s="1">
        <v>85000</v>
      </c>
    </row>
    <row r="9" spans="1:8" x14ac:dyDescent="0.25">
      <c r="A9">
        <v>5</v>
      </c>
      <c r="B9" t="s">
        <v>33</v>
      </c>
      <c r="C9">
        <v>2016</v>
      </c>
      <c r="D9">
        <v>1</v>
      </c>
      <c r="E9" s="1">
        <v>78000</v>
      </c>
      <c r="F9" s="18"/>
      <c r="G9" s="18">
        <f>E9/E8-1</f>
        <v>-8.2352941176470629E-2</v>
      </c>
    </row>
    <row r="10" spans="1:8" x14ac:dyDescent="0.25">
      <c r="A10">
        <v>6</v>
      </c>
      <c r="B10" t="s">
        <v>34</v>
      </c>
      <c r="C10">
        <v>2016</v>
      </c>
      <c r="D10">
        <v>2</v>
      </c>
      <c r="E10" s="1">
        <v>72000</v>
      </c>
      <c r="G10" s="18">
        <f t="shared" ref="G10:G12" si="0">E10/E9-1</f>
        <v>-7.6923076923076872E-2</v>
      </c>
    </row>
    <row r="11" spans="1:8" x14ac:dyDescent="0.25">
      <c r="A11">
        <v>7</v>
      </c>
      <c r="B11" t="s">
        <v>35</v>
      </c>
      <c r="C11">
        <v>2016</v>
      </c>
      <c r="D11">
        <v>3</v>
      </c>
      <c r="E11" s="1">
        <v>88000</v>
      </c>
      <c r="G11" s="18">
        <f t="shared" si="0"/>
        <v>0.22222222222222232</v>
      </c>
    </row>
    <row r="12" spans="1:8" x14ac:dyDescent="0.25">
      <c r="A12">
        <v>8</v>
      </c>
      <c r="B12" t="s">
        <v>36</v>
      </c>
      <c r="C12">
        <v>2016</v>
      </c>
      <c r="D12">
        <v>4</v>
      </c>
      <c r="E12" s="1">
        <v>94000</v>
      </c>
      <c r="G12" s="18">
        <f t="shared" si="0"/>
        <v>6.8181818181818121E-2</v>
      </c>
    </row>
    <row r="13" spans="1:8" x14ac:dyDescent="0.25">
      <c r="A13">
        <v>9</v>
      </c>
      <c r="B13" t="s">
        <v>37</v>
      </c>
      <c r="C13">
        <v>2017</v>
      </c>
      <c r="D13">
        <v>1</v>
      </c>
      <c r="E13" s="1">
        <v>80000</v>
      </c>
      <c r="F13" s="18"/>
      <c r="G13" s="18">
        <f>E13/E12-1</f>
        <v>-0.14893617021276595</v>
      </c>
    </row>
    <row r="14" spans="1:8" x14ac:dyDescent="0.25">
      <c r="A14">
        <v>10</v>
      </c>
      <c r="B14" t="s">
        <v>38</v>
      </c>
      <c r="C14">
        <v>2017</v>
      </c>
      <c r="D14">
        <v>2</v>
      </c>
      <c r="E14" s="1">
        <v>76000</v>
      </c>
      <c r="G14" s="18">
        <f t="shared" ref="G14:G16" si="1">E14/E13-1</f>
        <v>-5.0000000000000044E-2</v>
      </c>
    </row>
    <row r="15" spans="1:8" x14ac:dyDescent="0.25">
      <c r="A15">
        <v>11</v>
      </c>
      <c r="B15" t="s">
        <v>39</v>
      </c>
      <c r="C15">
        <v>2017</v>
      </c>
      <c r="D15">
        <v>3</v>
      </c>
      <c r="E15" s="1">
        <v>95000</v>
      </c>
      <c r="G15" s="18">
        <f t="shared" si="1"/>
        <v>0.25</v>
      </c>
    </row>
    <row r="16" spans="1:8" x14ac:dyDescent="0.25">
      <c r="A16">
        <v>12</v>
      </c>
      <c r="B16" t="s">
        <v>40</v>
      </c>
      <c r="C16">
        <v>2017</v>
      </c>
      <c r="D16">
        <v>4</v>
      </c>
      <c r="E16" s="1">
        <v>98000</v>
      </c>
      <c r="G16" s="18">
        <f t="shared" si="1"/>
        <v>3.1578947368421151E-2</v>
      </c>
    </row>
    <row r="17" spans="1:7" x14ac:dyDescent="0.25">
      <c r="A17">
        <v>13</v>
      </c>
      <c r="B17" t="s">
        <v>41</v>
      </c>
      <c r="C17">
        <v>2018</v>
      </c>
      <c r="D17">
        <v>1</v>
      </c>
      <c r="E17" s="1">
        <v>83000</v>
      </c>
      <c r="F17" s="18"/>
      <c r="G17" s="18">
        <f>E17/E16-1</f>
        <v>-0.15306122448979587</v>
      </c>
    </row>
    <row r="18" spans="1:7" x14ac:dyDescent="0.25">
      <c r="A18">
        <v>14</v>
      </c>
      <c r="B18" t="s">
        <v>42</v>
      </c>
      <c r="C18">
        <v>2018</v>
      </c>
      <c r="D18">
        <v>2</v>
      </c>
      <c r="E18" s="1">
        <v>79000</v>
      </c>
      <c r="G18" s="18">
        <f t="shared" ref="G18:G20" si="2">E18/E17-1</f>
        <v>-4.8192771084337394E-2</v>
      </c>
    </row>
    <row r="19" spans="1:7" x14ac:dyDescent="0.25">
      <c r="A19">
        <v>15</v>
      </c>
      <c r="B19" t="s">
        <v>43</v>
      </c>
      <c r="C19">
        <v>2018</v>
      </c>
      <c r="D19">
        <v>3</v>
      </c>
      <c r="E19" s="1">
        <v>100000</v>
      </c>
      <c r="G19" s="18">
        <f t="shared" si="2"/>
        <v>0.26582278481012667</v>
      </c>
    </row>
    <row r="20" spans="1:7" x14ac:dyDescent="0.25">
      <c r="A20">
        <v>16</v>
      </c>
      <c r="B20" t="s">
        <v>44</v>
      </c>
      <c r="C20">
        <v>2018</v>
      </c>
      <c r="D20">
        <v>4</v>
      </c>
      <c r="E20" s="1">
        <v>104000</v>
      </c>
      <c r="G20" s="18">
        <f t="shared" si="2"/>
        <v>4.0000000000000036E-2</v>
      </c>
    </row>
    <row r="21" spans="1:7" x14ac:dyDescent="0.25">
      <c r="A21">
        <v>17</v>
      </c>
      <c r="B21" t="s">
        <v>25</v>
      </c>
      <c r="C21">
        <v>2019</v>
      </c>
      <c r="D21">
        <v>1</v>
      </c>
      <c r="E21" s="19">
        <f>E20+(E20*G21)</f>
        <v>88296.135475466785</v>
      </c>
      <c r="F21" s="1"/>
      <c r="G21" s="25">
        <f>AVERAGE(G17,G13,G90)</f>
        <v>-0.15099869735128091</v>
      </c>
    </row>
    <row r="22" spans="1:7" x14ac:dyDescent="0.25">
      <c r="A22">
        <v>18</v>
      </c>
      <c r="B22" t="s">
        <v>26</v>
      </c>
      <c r="C22">
        <v>2019</v>
      </c>
      <c r="D22">
        <v>2</v>
      </c>
      <c r="E22" s="19">
        <f t="shared" ref="E22:E24" si="3">E21+(E21*G22)</f>
        <v>83961.114366279711</v>
      </c>
      <c r="F22" s="18"/>
      <c r="G22" s="25">
        <f t="shared" ref="G22:G24" si="4">AVERAGE(G18,G14,G91)</f>
        <v>-4.9096385542168719E-2</v>
      </c>
    </row>
    <row r="23" spans="1:7" x14ac:dyDescent="0.25">
      <c r="A23">
        <v>19</v>
      </c>
      <c r="B23" t="s">
        <v>27</v>
      </c>
      <c r="C23">
        <v>2019</v>
      </c>
      <c r="D23">
        <v>3</v>
      </c>
      <c r="E23" s="19">
        <f t="shared" si="3"/>
        <v>105615.64228036768</v>
      </c>
      <c r="F23" s="18"/>
      <c r="G23" s="25">
        <f t="shared" si="4"/>
        <v>0.25791139240506333</v>
      </c>
    </row>
    <row r="24" spans="1:7" x14ac:dyDescent="0.25">
      <c r="A24">
        <v>20</v>
      </c>
      <c r="B24" t="s">
        <v>28</v>
      </c>
      <c r="C24">
        <v>2019</v>
      </c>
      <c r="D24">
        <v>4</v>
      </c>
      <c r="E24" s="19">
        <f t="shared" si="3"/>
        <v>109395.57053040191</v>
      </c>
      <c r="F24" s="18"/>
      <c r="G24" s="25">
        <f t="shared" si="4"/>
        <v>3.5789473684210593E-2</v>
      </c>
    </row>
  </sheetData>
  <mergeCells count="1">
    <mergeCell ref="A2:E2"/>
  </mergeCells>
  <phoneticPr fontId="1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O24"/>
  <sheetViews>
    <sheetView zoomScale="115" zoomScaleNormal="115" workbookViewId="0">
      <selection activeCell="J8" sqref="J8:J24"/>
    </sheetView>
  </sheetViews>
  <sheetFormatPr defaultRowHeight="15" x14ac:dyDescent="0.25"/>
  <cols>
    <col min="5" max="5" width="11.28515625" bestFit="1" customWidth="1"/>
    <col min="10" max="10" width="12.7109375" bestFit="1" customWidth="1"/>
  </cols>
  <sheetData>
    <row r="1" spans="1:15" x14ac:dyDescent="0.25">
      <c r="N1" t="s">
        <v>1</v>
      </c>
      <c r="O1" t="s">
        <v>11</v>
      </c>
    </row>
    <row r="2" spans="1:15" x14ac:dyDescent="0.25">
      <c r="N2">
        <v>1</v>
      </c>
      <c r="O2" s="20">
        <f>AVERAGEIFS($H$8:$H$23,$D$8:$D$23,N2)</f>
        <v>0.94792340491335791</v>
      </c>
    </row>
    <row r="3" spans="1:15" x14ac:dyDescent="0.25">
      <c r="N3">
        <v>2</v>
      </c>
      <c r="O3" s="20">
        <f>AVERAGEIFS($H$8:$H$23,$D$8:$D$23,N3)</f>
        <v>0.8753311401992373</v>
      </c>
    </row>
    <row r="4" spans="1:15" x14ac:dyDescent="0.25">
      <c r="N4">
        <v>3</v>
      </c>
      <c r="O4" s="20">
        <f>AVERAGEIFS($H$8:$H$23,$D$8:$D$23,N4)</f>
        <v>1.0704855495527206</v>
      </c>
    </row>
    <row r="5" spans="1:15" x14ac:dyDescent="0.25">
      <c r="F5" s="27" t="s">
        <v>60</v>
      </c>
      <c r="G5" s="27"/>
      <c r="H5" s="27"/>
      <c r="I5" s="27"/>
      <c r="J5" s="27"/>
      <c r="N5">
        <v>4</v>
      </c>
      <c r="O5" s="20">
        <f>AVERAGEIFS($H$8:$H$23,$D$8:$D$23,N5)</f>
        <v>1.1088348507133197</v>
      </c>
    </row>
    <row r="6" spans="1:15" x14ac:dyDescent="0.25">
      <c r="E6" t="s">
        <v>9</v>
      </c>
      <c r="F6" s="28" t="s">
        <v>7</v>
      </c>
      <c r="G6" s="28"/>
      <c r="H6" t="s">
        <v>10</v>
      </c>
      <c r="J6" t="s">
        <v>12</v>
      </c>
    </row>
    <row r="7" spans="1:15" x14ac:dyDescent="0.25">
      <c r="A7" s="5" t="s">
        <v>4</v>
      </c>
      <c r="B7" s="5" t="s">
        <v>3</v>
      </c>
      <c r="C7" s="5" t="s">
        <v>0</v>
      </c>
      <c r="D7" s="5" t="s">
        <v>1</v>
      </c>
      <c r="E7" s="5" t="s">
        <v>2</v>
      </c>
      <c r="F7" s="5" t="s">
        <v>5</v>
      </c>
      <c r="G7" s="5" t="s">
        <v>6</v>
      </c>
      <c r="H7" s="5" t="s">
        <v>8</v>
      </c>
      <c r="I7" s="5" t="s">
        <v>11</v>
      </c>
      <c r="J7" s="5" t="s">
        <v>13</v>
      </c>
      <c r="K7" s="5" t="s">
        <v>14</v>
      </c>
    </row>
    <row r="8" spans="1:15" x14ac:dyDescent="0.25">
      <c r="A8">
        <v>1</v>
      </c>
      <c r="B8" t="s">
        <v>29</v>
      </c>
      <c r="C8">
        <v>2015</v>
      </c>
      <c r="D8">
        <v>1</v>
      </c>
      <c r="E8" s="1">
        <v>68000</v>
      </c>
      <c r="I8" s="20">
        <f>VLOOKUP(D8,$N$2:$O$5,2,FALSE)</f>
        <v>0.94792340491335791</v>
      </c>
      <c r="J8" s="2">
        <f>E8/I8</f>
        <v>71735.75380409068</v>
      </c>
    </row>
    <row r="9" spans="1:15" x14ac:dyDescent="0.25">
      <c r="A9">
        <v>2</v>
      </c>
      <c r="B9" t="s">
        <v>30</v>
      </c>
      <c r="C9">
        <v>2015</v>
      </c>
      <c r="D9">
        <v>2</v>
      </c>
      <c r="E9" s="1">
        <v>61000</v>
      </c>
      <c r="I9" s="20">
        <f t="shared" ref="I9:I23" si="0">VLOOKUP(D9,$N$2:$O$5,2,FALSE)</f>
        <v>0.8753311401992373</v>
      </c>
      <c r="J9" s="2">
        <f t="shared" ref="J9:J23" si="1">E9/I9</f>
        <v>69687.912606554324</v>
      </c>
    </row>
    <row r="10" spans="1:15" x14ac:dyDescent="0.25">
      <c r="A10">
        <v>3</v>
      </c>
      <c r="B10" t="s">
        <v>31</v>
      </c>
      <c r="C10">
        <v>2015</v>
      </c>
      <c r="D10">
        <v>3</v>
      </c>
      <c r="E10" s="1">
        <v>80000</v>
      </c>
      <c r="F10" s="2">
        <f>AVERAGE(E8:E11)</f>
        <v>73500</v>
      </c>
      <c r="G10" s="2">
        <f>AVERAGE(F10:F11)</f>
        <v>74750</v>
      </c>
      <c r="H10" s="26">
        <f>E10/G10</f>
        <v>1.0702341137123745</v>
      </c>
      <c r="I10" s="20">
        <f t="shared" si="0"/>
        <v>1.0704855495527206</v>
      </c>
      <c r="J10" s="2">
        <f t="shared" si="1"/>
        <v>74732.442706420727</v>
      </c>
    </row>
    <row r="11" spans="1:15" x14ac:dyDescent="0.25">
      <c r="A11">
        <v>4</v>
      </c>
      <c r="B11" t="s">
        <v>32</v>
      </c>
      <c r="C11">
        <v>2015</v>
      </c>
      <c r="D11">
        <v>4</v>
      </c>
      <c r="E11" s="1">
        <v>85000</v>
      </c>
      <c r="F11" s="2">
        <f t="shared" ref="F11:F23" si="2">AVERAGE(E9:E12)</f>
        <v>76000</v>
      </c>
      <c r="G11" s="2">
        <f t="shared" ref="G11:G21" si="3">AVERAGE(F11:F12)</f>
        <v>77375</v>
      </c>
      <c r="H11" s="26">
        <f t="shared" ref="H11:H21" si="4">E11/G11</f>
        <v>1.0985460420032309</v>
      </c>
      <c r="I11" s="20">
        <f t="shared" si="0"/>
        <v>1.1088348507133197</v>
      </c>
      <c r="J11" s="2">
        <f t="shared" si="1"/>
        <v>76657.042250538056</v>
      </c>
    </row>
    <row r="12" spans="1:15" x14ac:dyDescent="0.25">
      <c r="A12">
        <v>5</v>
      </c>
      <c r="B12" t="s">
        <v>33</v>
      </c>
      <c r="C12">
        <v>2016</v>
      </c>
      <c r="D12">
        <v>1</v>
      </c>
      <c r="E12" s="1">
        <v>78000</v>
      </c>
      <c r="F12" s="2">
        <f t="shared" si="2"/>
        <v>78750</v>
      </c>
      <c r="G12" s="2">
        <f t="shared" si="3"/>
        <v>79750</v>
      </c>
      <c r="H12" s="26">
        <f t="shared" si="4"/>
        <v>0.9780564263322884</v>
      </c>
      <c r="I12" s="20">
        <f t="shared" si="0"/>
        <v>0.94792340491335791</v>
      </c>
      <c r="J12" s="2">
        <f t="shared" si="1"/>
        <v>82285.129363515778</v>
      </c>
    </row>
    <row r="13" spans="1:15" x14ac:dyDescent="0.25">
      <c r="A13">
        <v>6</v>
      </c>
      <c r="B13" t="s">
        <v>34</v>
      </c>
      <c r="C13">
        <v>2016</v>
      </c>
      <c r="D13">
        <v>2</v>
      </c>
      <c r="E13" s="1">
        <v>72000</v>
      </c>
      <c r="F13" s="2">
        <f t="shared" si="2"/>
        <v>80750</v>
      </c>
      <c r="G13" s="2">
        <f t="shared" si="3"/>
        <v>81875</v>
      </c>
      <c r="H13" s="26">
        <f t="shared" si="4"/>
        <v>0.87938931297709921</v>
      </c>
      <c r="I13" s="20">
        <f t="shared" si="0"/>
        <v>0.8753311401992373</v>
      </c>
      <c r="J13" s="2">
        <f t="shared" si="1"/>
        <v>82254.585371670677</v>
      </c>
    </row>
    <row r="14" spans="1:15" x14ac:dyDescent="0.25">
      <c r="A14">
        <v>7</v>
      </c>
      <c r="B14" t="s">
        <v>35</v>
      </c>
      <c r="C14">
        <v>2016</v>
      </c>
      <c r="D14">
        <v>3</v>
      </c>
      <c r="E14" s="1">
        <v>88000</v>
      </c>
      <c r="F14" s="2">
        <f t="shared" si="2"/>
        <v>83000</v>
      </c>
      <c r="G14" s="2">
        <f t="shared" si="3"/>
        <v>83250</v>
      </c>
      <c r="H14" s="26">
        <f t="shared" si="4"/>
        <v>1.057057057057057</v>
      </c>
      <c r="I14" s="20">
        <f t="shared" si="0"/>
        <v>1.0704855495527206</v>
      </c>
      <c r="J14" s="2">
        <f t="shared" si="1"/>
        <v>82205.686977062796</v>
      </c>
    </row>
    <row r="15" spans="1:15" x14ac:dyDescent="0.25">
      <c r="A15">
        <v>8</v>
      </c>
      <c r="B15" t="s">
        <v>36</v>
      </c>
      <c r="C15">
        <v>2016</v>
      </c>
      <c r="D15">
        <v>4</v>
      </c>
      <c r="E15" s="1">
        <v>94000</v>
      </c>
      <c r="F15" s="2">
        <f t="shared" si="2"/>
        <v>83500</v>
      </c>
      <c r="G15" s="2">
        <f t="shared" si="3"/>
        <v>84000</v>
      </c>
      <c r="H15" s="26">
        <f t="shared" si="4"/>
        <v>1.1190476190476191</v>
      </c>
      <c r="I15" s="20">
        <f t="shared" si="0"/>
        <v>1.1088348507133197</v>
      </c>
      <c r="J15" s="2">
        <f t="shared" si="1"/>
        <v>84773.670253536198</v>
      </c>
    </row>
    <row r="16" spans="1:15" x14ac:dyDescent="0.25">
      <c r="A16">
        <v>9</v>
      </c>
      <c r="B16" t="s">
        <v>37</v>
      </c>
      <c r="C16">
        <v>2017</v>
      </c>
      <c r="D16">
        <v>1</v>
      </c>
      <c r="E16" s="1">
        <v>80000</v>
      </c>
      <c r="F16" s="2">
        <f t="shared" si="2"/>
        <v>84500</v>
      </c>
      <c r="G16" s="2">
        <f t="shared" si="3"/>
        <v>85375</v>
      </c>
      <c r="H16" s="26">
        <f t="shared" si="4"/>
        <v>0.93704245973645683</v>
      </c>
      <c r="I16" s="20">
        <f t="shared" si="0"/>
        <v>0.94792340491335791</v>
      </c>
      <c r="J16" s="2">
        <f t="shared" si="1"/>
        <v>84395.004475400798</v>
      </c>
    </row>
    <row r="17" spans="1:10" x14ac:dyDescent="0.25">
      <c r="A17">
        <v>10</v>
      </c>
      <c r="B17" t="s">
        <v>38</v>
      </c>
      <c r="C17">
        <v>2017</v>
      </c>
      <c r="D17">
        <v>2</v>
      </c>
      <c r="E17" s="1">
        <v>76000</v>
      </c>
      <c r="F17" s="2">
        <f t="shared" si="2"/>
        <v>86250</v>
      </c>
      <c r="G17" s="2">
        <f t="shared" si="3"/>
        <v>86750</v>
      </c>
      <c r="H17" s="26">
        <f t="shared" si="4"/>
        <v>0.87608069164265134</v>
      </c>
      <c r="I17" s="20">
        <f t="shared" si="0"/>
        <v>0.8753311401992373</v>
      </c>
      <c r="J17" s="2">
        <f t="shared" si="1"/>
        <v>86824.284558985717</v>
      </c>
    </row>
    <row r="18" spans="1:10" x14ac:dyDescent="0.25">
      <c r="A18">
        <v>11</v>
      </c>
      <c r="B18" t="s">
        <v>39</v>
      </c>
      <c r="C18">
        <v>2017</v>
      </c>
      <c r="D18">
        <v>3</v>
      </c>
      <c r="E18" s="1">
        <v>95000</v>
      </c>
      <c r="F18" s="2">
        <f t="shared" si="2"/>
        <v>87250</v>
      </c>
      <c r="G18" s="2">
        <f t="shared" si="3"/>
        <v>87625</v>
      </c>
      <c r="H18" s="26">
        <f t="shared" si="4"/>
        <v>1.0841654778887304</v>
      </c>
      <c r="I18" s="20">
        <f t="shared" si="0"/>
        <v>1.0704855495527206</v>
      </c>
      <c r="J18" s="2">
        <f t="shared" si="1"/>
        <v>88744.775713874624</v>
      </c>
    </row>
    <row r="19" spans="1:10" x14ac:dyDescent="0.25">
      <c r="A19">
        <v>12</v>
      </c>
      <c r="B19" t="s">
        <v>40</v>
      </c>
      <c r="C19">
        <v>2017</v>
      </c>
      <c r="D19">
        <v>4</v>
      </c>
      <c r="E19" s="1">
        <v>98000</v>
      </c>
      <c r="F19" s="2">
        <f t="shared" si="2"/>
        <v>88000</v>
      </c>
      <c r="G19" s="2">
        <f t="shared" si="3"/>
        <v>88375</v>
      </c>
      <c r="H19" s="26">
        <f t="shared" si="4"/>
        <v>1.108910891089109</v>
      </c>
      <c r="I19" s="20">
        <f t="shared" si="0"/>
        <v>1.1088348507133197</v>
      </c>
      <c r="J19" s="2">
        <f t="shared" si="1"/>
        <v>88381.060477090927</v>
      </c>
    </row>
    <row r="20" spans="1:10" x14ac:dyDescent="0.25">
      <c r="A20">
        <v>13</v>
      </c>
      <c r="B20" t="s">
        <v>41</v>
      </c>
      <c r="C20">
        <v>2018</v>
      </c>
      <c r="D20">
        <v>1</v>
      </c>
      <c r="E20" s="1">
        <v>83000</v>
      </c>
      <c r="F20" s="2">
        <f t="shared" si="2"/>
        <v>88750</v>
      </c>
      <c r="G20" s="2">
        <f t="shared" si="3"/>
        <v>89375</v>
      </c>
      <c r="H20" s="26">
        <f t="shared" si="4"/>
        <v>0.92867132867132862</v>
      </c>
      <c r="I20" s="20">
        <f t="shared" si="0"/>
        <v>0.94792340491335791</v>
      </c>
      <c r="J20" s="2">
        <f t="shared" si="1"/>
        <v>87559.817143228327</v>
      </c>
    </row>
    <row r="21" spans="1:10" x14ac:dyDescent="0.25">
      <c r="A21">
        <v>14</v>
      </c>
      <c r="B21" t="s">
        <v>42</v>
      </c>
      <c r="C21">
        <v>2018</v>
      </c>
      <c r="D21">
        <v>2</v>
      </c>
      <c r="E21" s="1">
        <v>79000</v>
      </c>
      <c r="F21" s="2">
        <f t="shared" si="2"/>
        <v>90000</v>
      </c>
      <c r="G21" s="2">
        <f t="shared" si="3"/>
        <v>90750</v>
      </c>
      <c r="H21" s="26">
        <f t="shared" si="4"/>
        <v>0.87052341597796146</v>
      </c>
      <c r="I21" s="20">
        <f t="shared" si="0"/>
        <v>0.8753311401992373</v>
      </c>
      <c r="J21" s="2">
        <f t="shared" si="1"/>
        <v>90251.55894947199</v>
      </c>
    </row>
    <row r="22" spans="1:10" x14ac:dyDescent="0.25">
      <c r="A22">
        <v>15</v>
      </c>
      <c r="B22" t="s">
        <v>43</v>
      </c>
      <c r="C22">
        <v>2018</v>
      </c>
      <c r="D22">
        <v>3</v>
      </c>
      <c r="E22" s="1">
        <v>100000</v>
      </c>
      <c r="F22" s="2">
        <f t="shared" si="2"/>
        <v>91500</v>
      </c>
      <c r="G22" s="2"/>
      <c r="I22" s="20">
        <f t="shared" si="0"/>
        <v>1.0704855495527206</v>
      </c>
      <c r="J22" s="2">
        <f t="shared" si="1"/>
        <v>93415.553383025908</v>
      </c>
    </row>
    <row r="23" spans="1:10" x14ac:dyDescent="0.25">
      <c r="A23">
        <v>16</v>
      </c>
      <c r="B23" t="s">
        <v>44</v>
      </c>
      <c r="C23">
        <v>2018</v>
      </c>
      <c r="D23">
        <v>4</v>
      </c>
      <c r="E23" s="1">
        <v>104000</v>
      </c>
      <c r="F23" s="2"/>
      <c r="I23" s="20">
        <f t="shared" si="0"/>
        <v>1.1088348507133197</v>
      </c>
      <c r="J23" s="2">
        <f t="shared" si="1"/>
        <v>93792.145812423027</v>
      </c>
    </row>
    <row r="24" spans="1:10" x14ac:dyDescent="0.25">
      <c r="I24" s="3"/>
    </row>
  </sheetData>
  <mergeCells count="2">
    <mergeCell ref="F6:G6"/>
    <mergeCell ref="F5:J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FD40C-11AE-40D0-913E-0E4B0D291898}">
  <dimension ref="A1:I18"/>
  <sheetViews>
    <sheetView zoomScale="180" zoomScaleNormal="180" workbookViewId="0">
      <selection activeCell="A17" sqref="A17:B18"/>
    </sheetView>
  </sheetViews>
  <sheetFormatPr defaultRowHeight="15" x14ac:dyDescent="0.25"/>
  <cols>
    <col min="1" max="1" width="18" bestFit="1" customWidth="1"/>
    <col min="2" max="2" width="12.28515625" bestFit="1" customWidth="1"/>
    <col min="3" max="3" width="14.5703125" bestFit="1" customWidth="1"/>
    <col min="4" max="5" width="12.28515625" bestFit="1" customWidth="1"/>
    <col min="6" max="6" width="13.42578125" bestFit="1" customWidth="1"/>
    <col min="7" max="7" width="12.28515625" bestFit="1" customWidth="1"/>
    <col min="8" max="8" width="12.42578125" bestFit="1" customWidth="1"/>
    <col min="9" max="9" width="12.5703125" bestFit="1" customWidth="1"/>
  </cols>
  <sheetData>
    <row r="1" spans="1:9" x14ac:dyDescent="0.25">
      <c r="A1" t="s">
        <v>64</v>
      </c>
    </row>
    <row r="2" spans="1:9" ht="15.75" thickBot="1" x14ac:dyDescent="0.3"/>
    <row r="3" spans="1:9" x14ac:dyDescent="0.25">
      <c r="A3" s="11" t="s">
        <v>65</v>
      </c>
      <c r="B3" s="11"/>
    </row>
    <row r="4" spans="1:9" x14ac:dyDescent="0.25">
      <c r="A4" t="s">
        <v>66</v>
      </c>
      <c r="B4">
        <v>0.9625189588137405</v>
      </c>
    </row>
    <row r="5" spans="1:9" x14ac:dyDescent="0.25">
      <c r="A5" t="s">
        <v>67</v>
      </c>
      <c r="B5">
        <v>0.92644274607588706</v>
      </c>
    </row>
    <row r="6" spans="1:9" x14ac:dyDescent="0.25">
      <c r="A6" t="s">
        <v>68</v>
      </c>
      <c r="B6">
        <v>0.92118865650987902</v>
      </c>
    </row>
    <row r="7" spans="1:9" x14ac:dyDescent="0.25">
      <c r="A7" t="s">
        <v>69</v>
      </c>
      <c r="B7">
        <v>2035.4099923617032</v>
      </c>
    </row>
    <row r="8" spans="1:9" ht="15.75" thickBot="1" x14ac:dyDescent="0.3">
      <c r="A8" s="9" t="s">
        <v>70</v>
      </c>
      <c r="B8" s="9">
        <v>16</v>
      </c>
    </row>
    <row r="10" spans="1:9" ht="15.75" thickBot="1" x14ac:dyDescent="0.3">
      <c r="A10" t="s">
        <v>71</v>
      </c>
    </row>
    <row r="11" spans="1:9" x14ac:dyDescent="0.25">
      <c r="A11" s="10"/>
      <c r="B11" s="10" t="s">
        <v>75</v>
      </c>
      <c r="C11" s="10" t="s">
        <v>76</v>
      </c>
      <c r="D11" s="10" t="s">
        <v>77</v>
      </c>
      <c r="E11" s="10" t="s">
        <v>78</v>
      </c>
      <c r="F11" s="10" t="s">
        <v>79</v>
      </c>
    </row>
    <row r="12" spans="1:9" x14ac:dyDescent="0.25">
      <c r="A12" t="s">
        <v>72</v>
      </c>
      <c r="B12">
        <v>1</v>
      </c>
      <c r="C12">
        <v>730507901.48077512</v>
      </c>
      <c r="D12">
        <v>730507901.48077512</v>
      </c>
      <c r="E12">
        <v>176.32793168765437</v>
      </c>
      <c r="F12">
        <v>2.5232728874048511E-9</v>
      </c>
    </row>
    <row r="13" spans="1:9" x14ac:dyDescent="0.25">
      <c r="A13" t="s">
        <v>73</v>
      </c>
      <c r="B13">
        <v>14</v>
      </c>
      <c r="C13">
        <v>58000513.718082167</v>
      </c>
      <c r="D13">
        <v>4142893.837005869</v>
      </c>
    </row>
    <row r="14" spans="1:9" ht="15.75" thickBot="1" x14ac:dyDescent="0.3">
      <c r="A14" s="9" t="s">
        <v>74</v>
      </c>
      <c r="B14" s="9">
        <v>15</v>
      </c>
      <c r="C14" s="9">
        <v>788508415.19885731</v>
      </c>
      <c r="D14" s="9"/>
      <c r="E14" s="9"/>
      <c r="F14" s="9"/>
    </row>
    <row r="15" spans="1:9" ht="15.75" thickBot="1" x14ac:dyDescent="0.3"/>
    <row r="16" spans="1:9" x14ac:dyDescent="0.25">
      <c r="A16" s="10"/>
      <c r="B16" s="10" t="s">
        <v>80</v>
      </c>
      <c r="C16" s="10" t="s">
        <v>69</v>
      </c>
      <c r="D16" s="10" t="s">
        <v>81</v>
      </c>
      <c r="E16" s="10" t="s">
        <v>82</v>
      </c>
      <c r="F16" s="10" t="s">
        <v>83</v>
      </c>
      <c r="G16" s="10" t="s">
        <v>84</v>
      </c>
      <c r="H16" s="10" t="s">
        <v>85</v>
      </c>
      <c r="I16" s="10" t="s">
        <v>86</v>
      </c>
    </row>
    <row r="17" spans="1:9" x14ac:dyDescent="0.25">
      <c r="A17" t="s">
        <v>23</v>
      </c>
      <c r="B17">
        <v>71146.775747923501</v>
      </c>
      <c r="C17">
        <v>1067.3780048214473</v>
      </c>
      <c r="D17">
        <v>66.655650975143573</v>
      </c>
      <c r="E17">
        <v>6.3290616122134206E-19</v>
      </c>
      <c r="F17">
        <v>68857.477612206188</v>
      </c>
      <c r="G17">
        <v>73436.073883640813</v>
      </c>
      <c r="H17">
        <v>68857.477612206188</v>
      </c>
      <c r="I17">
        <v>73436.073883640813</v>
      </c>
    </row>
    <row r="18" spans="1:9" ht="15.75" thickBot="1" x14ac:dyDescent="0.3">
      <c r="A18" s="9" t="s">
        <v>4</v>
      </c>
      <c r="B18" s="9">
        <v>1465.7942050008401</v>
      </c>
      <c r="C18" s="9">
        <v>110.38560537292294</v>
      </c>
      <c r="D18" s="9">
        <v>13.278852800135047</v>
      </c>
      <c r="E18" s="9">
        <v>2.5232728874048511E-9</v>
      </c>
      <c r="F18" s="9">
        <v>1229.040628059247</v>
      </c>
      <c r="G18" s="9">
        <v>1702.5477819424332</v>
      </c>
      <c r="H18" s="9">
        <v>1229.040628059247</v>
      </c>
      <c r="I18" s="9">
        <v>1702.5477819424332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8"/>
  <sheetViews>
    <sheetView zoomScaleNormal="100" workbookViewId="0">
      <selection activeCell="I31" sqref="I31"/>
    </sheetView>
  </sheetViews>
  <sheetFormatPr defaultRowHeight="15" x14ac:dyDescent="0.25"/>
  <cols>
    <col min="5" max="5" width="11.28515625" bestFit="1" customWidth="1"/>
    <col min="10" max="10" width="12.7109375" bestFit="1" customWidth="1"/>
    <col min="11" max="11" width="14.5703125" customWidth="1"/>
    <col min="16" max="16" width="8.5703125" bestFit="1" customWidth="1"/>
    <col min="17" max="17" width="12.85546875" bestFit="1" customWidth="1"/>
  </cols>
  <sheetData>
    <row r="1" spans="1:18" x14ac:dyDescent="0.25">
      <c r="N1" t="s">
        <v>1</v>
      </c>
      <c r="O1" t="s">
        <v>11</v>
      </c>
      <c r="Q1" t="s">
        <v>23</v>
      </c>
      <c r="R1" s="12">
        <v>71146.775747923501</v>
      </c>
    </row>
    <row r="2" spans="1:18" ht="15.75" thickBot="1" x14ac:dyDescent="0.3">
      <c r="N2">
        <v>1</v>
      </c>
      <c r="O2">
        <f>AVERAGEIFS($H$11:$H$22,$D$11:$D$22,N2)</f>
        <v>0.94792340491335791</v>
      </c>
      <c r="Q2" s="9" t="s">
        <v>4</v>
      </c>
      <c r="R2" s="13">
        <v>1465.7942050008401</v>
      </c>
    </row>
    <row r="3" spans="1:18" x14ac:dyDescent="0.25">
      <c r="N3">
        <v>2</v>
      </c>
      <c r="O3">
        <f>AVERAGEIFS($H$11:$H$22,$D$11:$D$22,N3)</f>
        <v>0.8753311401992373</v>
      </c>
    </row>
    <row r="4" spans="1:18" x14ac:dyDescent="0.25">
      <c r="K4" t="s">
        <v>56</v>
      </c>
      <c r="N4">
        <v>3</v>
      </c>
      <c r="O4">
        <f>AVERAGEIFS($H$11:$H$22,$D$11:$D$22,N4)</f>
        <v>1.0704855495527206</v>
      </c>
    </row>
    <row r="5" spans="1:18" x14ac:dyDescent="0.25">
      <c r="N5">
        <v>4</v>
      </c>
      <c r="O5">
        <f>AVERAGEIFS($H$11:$H$22,$D$11:$D$22,N5)</f>
        <v>1.1088348507133197</v>
      </c>
    </row>
    <row r="6" spans="1:18" ht="18.75" x14ac:dyDescent="0.3">
      <c r="A6" s="8" t="s">
        <v>21</v>
      </c>
      <c r="B6" s="7"/>
      <c r="C6" s="7"/>
      <c r="D6" s="7"/>
      <c r="E6" s="7"/>
      <c r="F6" s="7"/>
      <c r="G6" s="7"/>
      <c r="H6" s="7"/>
      <c r="I6" s="7"/>
      <c r="J6" s="8" t="s">
        <v>22</v>
      </c>
    </row>
    <row r="7" spans="1:18" x14ac:dyDescent="0.25">
      <c r="E7" t="s">
        <v>9</v>
      </c>
      <c r="F7" s="28" t="s">
        <v>7</v>
      </c>
      <c r="G7" s="28"/>
      <c r="H7" t="s">
        <v>10</v>
      </c>
      <c r="J7" t="s">
        <v>12</v>
      </c>
      <c r="K7" s="23" t="s">
        <v>61</v>
      </c>
    </row>
    <row r="8" spans="1:18" x14ac:dyDescent="0.25">
      <c r="A8" s="5" t="s">
        <v>4</v>
      </c>
      <c r="B8" s="5" t="s">
        <v>3</v>
      </c>
      <c r="C8" s="5" t="s">
        <v>0</v>
      </c>
      <c r="D8" s="5" t="s">
        <v>1</v>
      </c>
      <c r="E8" s="5" t="s">
        <v>2</v>
      </c>
      <c r="F8" s="5" t="s">
        <v>5</v>
      </c>
      <c r="G8" s="5" t="s">
        <v>6</v>
      </c>
      <c r="H8" s="5" t="s">
        <v>8</v>
      </c>
      <c r="I8" s="5" t="s">
        <v>11</v>
      </c>
      <c r="J8" s="5" t="s">
        <v>13</v>
      </c>
      <c r="K8" s="5"/>
    </row>
    <row r="9" spans="1:18" x14ac:dyDescent="0.25">
      <c r="A9">
        <v>1</v>
      </c>
      <c r="B9" t="s">
        <v>29</v>
      </c>
      <c r="C9">
        <v>2015</v>
      </c>
      <c r="D9">
        <v>1</v>
      </c>
      <c r="E9" s="1">
        <v>68000</v>
      </c>
      <c r="I9" s="20">
        <f t="shared" ref="I9:I28" si="0">VLOOKUP(D9,$N$2:$O$5,2,FALSE)</f>
        <v>0.94792340491335791</v>
      </c>
      <c r="J9" s="2">
        <f>E9/I9</f>
        <v>71735.75380409068</v>
      </c>
      <c r="K9" s="2">
        <f>$R$1+A9*$R$2</f>
        <v>72612.569952924343</v>
      </c>
    </row>
    <row r="10" spans="1:18" x14ac:dyDescent="0.25">
      <c r="A10">
        <v>2</v>
      </c>
      <c r="B10" t="s">
        <v>30</v>
      </c>
      <c r="C10">
        <v>2015</v>
      </c>
      <c r="D10">
        <v>2</v>
      </c>
      <c r="E10" s="1">
        <v>61000</v>
      </c>
      <c r="I10" s="20">
        <f t="shared" si="0"/>
        <v>0.8753311401992373</v>
      </c>
      <c r="J10" s="2">
        <f t="shared" ref="J10:J24" si="1">E10/I10</f>
        <v>69687.912606554324</v>
      </c>
      <c r="K10" s="2">
        <f t="shared" ref="K10:K28" si="2">$R$1+A10*$R$2</f>
        <v>74078.364157925185</v>
      </c>
    </row>
    <row r="11" spans="1:18" x14ac:dyDescent="0.25">
      <c r="A11">
        <v>3</v>
      </c>
      <c r="B11" t="s">
        <v>31</v>
      </c>
      <c r="C11">
        <v>2015</v>
      </c>
      <c r="D11">
        <v>3</v>
      </c>
      <c r="E11" s="1">
        <v>80000</v>
      </c>
      <c r="F11" s="2">
        <f>AVERAGE(E9:E12)</f>
        <v>73500</v>
      </c>
      <c r="G11" s="2">
        <f>AVERAGE(F11:F12)</f>
        <v>74750</v>
      </c>
      <c r="H11" s="3">
        <f>E11/G11</f>
        <v>1.0702341137123745</v>
      </c>
      <c r="I11" s="20">
        <f t="shared" si="0"/>
        <v>1.0704855495527206</v>
      </c>
      <c r="J11" s="2">
        <f t="shared" si="1"/>
        <v>74732.442706420727</v>
      </c>
      <c r="K11" s="2">
        <f t="shared" si="2"/>
        <v>75544.158362926013</v>
      </c>
    </row>
    <row r="12" spans="1:18" x14ac:dyDescent="0.25">
      <c r="A12">
        <v>4</v>
      </c>
      <c r="B12" t="s">
        <v>32</v>
      </c>
      <c r="C12">
        <v>2015</v>
      </c>
      <c r="D12">
        <v>4</v>
      </c>
      <c r="E12" s="1">
        <v>85000</v>
      </c>
      <c r="F12" s="2">
        <f t="shared" ref="F12:F23" si="3">AVERAGE(E10:E13)</f>
        <v>76000</v>
      </c>
      <c r="G12" s="2">
        <f t="shared" ref="G12:G22" si="4">AVERAGE(F12:F13)</f>
        <v>77375</v>
      </c>
      <c r="H12" s="3">
        <f t="shared" ref="H12:H22" si="5">E12/G12</f>
        <v>1.0985460420032309</v>
      </c>
      <c r="I12" s="20">
        <f t="shared" si="0"/>
        <v>1.1088348507133197</v>
      </c>
      <c r="J12" s="2">
        <f t="shared" si="1"/>
        <v>76657.042250538056</v>
      </c>
      <c r="K12" s="2">
        <f t="shared" si="2"/>
        <v>77009.952567926855</v>
      </c>
    </row>
    <row r="13" spans="1:18" x14ac:dyDescent="0.25">
      <c r="A13">
        <v>5</v>
      </c>
      <c r="B13" t="s">
        <v>33</v>
      </c>
      <c r="C13">
        <v>2016</v>
      </c>
      <c r="D13">
        <v>1</v>
      </c>
      <c r="E13" s="1">
        <v>78000</v>
      </c>
      <c r="F13" s="2">
        <f t="shared" si="3"/>
        <v>78750</v>
      </c>
      <c r="G13" s="2">
        <f t="shared" si="4"/>
        <v>79750</v>
      </c>
      <c r="H13" s="3">
        <f t="shared" si="5"/>
        <v>0.9780564263322884</v>
      </c>
      <c r="I13" s="20">
        <f t="shared" si="0"/>
        <v>0.94792340491335791</v>
      </c>
      <c r="J13" s="2">
        <f t="shared" si="1"/>
        <v>82285.129363515778</v>
      </c>
      <c r="K13" s="2">
        <f t="shared" si="2"/>
        <v>78475.746772927698</v>
      </c>
    </row>
    <row r="14" spans="1:18" x14ac:dyDescent="0.25">
      <c r="A14">
        <v>6</v>
      </c>
      <c r="B14" t="s">
        <v>34</v>
      </c>
      <c r="C14">
        <v>2016</v>
      </c>
      <c r="D14">
        <v>2</v>
      </c>
      <c r="E14" s="1">
        <v>72000</v>
      </c>
      <c r="F14" s="2">
        <f t="shared" si="3"/>
        <v>80750</v>
      </c>
      <c r="G14" s="2">
        <f t="shared" si="4"/>
        <v>81875</v>
      </c>
      <c r="H14" s="3">
        <f t="shared" si="5"/>
        <v>0.87938931297709921</v>
      </c>
      <c r="I14" s="20">
        <f t="shared" si="0"/>
        <v>0.8753311401992373</v>
      </c>
      <c r="J14" s="2">
        <f t="shared" si="1"/>
        <v>82254.585371670677</v>
      </c>
      <c r="K14" s="2">
        <f t="shared" si="2"/>
        <v>79941.54097792854</v>
      </c>
    </row>
    <row r="15" spans="1:18" x14ac:dyDescent="0.25">
      <c r="A15">
        <v>7</v>
      </c>
      <c r="B15" t="s">
        <v>35</v>
      </c>
      <c r="C15">
        <v>2016</v>
      </c>
      <c r="D15">
        <v>3</v>
      </c>
      <c r="E15" s="1">
        <v>88000</v>
      </c>
      <c r="F15" s="2">
        <f t="shared" si="3"/>
        <v>83000</v>
      </c>
      <c r="G15" s="2">
        <f t="shared" si="4"/>
        <v>83250</v>
      </c>
      <c r="H15" s="3">
        <f t="shared" si="5"/>
        <v>1.057057057057057</v>
      </c>
      <c r="I15" s="20">
        <f t="shared" si="0"/>
        <v>1.0704855495527206</v>
      </c>
      <c r="J15" s="2">
        <f t="shared" si="1"/>
        <v>82205.686977062796</v>
      </c>
      <c r="K15" s="2">
        <f t="shared" si="2"/>
        <v>81407.335182929382</v>
      </c>
    </row>
    <row r="16" spans="1:18" x14ac:dyDescent="0.25">
      <c r="A16">
        <v>8</v>
      </c>
      <c r="B16" t="s">
        <v>36</v>
      </c>
      <c r="C16">
        <v>2016</v>
      </c>
      <c r="D16">
        <v>4</v>
      </c>
      <c r="E16" s="1">
        <v>94000</v>
      </c>
      <c r="F16" s="2">
        <f t="shared" si="3"/>
        <v>83500</v>
      </c>
      <c r="G16" s="2">
        <f t="shared" si="4"/>
        <v>84000</v>
      </c>
      <c r="H16" s="3">
        <f t="shared" si="5"/>
        <v>1.1190476190476191</v>
      </c>
      <c r="I16" s="20">
        <f t="shared" si="0"/>
        <v>1.1088348507133197</v>
      </c>
      <c r="J16" s="2">
        <f t="shared" si="1"/>
        <v>84773.670253536198</v>
      </c>
      <c r="K16" s="2">
        <f t="shared" si="2"/>
        <v>82873.129387930225</v>
      </c>
    </row>
    <row r="17" spans="1:11" x14ac:dyDescent="0.25">
      <c r="A17">
        <v>9</v>
      </c>
      <c r="B17" t="s">
        <v>37</v>
      </c>
      <c r="C17">
        <v>2017</v>
      </c>
      <c r="D17">
        <v>1</v>
      </c>
      <c r="E17" s="1">
        <v>80000</v>
      </c>
      <c r="F17" s="2">
        <f t="shared" si="3"/>
        <v>84500</v>
      </c>
      <c r="G17" s="2">
        <f t="shared" si="4"/>
        <v>85375</v>
      </c>
      <c r="H17" s="3">
        <f t="shared" si="5"/>
        <v>0.93704245973645683</v>
      </c>
      <c r="I17" s="20">
        <f t="shared" si="0"/>
        <v>0.94792340491335791</v>
      </c>
      <c r="J17" s="2">
        <f t="shared" si="1"/>
        <v>84395.004475400798</v>
      </c>
      <c r="K17" s="2">
        <f t="shared" si="2"/>
        <v>84338.923592931067</v>
      </c>
    </row>
    <row r="18" spans="1:11" x14ac:dyDescent="0.25">
      <c r="A18">
        <v>10</v>
      </c>
      <c r="B18" t="s">
        <v>38</v>
      </c>
      <c r="C18">
        <v>2017</v>
      </c>
      <c r="D18">
        <v>2</v>
      </c>
      <c r="E18" s="1">
        <v>76000</v>
      </c>
      <c r="F18" s="2">
        <f t="shared" si="3"/>
        <v>86250</v>
      </c>
      <c r="G18" s="2">
        <f t="shared" si="4"/>
        <v>86750</v>
      </c>
      <c r="H18" s="3">
        <f t="shared" si="5"/>
        <v>0.87608069164265134</v>
      </c>
      <c r="I18" s="20">
        <f t="shared" si="0"/>
        <v>0.8753311401992373</v>
      </c>
      <c r="J18" s="2">
        <f t="shared" si="1"/>
        <v>86824.284558985717</v>
      </c>
      <c r="K18" s="2">
        <f t="shared" si="2"/>
        <v>85804.717797931895</v>
      </c>
    </row>
    <row r="19" spans="1:11" x14ac:dyDescent="0.25">
      <c r="A19">
        <v>11</v>
      </c>
      <c r="B19" t="s">
        <v>39</v>
      </c>
      <c r="C19">
        <v>2017</v>
      </c>
      <c r="D19">
        <v>3</v>
      </c>
      <c r="E19" s="1">
        <v>95000</v>
      </c>
      <c r="F19" s="2">
        <f t="shared" si="3"/>
        <v>87250</v>
      </c>
      <c r="G19" s="2">
        <f t="shared" si="4"/>
        <v>87625</v>
      </c>
      <c r="H19" s="3">
        <f t="shared" si="5"/>
        <v>1.0841654778887304</v>
      </c>
      <c r="I19" s="20">
        <f t="shared" si="0"/>
        <v>1.0704855495527206</v>
      </c>
      <c r="J19" s="2">
        <f t="shared" si="1"/>
        <v>88744.775713874624</v>
      </c>
      <c r="K19" s="2">
        <f t="shared" si="2"/>
        <v>87270.512002932737</v>
      </c>
    </row>
    <row r="20" spans="1:11" x14ac:dyDescent="0.25">
      <c r="A20">
        <v>12</v>
      </c>
      <c r="B20" t="s">
        <v>40</v>
      </c>
      <c r="C20">
        <v>2017</v>
      </c>
      <c r="D20">
        <v>4</v>
      </c>
      <c r="E20" s="1">
        <v>98000</v>
      </c>
      <c r="F20" s="2">
        <f t="shared" si="3"/>
        <v>88000</v>
      </c>
      <c r="G20" s="2">
        <f t="shared" si="4"/>
        <v>88375</v>
      </c>
      <c r="H20" s="3">
        <f t="shared" si="5"/>
        <v>1.108910891089109</v>
      </c>
      <c r="I20" s="20">
        <f t="shared" si="0"/>
        <v>1.1088348507133197</v>
      </c>
      <c r="J20" s="2">
        <f t="shared" si="1"/>
        <v>88381.060477090927</v>
      </c>
      <c r="K20" s="2">
        <f t="shared" si="2"/>
        <v>88736.30620793358</v>
      </c>
    </row>
    <row r="21" spans="1:11" x14ac:dyDescent="0.25">
      <c r="A21">
        <v>13</v>
      </c>
      <c r="B21" t="s">
        <v>41</v>
      </c>
      <c r="C21">
        <v>2018</v>
      </c>
      <c r="D21">
        <v>1</v>
      </c>
      <c r="E21" s="1">
        <v>83000</v>
      </c>
      <c r="F21" s="2">
        <f t="shared" si="3"/>
        <v>88750</v>
      </c>
      <c r="G21" s="2">
        <f t="shared" si="4"/>
        <v>89375</v>
      </c>
      <c r="H21" s="3">
        <f t="shared" si="5"/>
        <v>0.92867132867132862</v>
      </c>
      <c r="I21" s="20">
        <f t="shared" si="0"/>
        <v>0.94792340491335791</v>
      </c>
      <c r="J21" s="2">
        <f t="shared" si="1"/>
        <v>87559.817143228327</v>
      </c>
      <c r="K21" s="2">
        <f t="shared" si="2"/>
        <v>90202.100412934422</v>
      </c>
    </row>
    <row r="22" spans="1:11" x14ac:dyDescent="0.25">
      <c r="A22">
        <v>14</v>
      </c>
      <c r="B22" t="s">
        <v>42</v>
      </c>
      <c r="C22">
        <v>2018</v>
      </c>
      <c r="D22">
        <v>2</v>
      </c>
      <c r="E22" s="1">
        <v>79000</v>
      </c>
      <c r="F22" s="2">
        <f t="shared" si="3"/>
        <v>90000</v>
      </c>
      <c r="G22" s="2">
        <f t="shared" si="4"/>
        <v>90750</v>
      </c>
      <c r="H22" s="3">
        <f t="shared" si="5"/>
        <v>0.87052341597796146</v>
      </c>
      <c r="I22" s="20">
        <f t="shared" si="0"/>
        <v>0.8753311401992373</v>
      </c>
      <c r="J22" s="2">
        <f t="shared" si="1"/>
        <v>90251.55894947199</v>
      </c>
      <c r="K22" s="2">
        <f t="shared" si="2"/>
        <v>91667.894617935264</v>
      </c>
    </row>
    <row r="23" spans="1:11" x14ac:dyDescent="0.25">
      <c r="A23">
        <v>15</v>
      </c>
      <c r="B23" t="s">
        <v>43</v>
      </c>
      <c r="C23">
        <v>2018</v>
      </c>
      <c r="D23">
        <v>3</v>
      </c>
      <c r="E23" s="1">
        <v>100000</v>
      </c>
      <c r="F23" s="2">
        <f t="shared" si="3"/>
        <v>91500</v>
      </c>
      <c r="G23" s="2"/>
      <c r="I23" s="20">
        <f t="shared" si="0"/>
        <v>1.0704855495527206</v>
      </c>
      <c r="J23" s="2">
        <f t="shared" si="1"/>
        <v>93415.553383025908</v>
      </c>
      <c r="K23" s="2">
        <f t="shared" si="2"/>
        <v>93133.688822936107</v>
      </c>
    </row>
    <row r="24" spans="1:11" x14ac:dyDescent="0.25">
      <c r="A24">
        <v>16</v>
      </c>
      <c r="B24" t="s">
        <v>44</v>
      </c>
      <c r="C24">
        <v>2018</v>
      </c>
      <c r="D24">
        <v>4</v>
      </c>
      <c r="E24" s="1">
        <v>104000</v>
      </c>
      <c r="F24" s="2"/>
      <c r="I24" s="20">
        <f t="shared" si="0"/>
        <v>1.1088348507133197</v>
      </c>
      <c r="J24" s="2">
        <f t="shared" si="1"/>
        <v>93792.145812423027</v>
      </c>
      <c r="K24" s="2">
        <f t="shared" si="2"/>
        <v>94599.483027936949</v>
      </c>
    </row>
    <row r="25" spans="1:11" x14ac:dyDescent="0.25">
      <c r="A25" s="6">
        <v>17</v>
      </c>
      <c r="B25" t="s">
        <v>25</v>
      </c>
      <c r="C25">
        <v>2019</v>
      </c>
      <c r="D25">
        <v>1</v>
      </c>
      <c r="I25" s="20">
        <f t="shared" si="0"/>
        <v>0.94792340491335791</v>
      </c>
      <c r="K25" s="2">
        <f t="shared" si="2"/>
        <v>96065.277232937777</v>
      </c>
    </row>
    <row r="26" spans="1:11" x14ac:dyDescent="0.25">
      <c r="A26" s="6">
        <v>18</v>
      </c>
      <c r="B26" t="s">
        <v>26</v>
      </c>
      <c r="C26">
        <v>2019</v>
      </c>
      <c r="D26">
        <v>2</v>
      </c>
      <c r="I26" s="20">
        <f t="shared" si="0"/>
        <v>0.8753311401992373</v>
      </c>
      <c r="K26" s="2">
        <f t="shared" si="2"/>
        <v>97531.071437938619</v>
      </c>
    </row>
    <row r="27" spans="1:11" x14ac:dyDescent="0.25">
      <c r="A27" s="6">
        <v>19</v>
      </c>
      <c r="B27" t="s">
        <v>27</v>
      </c>
      <c r="C27">
        <v>2019</v>
      </c>
      <c r="D27">
        <v>3</v>
      </c>
      <c r="I27" s="20">
        <f t="shared" si="0"/>
        <v>1.0704855495527206</v>
      </c>
      <c r="K27" s="2">
        <f t="shared" si="2"/>
        <v>98996.865642939461</v>
      </c>
    </row>
    <row r="28" spans="1:11" x14ac:dyDescent="0.25">
      <c r="A28" s="6">
        <v>20</v>
      </c>
      <c r="B28" t="s">
        <v>28</v>
      </c>
      <c r="C28">
        <v>2019</v>
      </c>
      <c r="D28">
        <v>4</v>
      </c>
      <c r="I28" s="20">
        <f t="shared" si="0"/>
        <v>1.1088348507133197</v>
      </c>
      <c r="K28" s="2">
        <f t="shared" si="2"/>
        <v>100462.6598479403</v>
      </c>
    </row>
  </sheetData>
  <mergeCells count="1">
    <mergeCell ref="F7:G7"/>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EC6F5-AD1B-444D-8053-1B774B3C287F}">
  <dimension ref="A2:I18"/>
  <sheetViews>
    <sheetView zoomScale="170" zoomScaleNormal="170" workbookViewId="0">
      <selection activeCell="C13" sqref="C13"/>
    </sheetView>
  </sheetViews>
  <sheetFormatPr defaultRowHeight="15" x14ac:dyDescent="0.25"/>
  <cols>
    <col min="1" max="1" width="17.42578125" bestFit="1" customWidth="1"/>
    <col min="2" max="2" width="12.7109375" bestFit="1" customWidth="1"/>
    <col min="3" max="3" width="13.85546875" bestFit="1" customWidth="1"/>
    <col min="4" max="5" width="12.7109375" bestFit="1" customWidth="1"/>
    <col min="6" max="6" width="12.85546875" bestFit="1" customWidth="1"/>
    <col min="7" max="9" width="12.7109375" bestFit="1" customWidth="1"/>
  </cols>
  <sheetData>
    <row r="2" spans="1:9" ht="15.75" thickBot="1" x14ac:dyDescent="0.3"/>
    <row r="3" spans="1:9" x14ac:dyDescent="0.25">
      <c r="A3" s="11"/>
      <c r="B3" s="11"/>
    </row>
    <row r="8" spans="1:9" ht="15.75" thickBot="1" x14ac:dyDescent="0.3">
      <c r="A8" s="9"/>
      <c r="B8" s="9"/>
    </row>
    <row r="10" spans="1:9" ht="15.75" thickBot="1" x14ac:dyDescent="0.3"/>
    <row r="11" spans="1:9" x14ac:dyDescent="0.25">
      <c r="A11" s="10"/>
      <c r="B11" s="10"/>
      <c r="C11" s="10"/>
      <c r="D11" s="10"/>
      <c r="E11" s="10"/>
      <c r="F11" s="10"/>
    </row>
    <row r="14" spans="1:9" ht="15.75" thickBot="1" x14ac:dyDescent="0.3">
      <c r="A14" s="9"/>
      <c r="B14" s="9"/>
      <c r="C14" s="9"/>
      <c r="D14" s="9"/>
      <c r="E14" s="9"/>
      <c r="F14" s="9"/>
    </row>
    <row r="15" spans="1:9" ht="15.75" thickBot="1" x14ac:dyDescent="0.3"/>
    <row r="16" spans="1:9" x14ac:dyDescent="0.25">
      <c r="A16" s="10"/>
      <c r="B16" s="10"/>
      <c r="C16" s="10"/>
      <c r="D16" s="10"/>
      <c r="E16" s="10"/>
      <c r="F16" s="10"/>
      <c r="G16" s="10"/>
      <c r="H16" s="10"/>
      <c r="I16" s="10"/>
    </row>
    <row r="18" spans="1:9" ht="15.75" thickBot="1" x14ac:dyDescent="0.3">
      <c r="A18" s="9"/>
      <c r="B18" s="9"/>
      <c r="C18" s="9"/>
      <c r="D18" s="9"/>
      <c r="E18" s="9"/>
      <c r="F18" s="9"/>
      <c r="G18" s="9"/>
      <c r="H18" s="9"/>
      <c r="I18"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3E6A3-3885-4160-8830-D576A1D5B683}">
  <dimension ref="A1:R28"/>
  <sheetViews>
    <sheetView topLeftCell="A3" zoomScale="115" zoomScaleNormal="115" workbookViewId="0">
      <selection activeCell="L9" sqref="L9:L28"/>
    </sheetView>
  </sheetViews>
  <sheetFormatPr defaultRowHeight="15" x14ac:dyDescent="0.25"/>
  <cols>
    <col min="5" max="5" width="11.28515625" bestFit="1" customWidth="1"/>
    <col min="10" max="10" width="12.7109375" bestFit="1" customWidth="1"/>
    <col min="11" max="11" width="9.85546875" bestFit="1" customWidth="1"/>
    <col min="12" max="12" width="13" bestFit="1" customWidth="1"/>
    <col min="16" max="16" width="8.5703125" bestFit="1" customWidth="1"/>
    <col min="17" max="17" width="12.85546875" bestFit="1" customWidth="1"/>
  </cols>
  <sheetData>
    <row r="1" spans="1:18" x14ac:dyDescent="0.25">
      <c r="N1" t="s">
        <v>1</v>
      </c>
      <c r="O1" t="s">
        <v>11</v>
      </c>
      <c r="Q1" t="s">
        <v>23</v>
      </c>
      <c r="R1" s="12">
        <v>71146.775747923501</v>
      </c>
    </row>
    <row r="2" spans="1:18" ht="15.75" thickBot="1" x14ac:dyDescent="0.3">
      <c r="N2">
        <v>1</v>
      </c>
      <c r="O2">
        <f>AVERAGEIFS($H$11:$H$22,$D$11:$D$22,N2)</f>
        <v>0.94792340491335791</v>
      </c>
      <c r="Q2" s="9" t="s">
        <v>4</v>
      </c>
      <c r="R2" s="13">
        <v>1465.7942050008401</v>
      </c>
    </row>
    <row r="3" spans="1:18" x14ac:dyDescent="0.25">
      <c r="N3">
        <v>2</v>
      </c>
      <c r="O3">
        <f>AVERAGEIFS($H$11:$H$22,$D$11:$D$22,N3)</f>
        <v>0.8753311401992373</v>
      </c>
    </row>
    <row r="4" spans="1:18" x14ac:dyDescent="0.25">
      <c r="N4">
        <v>3</v>
      </c>
      <c r="O4">
        <f>AVERAGEIFS($H$11:$H$22,$D$11:$D$22,N4)</f>
        <v>1.0704855495527206</v>
      </c>
    </row>
    <row r="5" spans="1:18" x14ac:dyDescent="0.25">
      <c r="N5">
        <v>4</v>
      </c>
      <c r="O5">
        <f>AVERAGEIFS($H$11:$H$22,$D$11:$D$22,N5)</f>
        <v>1.1088348507133197</v>
      </c>
    </row>
    <row r="6" spans="1:18" ht="18.75" x14ac:dyDescent="0.3">
      <c r="A6" s="8" t="s">
        <v>21</v>
      </c>
      <c r="B6" s="7"/>
      <c r="C6" s="7"/>
      <c r="D6" s="7"/>
      <c r="E6" s="7"/>
      <c r="F6" s="7"/>
      <c r="G6" s="7"/>
      <c r="H6" s="7"/>
      <c r="I6" s="7"/>
      <c r="J6" s="8" t="s">
        <v>22</v>
      </c>
      <c r="L6" s="29" t="s">
        <v>62</v>
      </c>
    </row>
    <row r="7" spans="1:18" x14ac:dyDescent="0.25">
      <c r="E7" t="s">
        <v>9</v>
      </c>
      <c r="F7" s="28" t="s">
        <v>7</v>
      </c>
      <c r="G7" s="28"/>
      <c r="H7" t="s">
        <v>10</v>
      </c>
      <c r="J7" t="s">
        <v>12</v>
      </c>
      <c r="L7" s="29"/>
    </row>
    <row r="8" spans="1:18" x14ac:dyDescent="0.25">
      <c r="A8" s="14" t="s">
        <v>4</v>
      </c>
      <c r="B8" s="5" t="s">
        <v>3</v>
      </c>
      <c r="C8" s="5" t="s">
        <v>0</v>
      </c>
      <c r="D8" s="5" t="s">
        <v>1</v>
      </c>
      <c r="E8" s="5" t="s">
        <v>2</v>
      </c>
      <c r="F8" s="5" t="s">
        <v>5</v>
      </c>
      <c r="G8" s="5" t="s">
        <v>6</v>
      </c>
      <c r="H8" s="5" t="s">
        <v>8</v>
      </c>
      <c r="I8" s="14" t="s">
        <v>11</v>
      </c>
      <c r="J8" s="5" t="s">
        <v>13</v>
      </c>
      <c r="K8" s="14" t="s">
        <v>14</v>
      </c>
      <c r="L8" s="5" t="s">
        <v>24</v>
      </c>
    </row>
    <row r="9" spans="1:18" x14ac:dyDescent="0.25">
      <c r="A9" s="21">
        <v>1</v>
      </c>
      <c r="B9" t="s">
        <v>29</v>
      </c>
      <c r="C9">
        <v>2015</v>
      </c>
      <c r="D9">
        <v>1</v>
      </c>
      <c r="E9" s="1">
        <v>68000</v>
      </c>
      <c r="I9" s="15">
        <f t="shared" ref="I9:I24" si="0">VLOOKUP(D9,$N$2:$O$5,2,FALSE)</f>
        <v>0.94792340491335791</v>
      </c>
      <c r="J9" s="2">
        <f>E9/I9</f>
        <v>71735.75380409068</v>
      </c>
      <c r="K9" s="16">
        <f t="shared" ref="K9:K24" si="1">$R$1+$R$2*A9</f>
        <v>72612.569952924343</v>
      </c>
      <c r="L9" s="2">
        <f>K9*I9</f>
        <v>68831.154549285435</v>
      </c>
    </row>
    <row r="10" spans="1:18" x14ac:dyDescent="0.25">
      <c r="A10" s="21">
        <v>2</v>
      </c>
      <c r="B10" t="s">
        <v>30</v>
      </c>
      <c r="C10">
        <v>2015</v>
      </c>
      <c r="D10">
        <v>2</v>
      </c>
      <c r="E10" s="1">
        <v>61000</v>
      </c>
      <c r="I10" s="15">
        <f t="shared" si="0"/>
        <v>0.8753311401992373</v>
      </c>
      <c r="J10" s="2">
        <f t="shared" ref="J10:J24" si="2">E10/I10</f>
        <v>69687.912606554324</v>
      </c>
      <c r="K10" s="16">
        <f t="shared" si="1"/>
        <v>74078.364157925185</v>
      </c>
      <c r="L10" s="2">
        <f t="shared" ref="L10:L28" si="3">K10*I10</f>
        <v>64843.098962450968</v>
      </c>
    </row>
    <row r="11" spans="1:18" x14ac:dyDescent="0.25">
      <c r="A11" s="21">
        <v>3</v>
      </c>
      <c r="B11" t="s">
        <v>31</v>
      </c>
      <c r="C11">
        <v>2015</v>
      </c>
      <c r="D11">
        <v>3</v>
      </c>
      <c r="E11" s="1">
        <v>80000</v>
      </c>
      <c r="F11" s="2">
        <f>AVERAGE(E9:E12)</f>
        <v>73500</v>
      </c>
      <c r="G11" s="2">
        <f>AVERAGE(F11:F12)</f>
        <v>74750</v>
      </c>
      <c r="H11" s="3">
        <f>E11/G11</f>
        <v>1.0702341137123745</v>
      </c>
      <c r="I11" s="15">
        <f t="shared" si="0"/>
        <v>1.0704855495527206</v>
      </c>
      <c r="J11" s="2">
        <f t="shared" si="2"/>
        <v>74732.442706420727</v>
      </c>
      <c r="K11" s="16">
        <f t="shared" si="1"/>
        <v>75544.158362926013</v>
      </c>
      <c r="L11" s="2">
        <f t="shared" si="3"/>
        <v>80868.929880634605</v>
      </c>
    </row>
    <row r="12" spans="1:18" x14ac:dyDescent="0.25">
      <c r="A12" s="21">
        <v>4</v>
      </c>
      <c r="B12" t="s">
        <v>32</v>
      </c>
      <c r="C12">
        <v>2015</v>
      </c>
      <c r="D12">
        <v>4</v>
      </c>
      <c r="E12" s="1">
        <v>85000</v>
      </c>
      <c r="F12" s="2">
        <f t="shared" ref="F12:F23" si="4">AVERAGE(E10:E13)</f>
        <v>76000</v>
      </c>
      <c r="G12" s="2">
        <f t="shared" ref="G12:G22" si="5">AVERAGE(F12:F13)</f>
        <v>77375</v>
      </c>
      <c r="H12" s="3">
        <f t="shared" ref="H12:H22" si="6">E12/G12</f>
        <v>1.0985460420032309</v>
      </c>
      <c r="I12" s="15">
        <f t="shared" si="0"/>
        <v>1.1088348507133197</v>
      </c>
      <c r="J12" s="2">
        <f t="shared" si="2"/>
        <v>76657.042250538056</v>
      </c>
      <c r="K12" s="16">
        <f t="shared" si="1"/>
        <v>77009.952567926855</v>
      </c>
      <c r="L12" s="2">
        <f t="shared" si="3"/>
        <v>85391.319259096999</v>
      </c>
    </row>
    <row r="13" spans="1:18" x14ac:dyDescent="0.25">
      <c r="A13" s="21">
        <v>5</v>
      </c>
      <c r="B13" t="s">
        <v>33</v>
      </c>
      <c r="C13">
        <v>2016</v>
      </c>
      <c r="D13">
        <v>1</v>
      </c>
      <c r="E13" s="1">
        <v>78000</v>
      </c>
      <c r="F13" s="2">
        <f t="shared" si="4"/>
        <v>78750</v>
      </c>
      <c r="G13" s="2">
        <f t="shared" si="5"/>
        <v>79750</v>
      </c>
      <c r="H13" s="3">
        <f t="shared" si="6"/>
        <v>0.9780564263322884</v>
      </c>
      <c r="I13" s="15">
        <f t="shared" si="0"/>
        <v>0.94792340491335791</v>
      </c>
      <c r="J13" s="2">
        <f t="shared" si="2"/>
        <v>82285.129363515778</v>
      </c>
      <c r="K13" s="16">
        <f t="shared" si="1"/>
        <v>78475.746772927698</v>
      </c>
      <c r="L13" s="2">
        <f t="shared" si="3"/>
        <v>74388.997084112081</v>
      </c>
    </row>
    <row r="14" spans="1:18" x14ac:dyDescent="0.25">
      <c r="A14" s="21">
        <v>6</v>
      </c>
      <c r="B14" t="s">
        <v>34</v>
      </c>
      <c r="C14">
        <v>2016</v>
      </c>
      <c r="D14">
        <v>2</v>
      </c>
      <c r="E14" s="1">
        <v>72000</v>
      </c>
      <c r="F14" s="2">
        <f t="shared" si="4"/>
        <v>80750</v>
      </c>
      <c r="G14" s="2">
        <f t="shared" si="5"/>
        <v>81875</v>
      </c>
      <c r="H14" s="3">
        <f t="shared" si="6"/>
        <v>0.87938931297709921</v>
      </c>
      <c r="I14" s="15">
        <f t="shared" si="0"/>
        <v>0.8753311401992373</v>
      </c>
      <c r="J14" s="2">
        <f t="shared" si="2"/>
        <v>82254.585371670677</v>
      </c>
      <c r="K14" s="16">
        <f t="shared" si="1"/>
        <v>79941.54097792854</v>
      </c>
      <c r="L14" s="2">
        <f t="shared" si="3"/>
        <v>69975.32021349424</v>
      </c>
    </row>
    <row r="15" spans="1:18" x14ac:dyDescent="0.25">
      <c r="A15" s="21">
        <v>7</v>
      </c>
      <c r="B15" t="s">
        <v>35</v>
      </c>
      <c r="C15">
        <v>2016</v>
      </c>
      <c r="D15">
        <v>3</v>
      </c>
      <c r="E15" s="1">
        <v>88000</v>
      </c>
      <c r="F15" s="2">
        <f t="shared" si="4"/>
        <v>83000</v>
      </c>
      <c r="G15" s="2">
        <f t="shared" si="5"/>
        <v>83250</v>
      </c>
      <c r="H15" s="3">
        <f t="shared" si="6"/>
        <v>1.057057057057057</v>
      </c>
      <c r="I15" s="15">
        <f t="shared" si="0"/>
        <v>1.0704855495527206</v>
      </c>
      <c r="J15" s="2">
        <f t="shared" si="2"/>
        <v>82205.686977062796</v>
      </c>
      <c r="K15" s="16">
        <f t="shared" si="1"/>
        <v>81407.335182929382</v>
      </c>
      <c r="L15" s="2">
        <f t="shared" si="3"/>
        <v>87145.375940920683</v>
      </c>
    </row>
    <row r="16" spans="1:18" x14ac:dyDescent="0.25">
      <c r="A16" s="21">
        <v>8</v>
      </c>
      <c r="B16" t="s">
        <v>36</v>
      </c>
      <c r="C16">
        <v>2016</v>
      </c>
      <c r="D16">
        <v>4</v>
      </c>
      <c r="E16" s="1">
        <v>94000</v>
      </c>
      <c r="F16" s="2">
        <f t="shared" si="4"/>
        <v>83500</v>
      </c>
      <c r="G16" s="2">
        <f t="shared" si="5"/>
        <v>84000</v>
      </c>
      <c r="H16" s="3">
        <f t="shared" si="6"/>
        <v>1.1190476190476191</v>
      </c>
      <c r="I16" s="15">
        <f t="shared" si="0"/>
        <v>1.1088348507133197</v>
      </c>
      <c r="J16" s="2">
        <f t="shared" si="2"/>
        <v>84773.670253536198</v>
      </c>
      <c r="K16" s="16">
        <f t="shared" si="1"/>
        <v>82873.129387930225</v>
      </c>
      <c r="L16" s="2">
        <f t="shared" si="3"/>
        <v>91892.614053011232</v>
      </c>
    </row>
    <row r="17" spans="1:12" x14ac:dyDescent="0.25">
      <c r="A17" s="21">
        <v>9</v>
      </c>
      <c r="B17" t="s">
        <v>37</v>
      </c>
      <c r="C17">
        <v>2017</v>
      </c>
      <c r="D17">
        <v>1</v>
      </c>
      <c r="E17" s="1">
        <v>80000</v>
      </c>
      <c r="F17" s="2">
        <f t="shared" si="4"/>
        <v>84500</v>
      </c>
      <c r="G17" s="2">
        <f t="shared" si="5"/>
        <v>85375</v>
      </c>
      <c r="H17" s="3">
        <f t="shared" si="6"/>
        <v>0.93704245973645683</v>
      </c>
      <c r="I17" s="15">
        <f t="shared" si="0"/>
        <v>0.94792340491335791</v>
      </c>
      <c r="J17" s="2">
        <f t="shared" si="2"/>
        <v>84395.004475400798</v>
      </c>
      <c r="K17" s="16">
        <f t="shared" si="1"/>
        <v>84338.923592931067</v>
      </c>
      <c r="L17" s="2">
        <f t="shared" si="3"/>
        <v>79946.839618938757</v>
      </c>
    </row>
    <row r="18" spans="1:12" x14ac:dyDescent="0.25">
      <c r="A18" s="21">
        <v>10</v>
      </c>
      <c r="B18" t="s">
        <v>38</v>
      </c>
      <c r="C18">
        <v>2017</v>
      </c>
      <c r="D18">
        <v>2</v>
      </c>
      <c r="E18" s="1">
        <v>76000</v>
      </c>
      <c r="F18" s="2">
        <f t="shared" si="4"/>
        <v>86250</v>
      </c>
      <c r="G18" s="2">
        <f t="shared" si="5"/>
        <v>86750</v>
      </c>
      <c r="H18" s="3">
        <f t="shared" si="6"/>
        <v>0.87608069164265134</v>
      </c>
      <c r="I18" s="15">
        <f t="shared" si="0"/>
        <v>0.8753311401992373</v>
      </c>
      <c r="J18" s="2">
        <f t="shared" si="2"/>
        <v>86824.284558985717</v>
      </c>
      <c r="K18" s="16">
        <f t="shared" si="1"/>
        <v>85804.717797931895</v>
      </c>
      <c r="L18" s="2">
        <f t="shared" si="3"/>
        <v>75107.541464537513</v>
      </c>
    </row>
    <row r="19" spans="1:12" x14ac:dyDescent="0.25">
      <c r="A19" s="21">
        <v>11</v>
      </c>
      <c r="B19" t="s">
        <v>39</v>
      </c>
      <c r="C19">
        <v>2017</v>
      </c>
      <c r="D19">
        <v>3</v>
      </c>
      <c r="E19" s="1">
        <v>95000</v>
      </c>
      <c r="F19" s="2">
        <f t="shared" si="4"/>
        <v>87250</v>
      </c>
      <c r="G19" s="2">
        <f t="shared" si="5"/>
        <v>87625</v>
      </c>
      <c r="H19" s="3">
        <f t="shared" si="6"/>
        <v>1.0841654778887304</v>
      </c>
      <c r="I19" s="15">
        <f t="shared" si="0"/>
        <v>1.0704855495527206</v>
      </c>
      <c r="J19" s="2">
        <f t="shared" si="2"/>
        <v>88744.775713874624</v>
      </c>
      <c r="K19" s="16">
        <f t="shared" si="1"/>
        <v>87270.512002932737</v>
      </c>
      <c r="L19" s="2">
        <f t="shared" si="3"/>
        <v>93421.822001206747</v>
      </c>
    </row>
    <row r="20" spans="1:12" x14ac:dyDescent="0.25">
      <c r="A20" s="21">
        <v>12</v>
      </c>
      <c r="B20" t="s">
        <v>40</v>
      </c>
      <c r="C20">
        <v>2017</v>
      </c>
      <c r="D20">
        <v>4</v>
      </c>
      <c r="E20" s="1">
        <v>98000</v>
      </c>
      <c r="F20" s="2">
        <f t="shared" si="4"/>
        <v>88000</v>
      </c>
      <c r="G20" s="2">
        <f t="shared" si="5"/>
        <v>88375</v>
      </c>
      <c r="H20" s="3">
        <f t="shared" si="6"/>
        <v>1.108910891089109</v>
      </c>
      <c r="I20" s="15">
        <f t="shared" si="0"/>
        <v>1.1088348507133197</v>
      </c>
      <c r="J20" s="2">
        <f t="shared" si="2"/>
        <v>88381.060477090927</v>
      </c>
      <c r="K20" s="16">
        <f t="shared" si="1"/>
        <v>88736.30620793358</v>
      </c>
      <c r="L20" s="2">
        <f t="shared" si="3"/>
        <v>98393.908846925449</v>
      </c>
    </row>
    <row r="21" spans="1:12" x14ac:dyDescent="0.25">
      <c r="A21" s="21">
        <v>13</v>
      </c>
      <c r="B21" t="s">
        <v>41</v>
      </c>
      <c r="C21">
        <v>2018</v>
      </c>
      <c r="D21">
        <v>1</v>
      </c>
      <c r="E21" s="1">
        <v>83000</v>
      </c>
      <c r="F21" s="2">
        <f t="shared" si="4"/>
        <v>88750</v>
      </c>
      <c r="G21" s="2">
        <f t="shared" si="5"/>
        <v>89375</v>
      </c>
      <c r="H21" s="3">
        <f t="shared" si="6"/>
        <v>0.92867132867132862</v>
      </c>
      <c r="I21" s="15">
        <f t="shared" si="0"/>
        <v>0.94792340491335791</v>
      </c>
      <c r="J21" s="2">
        <f t="shared" si="2"/>
        <v>87559.817143228327</v>
      </c>
      <c r="K21" s="16">
        <f t="shared" si="1"/>
        <v>90202.100412934422</v>
      </c>
      <c r="L21" s="2">
        <f t="shared" si="3"/>
        <v>85504.682153765403</v>
      </c>
    </row>
    <row r="22" spans="1:12" x14ac:dyDescent="0.25">
      <c r="A22" s="21">
        <v>14</v>
      </c>
      <c r="B22" t="s">
        <v>42</v>
      </c>
      <c r="C22">
        <v>2018</v>
      </c>
      <c r="D22">
        <v>2</v>
      </c>
      <c r="E22" s="1">
        <v>79000</v>
      </c>
      <c r="F22" s="2">
        <f t="shared" si="4"/>
        <v>90000</v>
      </c>
      <c r="G22" s="2">
        <f t="shared" si="5"/>
        <v>90750</v>
      </c>
      <c r="H22" s="3">
        <f t="shared" si="6"/>
        <v>0.87052341597796146</v>
      </c>
      <c r="I22" s="15">
        <f t="shared" si="0"/>
        <v>0.8753311401992373</v>
      </c>
      <c r="J22" s="2">
        <f t="shared" si="2"/>
        <v>90251.55894947199</v>
      </c>
      <c r="K22" s="16">
        <f t="shared" si="1"/>
        <v>91667.894617935264</v>
      </c>
      <c r="L22" s="2">
        <f t="shared" si="3"/>
        <v>80239.7627155808</v>
      </c>
    </row>
    <row r="23" spans="1:12" x14ac:dyDescent="0.25">
      <c r="A23" s="21">
        <v>15</v>
      </c>
      <c r="B23" t="s">
        <v>43</v>
      </c>
      <c r="C23">
        <v>2018</v>
      </c>
      <c r="D23">
        <v>3</v>
      </c>
      <c r="E23" s="1">
        <v>100000</v>
      </c>
      <c r="F23" s="2">
        <f t="shared" si="4"/>
        <v>91500</v>
      </c>
      <c r="G23" s="2"/>
      <c r="I23" s="15">
        <f t="shared" si="0"/>
        <v>1.0704855495527206</v>
      </c>
      <c r="J23" s="2">
        <f t="shared" si="2"/>
        <v>93415.553383025908</v>
      </c>
      <c r="K23" s="16">
        <f t="shared" si="1"/>
        <v>93133.688822936107</v>
      </c>
      <c r="L23" s="2">
        <f t="shared" si="3"/>
        <v>99698.268061492825</v>
      </c>
    </row>
    <row r="24" spans="1:12" x14ac:dyDescent="0.25">
      <c r="A24" s="21">
        <v>16</v>
      </c>
      <c r="B24" t="s">
        <v>44</v>
      </c>
      <c r="C24">
        <v>2018</v>
      </c>
      <c r="D24">
        <v>4</v>
      </c>
      <c r="E24" s="1">
        <v>104000</v>
      </c>
      <c r="F24" s="2"/>
      <c r="I24" s="15">
        <f t="shared" si="0"/>
        <v>1.1088348507133197</v>
      </c>
      <c r="J24" s="2">
        <f t="shared" si="2"/>
        <v>93792.145812423027</v>
      </c>
      <c r="K24" s="16">
        <f t="shared" si="1"/>
        <v>94599.483027936949</v>
      </c>
      <c r="L24" s="2">
        <f t="shared" si="3"/>
        <v>104895.20364083968</v>
      </c>
    </row>
    <row r="25" spans="1:12" x14ac:dyDescent="0.25">
      <c r="A25" s="21">
        <v>17</v>
      </c>
      <c r="B25" t="s">
        <v>25</v>
      </c>
      <c r="C25">
        <v>2019</v>
      </c>
      <c r="D25">
        <v>1</v>
      </c>
      <c r="I25" s="15">
        <f t="shared" ref="I25:I28" si="7">VLOOKUP(D25,$N$2:$O$5,2,FALSE)</f>
        <v>0.94792340491335791</v>
      </c>
      <c r="K25" s="16">
        <f t="shared" ref="K25:K28" si="8">$R$1+$R$2*A25</f>
        <v>96065.277232937777</v>
      </c>
      <c r="L25" s="2">
        <f t="shared" si="3"/>
        <v>91062.524688592064</v>
      </c>
    </row>
    <row r="26" spans="1:12" x14ac:dyDescent="0.25">
      <c r="A26" s="21">
        <v>18</v>
      </c>
      <c r="B26" t="s">
        <v>26</v>
      </c>
      <c r="C26">
        <v>2019</v>
      </c>
      <c r="D26">
        <v>2</v>
      </c>
      <c r="I26" s="15">
        <f t="shared" si="7"/>
        <v>0.8753311401992373</v>
      </c>
      <c r="K26" s="16">
        <f t="shared" si="8"/>
        <v>97531.071437938619</v>
      </c>
      <c r="L26" s="2">
        <f t="shared" si="3"/>
        <v>85371.983966624073</v>
      </c>
    </row>
    <row r="27" spans="1:12" x14ac:dyDescent="0.25">
      <c r="A27" s="21">
        <v>19</v>
      </c>
      <c r="B27" t="s">
        <v>27</v>
      </c>
      <c r="C27">
        <v>2019</v>
      </c>
      <c r="D27">
        <v>3</v>
      </c>
      <c r="I27" s="15">
        <f t="shared" si="7"/>
        <v>1.0704855495527206</v>
      </c>
      <c r="K27" s="16">
        <f t="shared" si="8"/>
        <v>98996.865642939461</v>
      </c>
      <c r="L27" s="2">
        <f t="shared" si="3"/>
        <v>105974.71412177889</v>
      </c>
    </row>
    <row r="28" spans="1:12" x14ac:dyDescent="0.25">
      <c r="A28" s="21">
        <v>20</v>
      </c>
      <c r="B28" t="s">
        <v>28</v>
      </c>
      <c r="C28">
        <v>2019</v>
      </c>
      <c r="D28">
        <v>4</v>
      </c>
      <c r="I28" s="15">
        <f t="shared" si="7"/>
        <v>1.1088348507133197</v>
      </c>
      <c r="K28" s="16">
        <f t="shared" si="8"/>
        <v>100462.6598479403</v>
      </c>
      <c r="L28" s="2">
        <f t="shared" si="3"/>
        <v>111396.4984347539</v>
      </c>
    </row>
  </sheetData>
  <mergeCells count="2">
    <mergeCell ref="F7:G7"/>
    <mergeCell ref="L6:L7"/>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317-5789-49E2-9FD1-ACE8A18EC299}">
  <dimension ref="A1:T28"/>
  <sheetViews>
    <sheetView tabSelected="1" zoomScale="115" zoomScaleNormal="115" workbookViewId="0">
      <selection activeCell="L10" sqref="L10"/>
    </sheetView>
  </sheetViews>
  <sheetFormatPr defaultRowHeight="15" x14ac:dyDescent="0.25"/>
  <cols>
    <col min="5" max="5" width="11.28515625" bestFit="1" customWidth="1"/>
    <col min="10" max="10" width="12.7109375" bestFit="1" customWidth="1"/>
    <col min="11" max="11" width="9.85546875" bestFit="1" customWidth="1"/>
    <col min="12" max="12" width="13" bestFit="1" customWidth="1"/>
    <col min="14" max="14" width="12.7109375" bestFit="1" customWidth="1"/>
    <col min="15" max="15" width="13" bestFit="1" customWidth="1"/>
    <col min="16" max="16" width="14.7109375" customWidth="1"/>
    <col min="17" max="17" width="8.5703125" bestFit="1" customWidth="1"/>
    <col min="18" max="18" width="4.42578125" customWidth="1"/>
  </cols>
  <sheetData>
    <row r="1" spans="1:20" x14ac:dyDescent="0.25">
      <c r="M1" s="5" t="s">
        <v>46</v>
      </c>
      <c r="N1" s="2">
        <f>AVERAGE(N9:N24)</f>
        <v>3176657.4856979521</v>
      </c>
      <c r="P1" t="s">
        <v>1</v>
      </c>
      <c r="Q1" t="s">
        <v>11</v>
      </c>
      <c r="S1" t="s">
        <v>23</v>
      </c>
      <c r="T1" s="12">
        <v>71146.775747923501</v>
      </c>
    </row>
    <row r="2" spans="1:20" ht="15.75" thickBot="1" x14ac:dyDescent="0.3">
      <c r="M2" s="5" t="s">
        <v>47</v>
      </c>
      <c r="N2" s="2">
        <f>SUM(N9:N24)</f>
        <v>50826519.771167234</v>
      </c>
      <c r="P2">
        <v>1</v>
      </c>
      <c r="Q2">
        <f>AVERAGEIFS($H$11:$H$22,$D$11:$D$22,P2)</f>
        <v>0.94792340491335791</v>
      </c>
      <c r="S2" s="9" t="s">
        <v>4</v>
      </c>
      <c r="T2" s="13">
        <v>1465.7942050008401</v>
      </c>
    </row>
    <row r="3" spans="1:20" x14ac:dyDescent="0.25">
      <c r="P3">
        <v>2</v>
      </c>
      <c r="Q3">
        <f>AVERAGEIFS($H$11:$H$22,$D$11:$D$22,P3)</f>
        <v>0.8753311401992373</v>
      </c>
    </row>
    <row r="4" spans="1:20" x14ac:dyDescent="0.25">
      <c r="P4">
        <v>3</v>
      </c>
      <c r="Q4">
        <f>AVERAGEIFS($H$11:$H$22,$D$11:$D$22,P4)</f>
        <v>1.0704855495527206</v>
      </c>
    </row>
    <row r="5" spans="1:20" x14ac:dyDescent="0.25">
      <c r="P5">
        <v>4</v>
      </c>
      <c r="Q5">
        <f>AVERAGEIFS($H$11:$H$22,$D$11:$D$22,P5)</f>
        <v>1.1088348507133197</v>
      </c>
    </row>
    <row r="6" spans="1:20" ht="18.75" x14ac:dyDescent="0.3">
      <c r="A6" s="8" t="s">
        <v>21</v>
      </c>
      <c r="B6" s="7"/>
      <c r="C6" s="7"/>
      <c r="D6" s="7"/>
      <c r="E6" s="7"/>
      <c r="F6" s="7"/>
      <c r="G6" s="7"/>
      <c r="H6" s="7"/>
      <c r="I6" s="7"/>
      <c r="J6" s="8" t="s">
        <v>22</v>
      </c>
    </row>
    <row r="7" spans="1:20" x14ac:dyDescent="0.25">
      <c r="E7" t="s">
        <v>9</v>
      </c>
      <c r="F7" s="28" t="s">
        <v>7</v>
      </c>
      <c r="G7" s="28"/>
      <c r="H7" t="s">
        <v>10</v>
      </c>
      <c r="J7" t="s">
        <v>12</v>
      </c>
      <c r="M7" s="27" t="s">
        <v>63</v>
      </c>
      <c r="N7" s="27"/>
      <c r="O7" s="27"/>
      <c r="P7" s="2"/>
      <c r="Q7" t="s">
        <v>89</v>
      </c>
    </row>
    <row r="8" spans="1:20" x14ac:dyDescent="0.25">
      <c r="A8" s="5" t="s">
        <v>4</v>
      </c>
      <c r="B8" s="5" t="s">
        <v>3</v>
      </c>
      <c r="C8" s="5" t="s">
        <v>0</v>
      </c>
      <c r="D8" s="5" t="s">
        <v>1</v>
      </c>
      <c r="E8" s="5" t="s">
        <v>2</v>
      </c>
      <c r="F8" s="5" t="s">
        <v>5</v>
      </c>
      <c r="G8" s="5" t="s">
        <v>6</v>
      </c>
      <c r="H8" s="5" t="s">
        <v>8</v>
      </c>
      <c r="I8" s="14" t="s">
        <v>11</v>
      </c>
      <c r="J8" s="5" t="s">
        <v>13</v>
      </c>
      <c r="K8" s="14" t="s">
        <v>14</v>
      </c>
      <c r="L8" s="5" t="s">
        <v>24</v>
      </c>
      <c r="M8" s="14" t="s">
        <v>57</v>
      </c>
      <c r="N8" s="5" t="s">
        <v>49</v>
      </c>
      <c r="O8" s="5" t="s">
        <v>45</v>
      </c>
      <c r="P8" s="22">
        <f>AVERAGE(O9:O24)</f>
        <v>1.7985647399315755E-2</v>
      </c>
      <c r="Q8" s="5" t="s">
        <v>90</v>
      </c>
      <c r="S8" s="5" t="s">
        <v>87</v>
      </c>
      <c r="T8" s="22">
        <f>1-P8</f>
        <v>0.98201435260068426</v>
      </c>
    </row>
    <row r="9" spans="1:20" x14ac:dyDescent="0.25">
      <c r="A9">
        <v>1</v>
      </c>
      <c r="B9" t="s">
        <v>29</v>
      </c>
      <c r="C9">
        <v>2015</v>
      </c>
      <c r="D9">
        <v>1</v>
      </c>
      <c r="E9" s="1">
        <v>68000</v>
      </c>
      <c r="I9" s="15">
        <f t="shared" ref="I9:I28" si="0">VLOOKUP(D9,$P$2:$Q$5,2,FALSE)</f>
        <v>0.94792340491335791</v>
      </c>
      <c r="J9" s="2">
        <f>E9/I9</f>
        <v>71735.75380409068</v>
      </c>
      <c r="K9" s="16">
        <f t="shared" ref="K9:K28" si="1">$T$1+$T$2*A9</f>
        <v>72612.569952924343</v>
      </c>
      <c r="L9" s="2">
        <f>I9*K9</f>
        <v>68831.154549285435</v>
      </c>
      <c r="M9" s="2">
        <f>E9-L9</f>
        <v>-831.15454928543477</v>
      </c>
      <c r="N9" s="2">
        <f>M9^2</f>
        <v>690817.88479787426</v>
      </c>
      <c r="O9" s="18">
        <f>ABS(M9)/E9</f>
        <v>1.2222861018903453E-2</v>
      </c>
    </row>
    <row r="10" spans="1:20" x14ac:dyDescent="0.25">
      <c r="A10">
        <v>2</v>
      </c>
      <c r="B10" t="s">
        <v>30</v>
      </c>
      <c r="C10">
        <v>2015</v>
      </c>
      <c r="D10">
        <v>2</v>
      </c>
      <c r="E10" s="1">
        <v>61000</v>
      </c>
      <c r="I10" s="15">
        <f t="shared" si="0"/>
        <v>0.8753311401992373</v>
      </c>
      <c r="J10" s="2">
        <f t="shared" ref="J10:J24" si="2">E10/I10</f>
        <v>69687.912606554324</v>
      </c>
      <c r="K10" s="16">
        <f t="shared" si="1"/>
        <v>74078.364157925185</v>
      </c>
      <c r="L10" s="2">
        <f t="shared" ref="L10:L28" si="3">I10*K10</f>
        <v>64843.098962450968</v>
      </c>
      <c r="M10" s="2">
        <f t="shared" ref="M10:M24" si="4">E10-L10</f>
        <v>-3843.0989624509675</v>
      </c>
      <c r="N10" s="2">
        <f t="shared" ref="N10:N24" si="5">M10^2</f>
        <v>14769409.635191703</v>
      </c>
      <c r="O10" s="18">
        <f t="shared" ref="O10:O24" si="6">ABS(M10)/E10</f>
        <v>6.3001622335261756E-2</v>
      </c>
    </row>
    <row r="11" spans="1:20" x14ac:dyDescent="0.25">
      <c r="A11">
        <v>3</v>
      </c>
      <c r="B11" t="s">
        <v>31</v>
      </c>
      <c r="C11">
        <v>2015</v>
      </c>
      <c r="D11">
        <v>3</v>
      </c>
      <c r="E11" s="1">
        <v>80000</v>
      </c>
      <c r="F11" s="2">
        <f>AVERAGE(E9:E12)</f>
        <v>73500</v>
      </c>
      <c r="G11" s="2">
        <f>AVERAGE(F11:F12)</f>
        <v>74750</v>
      </c>
      <c r="H11" s="3">
        <f>E11/G11</f>
        <v>1.0702341137123745</v>
      </c>
      <c r="I11" s="15">
        <f t="shared" si="0"/>
        <v>1.0704855495527206</v>
      </c>
      <c r="J11" s="2">
        <f t="shared" si="2"/>
        <v>74732.442706420727</v>
      </c>
      <c r="K11" s="16">
        <f t="shared" si="1"/>
        <v>75544.158362926013</v>
      </c>
      <c r="L11" s="2">
        <f t="shared" si="3"/>
        <v>80868.929880634605</v>
      </c>
      <c r="M11" s="2">
        <f t="shared" si="4"/>
        <v>-868.92988063460507</v>
      </c>
      <c r="N11" s="2">
        <f t="shared" si="5"/>
        <v>755039.13745966903</v>
      </c>
      <c r="O11" s="18">
        <f t="shared" si="6"/>
        <v>1.0861623507932563E-2</v>
      </c>
    </row>
    <row r="12" spans="1:20" x14ac:dyDescent="0.25">
      <c r="A12">
        <v>4</v>
      </c>
      <c r="B12" t="s">
        <v>32</v>
      </c>
      <c r="C12">
        <v>2015</v>
      </c>
      <c r="D12">
        <v>4</v>
      </c>
      <c r="E12" s="1">
        <v>85000</v>
      </c>
      <c r="F12" s="2">
        <f t="shared" ref="F12:F23" si="7">AVERAGE(E10:E13)</f>
        <v>76000</v>
      </c>
      <c r="G12" s="2">
        <f t="shared" ref="G12:G22" si="8">AVERAGE(F12:F13)</f>
        <v>77375</v>
      </c>
      <c r="H12" s="3">
        <f t="shared" ref="H12:H22" si="9">E12/G12</f>
        <v>1.0985460420032309</v>
      </c>
      <c r="I12" s="15">
        <f t="shared" si="0"/>
        <v>1.1088348507133197</v>
      </c>
      <c r="J12" s="2">
        <f t="shared" si="2"/>
        <v>76657.042250538056</v>
      </c>
      <c r="K12" s="16">
        <f t="shared" si="1"/>
        <v>77009.952567926855</v>
      </c>
      <c r="L12" s="2">
        <f t="shared" si="3"/>
        <v>85391.319259096999</v>
      </c>
      <c r="M12" s="2">
        <f t="shared" si="4"/>
        <v>-391.3192590969993</v>
      </c>
      <c r="N12" s="2">
        <f t="shared" si="5"/>
        <v>153130.76254022447</v>
      </c>
      <c r="O12" s="18">
        <f t="shared" si="6"/>
        <v>4.603755989376462E-3</v>
      </c>
    </row>
    <row r="13" spans="1:20" x14ac:dyDescent="0.25">
      <c r="A13">
        <v>5</v>
      </c>
      <c r="B13" t="s">
        <v>33</v>
      </c>
      <c r="C13">
        <v>2016</v>
      </c>
      <c r="D13">
        <v>1</v>
      </c>
      <c r="E13" s="1">
        <v>78000</v>
      </c>
      <c r="F13" s="2">
        <f t="shared" si="7"/>
        <v>78750</v>
      </c>
      <c r="G13" s="2">
        <f t="shared" si="8"/>
        <v>79750</v>
      </c>
      <c r="H13" s="3">
        <f t="shared" si="9"/>
        <v>0.9780564263322884</v>
      </c>
      <c r="I13" s="15">
        <f t="shared" si="0"/>
        <v>0.94792340491335791</v>
      </c>
      <c r="J13" s="2">
        <f t="shared" si="2"/>
        <v>82285.129363515778</v>
      </c>
      <c r="K13" s="16">
        <f t="shared" si="1"/>
        <v>78475.746772927698</v>
      </c>
      <c r="L13" s="2">
        <f t="shared" si="3"/>
        <v>74388.997084112081</v>
      </c>
      <c r="M13" s="2">
        <f t="shared" si="4"/>
        <v>3611.0029158879188</v>
      </c>
      <c r="N13" s="2">
        <f t="shared" si="5"/>
        <v>13039342.058551053</v>
      </c>
      <c r="O13" s="18">
        <f t="shared" si="6"/>
        <v>4.6294909178050243E-2</v>
      </c>
    </row>
    <row r="14" spans="1:20" x14ac:dyDescent="0.25">
      <c r="A14">
        <v>6</v>
      </c>
      <c r="B14" t="s">
        <v>34</v>
      </c>
      <c r="C14">
        <v>2016</v>
      </c>
      <c r="D14">
        <v>2</v>
      </c>
      <c r="E14" s="1">
        <v>72000</v>
      </c>
      <c r="F14" s="2">
        <f t="shared" si="7"/>
        <v>80750</v>
      </c>
      <c r="G14" s="2">
        <f t="shared" si="8"/>
        <v>81875</v>
      </c>
      <c r="H14" s="3">
        <f t="shared" si="9"/>
        <v>0.87938931297709921</v>
      </c>
      <c r="I14" s="15">
        <f t="shared" si="0"/>
        <v>0.8753311401992373</v>
      </c>
      <c r="J14" s="2">
        <f t="shared" si="2"/>
        <v>82254.585371670677</v>
      </c>
      <c r="K14" s="16">
        <f t="shared" si="1"/>
        <v>79941.54097792854</v>
      </c>
      <c r="L14" s="2">
        <f t="shared" si="3"/>
        <v>69975.32021349424</v>
      </c>
      <c r="M14" s="2">
        <f t="shared" si="4"/>
        <v>2024.6797865057597</v>
      </c>
      <c r="N14" s="2">
        <f t="shared" si="5"/>
        <v>4099328.2378850086</v>
      </c>
      <c r="O14" s="18">
        <f t="shared" si="6"/>
        <v>2.8120552590357773E-2</v>
      </c>
    </row>
    <row r="15" spans="1:20" x14ac:dyDescent="0.25">
      <c r="A15">
        <v>7</v>
      </c>
      <c r="B15" t="s">
        <v>35</v>
      </c>
      <c r="C15">
        <v>2016</v>
      </c>
      <c r="D15">
        <v>3</v>
      </c>
      <c r="E15" s="1">
        <v>88000</v>
      </c>
      <c r="F15" s="2">
        <f t="shared" si="7"/>
        <v>83000</v>
      </c>
      <c r="G15" s="2">
        <f t="shared" si="8"/>
        <v>83250</v>
      </c>
      <c r="H15" s="3">
        <f t="shared" si="9"/>
        <v>1.057057057057057</v>
      </c>
      <c r="I15" s="15">
        <f t="shared" si="0"/>
        <v>1.0704855495527206</v>
      </c>
      <c r="J15" s="2">
        <f t="shared" si="2"/>
        <v>82205.686977062796</v>
      </c>
      <c r="K15" s="16">
        <f t="shared" si="1"/>
        <v>81407.335182929382</v>
      </c>
      <c r="L15" s="2">
        <f t="shared" si="3"/>
        <v>87145.375940920683</v>
      </c>
      <c r="M15" s="2">
        <f t="shared" si="4"/>
        <v>854.62405907931679</v>
      </c>
      <c r="N15" s="2">
        <f t="shared" si="5"/>
        <v>730382.28235720762</v>
      </c>
      <c r="O15" s="18">
        <f t="shared" si="6"/>
        <v>9.7116370349922369E-3</v>
      </c>
    </row>
    <row r="16" spans="1:20" x14ac:dyDescent="0.25">
      <c r="A16">
        <v>8</v>
      </c>
      <c r="B16" t="s">
        <v>36</v>
      </c>
      <c r="C16">
        <v>2016</v>
      </c>
      <c r="D16">
        <v>4</v>
      </c>
      <c r="E16" s="1">
        <v>94000</v>
      </c>
      <c r="F16" s="2">
        <f t="shared" si="7"/>
        <v>83500</v>
      </c>
      <c r="G16" s="2">
        <f t="shared" si="8"/>
        <v>84000</v>
      </c>
      <c r="H16" s="3">
        <f t="shared" si="9"/>
        <v>1.1190476190476191</v>
      </c>
      <c r="I16" s="15">
        <f t="shared" si="0"/>
        <v>1.1088348507133197</v>
      </c>
      <c r="J16" s="2">
        <f t="shared" si="2"/>
        <v>84773.670253536198</v>
      </c>
      <c r="K16" s="16">
        <f t="shared" si="1"/>
        <v>82873.129387930225</v>
      </c>
      <c r="L16" s="2">
        <f t="shared" si="3"/>
        <v>91892.614053011232</v>
      </c>
      <c r="M16" s="2">
        <f t="shared" si="4"/>
        <v>2107.3859469887684</v>
      </c>
      <c r="N16" s="2">
        <f t="shared" si="5"/>
        <v>4441075.5295657478</v>
      </c>
      <c r="O16" s="18">
        <f t="shared" si="6"/>
        <v>2.2418999436050729E-2</v>
      </c>
    </row>
    <row r="17" spans="1:15" x14ac:dyDescent="0.25">
      <c r="A17">
        <v>9</v>
      </c>
      <c r="B17" t="s">
        <v>37</v>
      </c>
      <c r="C17">
        <v>2017</v>
      </c>
      <c r="D17">
        <v>1</v>
      </c>
      <c r="E17" s="1">
        <v>80000</v>
      </c>
      <c r="F17" s="2">
        <f t="shared" si="7"/>
        <v>84500</v>
      </c>
      <c r="G17" s="2">
        <f t="shared" si="8"/>
        <v>85375</v>
      </c>
      <c r="H17" s="3">
        <f t="shared" si="9"/>
        <v>0.93704245973645683</v>
      </c>
      <c r="I17" s="15">
        <f t="shared" si="0"/>
        <v>0.94792340491335791</v>
      </c>
      <c r="J17" s="2">
        <f t="shared" si="2"/>
        <v>84395.004475400798</v>
      </c>
      <c r="K17" s="16">
        <f t="shared" si="1"/>
        <v>84338.923592931067</v>
      </c>
      <c r="L17" s="2">
        <f t="shared" si="3"/>
        <v>79946.839618938757</v>
      </c>
      <c r="M17" s="2">
        <f t="shared" si="4"/>
        <v>53.160381061243243</v>
      </c>
      <c r="N17" s="2">
        <f t="shared" si="5"/>
        <v>2826.0261145765894</v>
      </c>
      <c r="O17" s="18">
        <f t="shared" si="6"/>
        <v>6.6450476326554051E-4</v>
      </c>
    </row>
    <row r="18" spans="1:15" x14ac:dyDescent="0.25">
      <c r="A18">
        <v>10</v>
      </c>
      <c r="B18" t="s">
        <v>38</v>
      </c>
      <c r="C18">
        <v>2017</v>
      </c>
      <c r="D18">
        <v>2</v>
      </c>
      <c r="E18" s="1">
        <v>76000</v>
      </c>
      <c r="F18" s="2">
        <f t="shared" si="7"/>
        <v>86250</v>
      </c>
      <c r="G18" s="2">
        <f t="shared" si="8"/>
        <v>86750</v>
      </c>
      <c r="H18" s="3">
        <f t="shared" si="9"/>
        <v>0.87608069164265134</v>
      </c>
      <c r="I18" s="15">
        <f t="shared" si="0"/>
        <v>0.8753311401992373</v>
      </c>
      <c r="J18" s="2">
        <f t="shared" si="2"/>
        <v>86824.284558985717</v>
      </c>
      <c r="K18" s="16">
        <f t="shared" si="1"/>
        <v>85804.717797931895</v>
      </c>
      <c r="L18" s="2">
        <f t="shared" si="3"/>
        <v>75107.541464537513</v>
      </c>
      <c r="M18" s="2">
        <f t="shared" si="4"/>
        <v>892.45853546248691</v>
      </c>
      <c r="N18" s="2">
        <f t="shared" si="5"/>
        <v>796482.237519847</v>
      </c>
      <c r="O18" s="18">
        <f t="shared" si="6"/>
        <v>1.1742875466611669E-2</v>
      </c>
    </row>
    <row r="19" spans="1:15" x14ac:dyDescent="0.25">
      <c r="A19">
        <v>11</v>
      </c>
      <c r="B19" t="s">
        <v>39</v>
      </c>
      <c r="C19">
        <v>2017</v>
      </c>
      <c r="D19">
        <v>3</v>
      </c>
      <c r="E19" s="1">
        <v>95000</v>
      </c>
      <c r="F19" s="2">
        <f t="shared" si="7"/>
        <v>87250</v>
      </c>
      <c r="G19" s="2">
        <f t="shared" si="8"/>
        <v>87625</v>
      </c>
      <c r="H19" s="3">
        <f t="shared" si="9"/>
        <v>1.0841654778887304</v>
      </c>
      <c r="I19" s="15">
        <f t="shared" si="0"/>
        <v>1.0704855495527206</v>
      </c>
      <c r="J19" s="2">
        <f t="shared" si="2"/>
        <v>88744.775713874624</v>
      </c>
      <c r="K19" s="16">
        <f t="shared" si="1"/>
        <v>87270.512002932737</v>
      </c>
      <c r="L19" s="2">
        <f t="shared" si="3"/>
        <v>93421.822001206747</v>
      </c>
      <c r="M19" s="2">
        <f t="shared" si="4"/>
        <v>1578.1779987932532</v>
      </c>
      <c r="N19" s="2">
        <f t="shared" si="5"/>
        <v>2490645.7958750776</v>
      </c>
      <c r="O19" s="18">
        <f t="shared" si="6"/>
        <v>1.6612399987297403E-2</v>
      </c>
    </row>
    <row r="20" spans="1:15" x14ac:dyDescent="0.25">
      <c r="A20">
        <v>12</v>
      </c>
      <c r="B20" t="s">
        <v>40</v>
      </c>
      <c r="C20">
        <v>2017</v>
      </c>
      <c r="D20">
        <v>4</v>
      </c>
      <c r="E20" s="1">
        <v>98000</v>
      </c>
      <c r="F20" s="2">
        <f t="shared" si="7"/>
        <v>88000</v>
      </c>
      <c r="G20" s="2">
        <f t="shared" si="8"/>
        <v>88375</v>
      </c>
      <c r="H20" s="3">
        <f t="shared" si="9"/>
        <v>1.108910891089109</v>
      </c>
      <c r="I20" s="15">
        <f t="shared" si="0"/>
        <v>1.1088348507133197</v>
      </c>
      <c r="J20" s="2">
        <f t="shared" si="2"/>
        <v>88381.060477090927</v>
      </c>
      <c r="K20" s="16">
        <f t="shared" si="1"/>
        <v>88736.30620793358</v>
      </c>
      <c r="L20" s="2">
        <f t="shared" si="3"/>
        <v>98393.908846925449</v>
      </c>
      <c r="M20" s="2">
        <f t="shared" si="4"/>
        <v>-393.90884692544932</v>
      </c>
      <c r="N20" s="2">
        <f t="shared" si="5"/>
        <v>155164.17968613707</v>
      </c>
      <c r="O20" s="18">
        <f t="shared" si="6"/>
        <v>4.019478029851524E-3</v>
      </c>
    </row>
    <row r="21" spans="1:15" x14ac:dyDescent="0.25">
      <c r="A21">
        <v>13</v>
      </c>
      <c r="B21" t="s">
        <v>41</v>
      </c>
      <c r="C21">
        <v>2018</v>
      </c>
      <c r="D21">
        <v>1</v>
      </c>
      <c r="E21" s="1">
        <v>83000</v>
      </c>
      <c r="F21" s="2">
        <f t="shared" si="7"/>
        <v>88750</v>
      </c>
      <c r="G21" s="2">
        <f t="shared" si="8"/>
        <v>89375</v>
      </c>
      <c r="H21" s="3">
        <f t="shared" si="9"/>
        <v>0.92867132867132862</v>
      </c>
      <c r="I21" s="15">
        <f t="shared" si="0"/>
        <v>0.94792340491335791</v>
      </c>
      <c r="J21" s="2">
        <f t="shared" si="2"/>
        <v>87559.817143228327</v>
      </c>
      <c r="K21" s="16">
        <f t="shared" si="1"/>
        <v>90202.100412934422</v>
      </c>
      <c r="L21" s="2">
        <f t="shared" si="3"/>
        <v>85504.682153765403</v>
      </c>
      <c r="M21" s="2">
        <f t="shared" si="4"/>
        <v>-2504.6821537654032</v>
      </c>
      <c r="N21" s="2">
        <f t="shared" si="5"/>
        <v>6273432.691390899</v>
      </c>
      <c r="O21" s="18">
        <f t="shared" si="6"/>
        <v>3.017689341886028E-2</v>
      </c>
    </row>
    <row r="22" spans="1:15" x14ac:dyDescent="0.25">
      <c r="A22">
        <v>14</v>
      </c>
      <c r="B22" t="s">
        <v>42</v>
      </c>
      <c r="C22">
        <v>2018</v>
      </c>
      <c r="D22">
        <v>2</v>
      </c>
      <c r="E22" s="1">
        <v>79000</v>
      </c>
      <c r="F22" s="2">
        <f t="shared" si="7"/>
        <v>90000</v>
      </c>
      <c r="G22" s="2">
        <f t="shared" si="8"/>
        <v>90750</v>
      </c>
      <c r="H22" s="3">
        <f t="shared" si="9"/>
        <v>0.87052341597796146</v>
      </c>
      <c r="I22" s="15">
        <f t="shared" si="0"/>
        <v>0.8753311401992373</v>
      </c>
      <c r="J22" s="2">
        <f t="shared" si="2"/>
        <v>90251.55894947199</v>
      </c>
      <c r="K22" s="16">
        <f t="shared" si="1"/>
        <v>91667.894617935264</v>
      </c>
      <c r="L22" s="2">
        <f t="shared" si="3"/>
        <v>80239.7627155808</v>
      </c>
      <c r="M22" s="2">
        <f t="shared" si="4"/>
        <v>-1239.7627155808004</v>
      </c>
      <c r="N22" s="2">
        <f t="shared" si="5"/>
        <v>1537011.5909442806</v>
      </c>
      <c r="O22" s="18">
        <f t="shared" si="6"/>
        <v>1.5693198931402537E-2</v>
      </c>
    </row>
    <row r="23" spans="1:15" x14ac:dyDescent="0.25">
      <c r="A23">
        <v>15</v>
      </c>
      <c r="B23" t="s">
        <v>43</v>
      </c>
      <c r="C23">
        <v>2018</v>
      </c>
      <c r="D23">
        <v>3</v>
      </c>
      <c r="E23" s="1">
        <v>100000</v>
      </c>
      <c r="F23" s="2">
        <f t="shared" si="7"/>
        <v>91500</v>
      </c>
      <c r="G23" s="2"/>
      <c r="I23" s="15">
        <f t="shared" si="0"/>
        <v>1.0704855495527206</v>
      </c>
      <c r="J23" s="2">
        <f t="shared" si="2"/>
        <v>93415.553383025908</v>
      </c>
      <c r="K23" s="16">
        <f t="shared" si="1"/>
        <v>93133.688822936107</v>
      </c>
      <c r="L23" s="2">
        <f t="shared" si="3"/>
        <v>99698.268061492825</v>
      </c>
      <c r="M23" s="2">
        <f t="shared" si="4"/>
        <v>301.73193850717507</v>
      </c>
      <c r="N23" s="2">
        <f t="shared" si="5"/>
        <v>91042.162715297673</v>
      </c>
      <c r="O23" s="18">
        <f t="shared" si="6"/>
        <v>3.0173193850717506E-3</v>
      </c>
    </row>
    <row r="24" spans="1:15" x14ac:dyDescent="0.25">
      <c r="A24">
        <v>16</v>
      </c>
      <c r="B24" t="s">
        <v>44</v>
      </c>
      <c r="C24">
        <v>2018</v>
      </c>
      <c r="D24">
        <v>4</v>
      </c>
      <c r="E24" s="1">
        <v>104000</v>
      </c>
      <c r="F24" s="2"/>
      <c r="I24" s="15">
        <f t="shared" si="0"/>
        <v>1.1088348507133197</v>
      </c>
      <c r="J24" s="2">
        <f t="shared" si="2"/>
        <v>93792.145812423027</v>
      </c>
      <c r="K24" s="16">
        <f t="shared" si="1"/>
        <v>94599.483027936949</v>
      </c>
      <c r="L24" s="2">
        <f t="shared" si="3"/>
        <v>104895.20364083968</v>
      </c>
      <c r="M24" s="2">
        <f t="shared" si="4"/>
        <v>-895.20364083968161</v>
      </c>
      <c r="N24" s="2">
        <f t="shared" si="5"/>
        <v>801389.55857262167</v>
      </c>
      <c r="O24" s="18">
        <f t="shared" si="6"/>
        <v>8.6077273157661692E-3</v>
      </c>
    </row>
    <row r="25" spans="1:15" x14ac:dyDescent="0.25">
      <c r="A25">
        <v>17</v>
      </c>
      <c r="B25" t="s">
        <v>25</v>
      </c>
      <c r="C25">
        <v>2019</v>
      </c>
      <c r="D25">
        <v>1</v>
      </c>
      <c r="I25" s="15">
        <f t="shared" si="0"/>
        <v>0.94792340491335791</v>
      </c>
      <c r="K25" s="16">
        <f t="shared" si="1"/>
        <v>96065.277232937777</v>
      </c>
      <c r="L25" s="2">
        <f t="shared" si="3"/>
        <v>91062.524688592064</v>
      </c>
    </row>
    <row r="26" spans="1:15" x14ac:dyDescent="0.25">
      <c r="A26">
        <v>18</v>
      </c>
      <c r="B26" t="s">
        <v>26</v>
      </c>
      <c r="C26">
        <v>2019</v>
      </c>
      <c r="D26">
        <v>2</v>
      </c>
      <c r="I26" s="15">
        <f t="shared" si="0"/>
        <v>0.8753311401992373</v>
      </c>
      <c r="K26" s="16">
        <f t="shared" si="1"/>
        <v>97531.071437938619</v>
      </c>
      <c r="L26" s="2">
        <f t="shared" si="3"/>
        <v>85371.983966624073</v>
      </c>
    </row>
    <row r="27" spans="1:15" x14ac:dyDescent="0.25">
      <c r="A27">
        <v>19</v>
      </c>
      <c r="B27" t="s">
        <v>27</v>
      </c>
      <c r="C27">
        <v>2019</v>
      </c>
      <c r="D27">
        <v>3</v>
      </c>
      <c r="I27" s="15">
        <f t="shared" si="0"/>
        <v>1.0704855495527206</v>
      </c>
      <c r="K27" s="16">
        <f t="shared" si="1"/>
        <v>98996.865642939461</v>
      </c>
      <c r="L27" s="2">
        <f t="shared" si="3"/>
        <v>105974.71412177889</v>
      </c>
    </row>
    <row r="28" spans="1:15" x14ac:dyDescent="0.25">
      <c r="A28">
        <v>20</v>
      </c>
      <c r="B28" t="s">
        <v>28</v>
      </c>
      <c r="C28">
        <v>2019</v>
      </c>
      <c r="D28">
        <v>4</v>
      </c>
      <c r="I28" s="15">
        <f t="shared" si="0"/>
        <v>1.1088348507133197</v>
      </c>
      <c r="K28" s="16">
        <f t="shared" si="1"/>
        <v>100462.6598479403</v>
      </c>
      <c r="L28" s="2">
        <f t="shared" si="3"/>
        <v>111396.4984347539</v>
      </c>
    </row>
  </sheetData>
  <mergeCells count="2">
    <mergeCell ref="F7:G7"/>
    <mergeCell ref="M7:O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Step0</vt:lpstr>
      <vt:lpstr>Step1</vt:lpstr>
      <vt:lpstr>Step2</vt:lpstr>
      <vt:lpstr>Sheet1</vt:lpstr>
      <vt:lpstr>Step3</vt:lpstr>
      <vt:lpstr>4ModelOutput</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Naik</cp:lastModifiedBy>
  <dcterms:created xsi:type="dcterms:W3CDTF">2019-06-01T04:00:07Z</dcterms:created>
  <dcterms:modified xsi:type="dcterms:W3CDTF">2023-10-14T14:21:59Z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