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USER\Downloads\L0 Analytics with Excel\"/>
    </mc:Choice>
  </mc:AlternateContent>
  <xr:revisionPtr revIDLastSave="0" documentId="13_ncr:1_{2C31BE51-BEB7-425E-89D1-F886EFF5EEAC}" xr6:coauthVersionLast="47" xr6:coauthVersionMax="47" xr10:uidLastSave="{00000000-0000-0000-0000-000000000000}"/>
  <bookViews>
    <workbookView xWindow="28680" yWindow="-120" windowWidth="29040" windowHeight="15720" activeTab="3" xr2:uid="{22A72064-8E61-480C-A8F5-A56E797927B1}"/>
  </bookViews>
  <sheets>
    <sheet name="Index" sheetId="1" r:id="rId1"/>
    <sheet name="Sheet1" sheetId="4" r:id="rId2"/>
    <sheet name="Data" sheetId="2" r:id="rId3"/>
    <sheet name="Scorecard" sheetId="3" r:id="rId4"/>
  </sheets>
  <definedNames>
    <definedName name="_xlnm._FilterDatabase" localSheetId="2" hidden="1">Data!$A$2:$H$18</definedName>
    <definedName name="Leads">Data!$G$3:$G$100</definedName>
    <definedName name="Pipeline">Data!$F$3:$F$100</definedName>
    <definedName name="Pipeline_Lead">Data!$H$3:$H$100</definedName>
    <definedName name="QTR">Data!$A$3:$A$100</definedName>
    <definedName name="Region">Data!$B$3:$B$100</definedName>
    <definedName name="Revenue">Data!$C$3:$C$100</definedName>
    <definedName name="Revenue_Win">Data!$E$3:$E$100</definedName>
    <definedName name="Slicer_Region">#N/A</definedName>
    <definedName name="Wins">Data!$D$3:$D$100</definedName>
  </definedNames>
  <calcPr calcId="191029"/>
  <pivotCaches>
    <pivotCache cacheId="13"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 i="2" l="1"/>
  <c r="J5" i="2"/>
  <c r="J6" i="2"/>
  <c r="J7" i="2"/>
  <c r="J8" i="2"/>
  <c r="J9" i="2"/>
  <c r="J10" i="2"/>
  <c r="J11" i="2"/>
  <c r="J12" i="2"/>
  <c r="J13" i="2"/>
  <c r="J14" i="2"/>
  <c r="J15" i="2"/>
  <c r="J16" i="2"/>
  <c r="J17" i="2"/>
  <c r="J18" i="2"/>
  <c r="J3" i="2"/>
  <c r="E5" i="3"/>
  <c r="E10" i="3"/>
  <c r="D5" i="3"/>
  <c r="D6" i="3"/>
  <c r="E9" i="3"/>
  <c r="D10" i="3"/>
  <c r="D9" i="3"/>
  <c r="E6" i="3"/>
  <c r="L10" i="3"/>
  <c r="L9" i="3"/>
  <c r="L6" i="3"/>
  <c r="L5" i="3"/>
  <c r="D11" i="3" l="1"/>
  <c r="E11" i="3"/>
  <c r="E7" i="3"/>
  <c r="D7" i="3"/>
  <c r="G7" i="3" s="1"/>
  <c r="G10" i="3"/>
  <c r="G6" i="3"/>
  <c r="G9" i="3"/>
  <c r="G5" i="3"/>
  <c r="J19" i="2"/>
  <c r="G11" i="3"/>
</calcChain>
</file>

<file path=xl/sharedStrings.xml><?xml version="1.0" encoding="utf-8"?>
<sst xmlns="http://schemas.openxmlformats.org/spreadsheetml/2006/main" count="117" uniqueCount="55">
  <si>
    <t>Performance Scorecards</t>
  </si>
  <si>
    <t>1/ Metrics</t>
  </si>
  <si>
    <t>2/ Frame of Referance</t>
  </si>
  <si>
    <t>Base Metrics</t>
  </si>
  <si>
    <t>KPI's</t>
  </si>
  <si>
    <t>Lag and Lead Indicators</t>
  </si>
  <si>
    <t>What?</t>
  </si>
  <si>
    <t>Either Time - Daily, Weekly, Monthly, Quarterly, Yearly</t>
  </si>
  <si>
    <t>Target or Goal</t>
  </si>
  <si>
    <t>The performance scorecard is often confused with the dashboard. The main difference between the two is that a dashboard, like the dashboard of a car, indicates the status at a specific point in time; a scorecard, on the other hand, displays progress over time.</t>
  </si>
  <si>
    <t>Performance scorecards are often said to be a visual answer to the question, "How are we doing?"</t>
  </si>
  <si>
    <t>A performance scorecard is a graphical representation of the progress over time of some entity, such as an enterprise, an employee or a business unit, toward some specified goal or goals.</t>
  </si>
  <si>
    <t>KPIs are metrics used to evaluate factors that are crucial to the success of an organization; targets are specific goals for those indicators.</t>
  </si>
  <si>
    <t>3/ Context</t>
  </si>
  <si>
    <t>Stakeholders</t>
  </si>
  <si>
    <t>Order of the Information</t>
  </si>
  <si>
    <t>Views/Filters</t>
  </si>
  <si>
    <t>The most important advantages include the ability to bring information into a single report, which can save time, money, and resources.</t>
  </si>
  <si>
    <t>Why?</t>
  </si>
  <si>
    <t>Differ from Dash</t>
  </si>
  <si>
    <t>QTR</t>
  </si>
  <si>
    <t>2021-Q1</t>
  </si>
  <si>
    <t>2021-Q2</t>
  </si>
  <si>
    <t>2021-Q3</t>
  </si>
  <si>
    <t>2021-Q4</t>
  </si>
  <si>
    <t>Pipeline</t>
  </si>
  <si>
    <t>Leads</t>
  </si>
  <si>
    <t>Wins</t>
  </si>
  <si>
    <t>Revenue</t>
  </si>
  <si>
    <t>Sales(Lag)</t>
  </si>
  <si>
    <t>Marketing(Lead)</t>
  </si>
  <si>
    <t>Revenue/Win</t>
  </si>
  <si>
    <t>Pipeline/Lead</t>
  </si>
  <si>
    <t>Region</t>
  </si>
  <si>
    <t>East</t>
  </si>
  <si>
    <t>West</t>
  </si>
  <si>
    <t>North</t>
  </si>
  <si>
    <t>South</t>
  </si>
  <si>
    <t>CQ</t>
  </si>
  <si>
    <t>PQ</t>
  </si>
  <si>
    <t>Diff</t>
  </si>
  <si>
    <t>Revenue_Win</t>
  </si>
  <si>
    <t>Pipeline_Lead</t>
  </si>
  <si>
    <t>*</t>
  </si>
  <si>
    <t>Sales Performance</t>
  </si>
  <si>
    <t>Row Labels</t>
  </si>
  <si>
    <t>Grand Total</t>
  </si>
  <si>
    <t>Sum of Revenue</t>
  </si>
  <si>
    <t>Sum of Pipeline</t>
  </si>
  <si>
    <t>Delta</t>
  </si>
  <si>
    <t>Visits</t>
  </si>
  <si>
    <t>Recommedn</t>
  </si>
  <si>
    <t>POC</t>
  </si>
  <si>
    <t>Design</t>
  </si>
  <si>
    <t>Capapcity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</si>
</sst>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 #,##0.00_ ;_ * \-#,##0.00_ ;_ * &quot;-&quot;??_ ;_ @_ "/>
    <numFmt numFmtId="164" formatCode="_-[$$-409]* #,##0.00_ ;_-[$$-409]* \-#,##0.00\ ;_-[$$-409]* &quot;-&quot;??_ ;_-@_ "/>
    <numFmt numFmtId="165" formatCode="_-[$$-409]* #,##0.0_ ;_-[$$-409]* \-#,##0.0\ ;_-[$$-409]* &quot;-&quot;??_ ;_-@_ "/>
    <numFmt numFmtId="166" formatCode="_-[$$-409]* #,##0_ ;_-[$$-409]* \-#,##0\ ;_-[$$-409]* &quot;-&quot;??_ ;_-@_ "/>
    <numFmt numFmtId="167" formatCode="_ * #,##0_ ;_ * \-#,##0_ ;_ * &quot;-&quot;??_ ;_ @_ "/>
    <numFmt numFmtId="168" formatCode="0.0%"/>
  </numFmts>
  <fonts count="8" x14ac:knownFonts="1">
    <font>
      <sz val="11"/>
      <color theme="1"/>
      <name val="Open Sans"/>
      <family val="2"/>
    </font>
    <font>
      <sz val="11"/>
      <color theme="1"/>
      <name val="Open Sans"/>
      <family val="2"/>
    </font>
    <font>
      <sz val="11"/>
      <color rgb="FF3F3F76"/>
      <name val="Open Sans"/>
      <family val="2"/>
    </font>
    <font>
      <b/>
      <sz val="11"/>
      <color rgb="FFFA7D00"/>
      <name val="Open Sans"/>
      <family val="2"/>
    </font>
    <font>
      <b/>
      <sz val="11"/>
      <color theme="1"/>
      <name val="Open Sans"/>
      <family val="2"/>
    </font>
    <font>
      <sz val="8"/>
      <name val="Open Sans"/>
      <family val="2"/>
    </font>
    <font>
      <b/>
      <sz val="9"/>
      <color theme="1"/>
      <name val="Open Sans"/>
      <family val="2"/>
    </font>
    <font>
      <i/>
      <u/>
      <sz val="8"/>
      <color theme="1"/>
      <name val="Open Sans"/>
      <family val="2"/>
    </font>
  </fonts>
  <fills count="5">
    <fill>
      <patternFill patternType="none"/>
    </fill>
    <fill>
      <patternFill patternType="gray125"/>
    </fill>
    <fill>
      <patternFill patternType="solid">
        <fgColor rgb="FFFFCC99"/>
      </patternFill>
    </fill>
    <fill>
      <patternFill patternType="solid">
        <fgColor rgb="FFF2F2F2"/>
      </patternFill>
    </fill>
    <fill>
      <patternFill patternType="solid">
        <fgColor theme="7"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2" borderId="1" applyNumberFormat="0" applyAlignment="0" applyProtection="0"/>
    <xf numFmtId="0" fontId="3" fillId="3" borderId="1" applyNumberFormat="0" applyAlignment="0" applyProtection="0"/>
  </cellStyleXfs>
  <cellXfs count="31">
    <xf numFmtId="0" fontId="0" fillId="0" borderId="0" xfId="0"/>
    <xf numFmtId="0" fontId="0" fillId="0" borderId="0" xfId="0" applyAlignment="1">
      <alignment horizontal="center"/>
    </xf>
    <xf numFmtId="164" fontId="0" fillId="0" borderId="0" xfId="0" applyNumberFormat="1"/>
    <xf numFmtId="165" fontId="0" fillId="0" borderId="0" xfId="0" applyNumberFormat="1"/>
    <xf numFmtId="166" fontId="0" fillId="0" borderId="0" xfId="0" applyNumberFormat="1"/>
    <xf numFmtId="167" fontId="0" fillId="0" borderId="0" xfId="1" applyNumberFormat="1" applyFont="1"/>
    <xf numFmtId="0" fontId="4" fillId="4" borderId="5" xfId="0" applyFont="1" applyFill="1" applyBorder="1" applyAlignment="1">
      <alignment horizontal="center" vertical="center"/>
    </xf>
    <xf numFmtId="0" fontId="4" fillId="4" borderId="6" xfId="0" applyFont="1" applyFill="1" applyBorder="1" applyAlignment="1">
      <alignment horizontal="center" vertical="center"/>
    </xf>
    <xf numFmtId="166" fontId="0" fillId="0" borderId="5" xfId="0" applyNumberFormat="1" applyBorder="1"/>
    <xf numFmtId="167" fontId="0" fillId="0" borderId="7" xfId="1" applyNumberFormat="1" applyFont="1" applyBorder="1"/>
    <xf numFmtId="165" fontId="0" fillId="0" borderId="6" xfId="0" applyNumberFormat="1" applyBorder="1"/>
    <xf numFmtId="0" fontId="4" fillId="4" borderId="8" xfId="0" applyFont="1" applyFill="1" applyBorder="1"/>
    <xf numFmtId="0" fontId="6" fillId="4" borderId="10" xfId="0" applyFont="1" applyFill="1" applyBorder="1" applyAlignment="1">
      <alignment horizontal="left" indent="1"/>
    </xf>
    <xf numFmtId="0" fontId="6" fillId="4" borderId="9" xfId="0" applyFont="1" applyFill="1" applyBorder="1" applyAlignment="1">
      <alignment horizontal="left" indent="1"/>
    </xf>
    <xf numFmtId="168" fontId="0" fillId="0" borderId="8" xfId="2" applyNumberFormat="1" applyFont="1" applyBorder="1"/>
    <xf numFmtId="168" fontId="0" fillId="0" borderId="10" xfId="2" applyNumberFormat="1" applyFont="1" applyBorder="1"/>
    <xf numFmtId="168" fontId="0" fillId="0" borderId="9" xfId="2" applyNumberFormat="1" applyFont="1" applyBorder="1"/>
    <xf numFmtId="0" fontId="4" fillId="4" borderId="2" xfId="0" applyFont="1" applyFill="1" applyBorder="1" applyAlignment="1">
      <alignment horizontal="center" vertical="center"/>
    </xf>
    <xf numFmtId="0" fontId="4" fillId="4" borderId="4" xfId="0" applyFont="1" applyFill="1" applyBorder="1" applyAlignment="1">
      <alignment horizontal="center" vertical="center"/>
    </xf>
    <xf numFmtId="166" fontId="0" fillId="0" borderId="2" xfId="0" applyNumberFormat="1" applyBorder="1"/>
    <xf numFmtId="167" fontId="0" fillId="0" borderId="3" xfId="1" applyNumberFormat="1" applyFont="1" applyBorder="1"/>
    <xf numFmtId="0" fontId="2" fillId="2" borderId="1" xfId="3"/>
    <xf numFmtId="0" fontId="3" fillId="3" borderId="1" xfId="4"/>
    <xf numFmtId="0" fontId="0" fillId="0" borderId="0" xfId="0" pivotButton="1"/>
    <xf numFmtId="0" fontId="0" fillId="0" borderId="0" xfId="0" applyAlignment="1">
      <alignment horizontal="left"/>
    </xf>
    <xf numFmtId="0" fontId="0" fillId="0" borderId="0" xfId="0" applyAlignment="1">
      <alignment horizontal="center"/>
    </xf>
    <xf numFmtId="0" fontId="0" fillId="0" borderId="0" xfId="0" applyAlignment="1">
      <alignment horizontal="center" vertical="center"/>
    </xf>
    <xf numFmtId="0" fontId="4" fillId="4" borderId="8" xfId="0" applyFont="1" applyFill="1" applyBorder="1" applyAlignment="1">
      <alignment horizontal="center" vertical="center"/>
    </xf>
    <xf numFmtId="0" fontId="4" fillId="4" borderId="9" xfId="0" applyFont="1" applyFill="1" applyBorder="1" applyAlignment="1">
      <alignment horizontal="center" vertical="center"/>
    </xf>
    <xf numFmtId="0" fontId="7" fillId="4" borderId="8" xfId="0" applyFont="1" applyFill="1" applyBorder="1" applyAlignment="1">
      <alignment horizontal="center" vertical="center" wrapText="1"/>
    </xf>
    <xf numFmtId="0" fontId="7" fillId="4" borderId="9" xfId="0" applyFont="1" applyFill="1" applyBorder="1" applyAlignment="1">
      <alignment horizontal="center" vertical="center" wrapText="1"/>
    </xf>
  </cellXfs>
  <cellStyles count="5">
    <cellStyle name="Calculation" xfId="4" builtinId="22"/>
    <cellStyle name="Comma" xfId="1" builtinId="3"/>
    <cellStyle name="Input" xfId="3" builtinId="20"/>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619125</xdr:colOff>
      <xdr:row>18</xdr:row>
      <xdr:rowOff>66675</xdr:rowOff>
    </xdr:from>
    <xdr:to>
      <xdr:col>20</xdr:col>
      <xdr:colOff>142875</xdr:colOff>
      <xdr:row>33</xdr:row>
      <xdr:rowOff>123825</xdr:rowOff>
    </xdr:to>
    <xdr:pic>
      <xdr:nvPicPr>
        <xdr:cNvPr id="2" name="Picture 1" descr="Dashboard and Scorecard">
          <a:extLst>
            <a:ext uri="{FF2B5EF4-FFF2-40B4-BE49-F238E27FC236}">
              <a16:creationId xmlns:a16="http://schemas.microsoft.com/office/drawing/2014/main" id="{B941E5E5-6DBF-4A82-813C-815CC3988D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315450" y="3838575"/>
          <a:ext cx="7905750" cy="3200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152400</xdr:colOff>
      <xdr:row>18</xdr:row>
      <xdr:rowOff>0</xdr:rowOff>
    </xdr:from>
    <xdr:to>
      <xdr:col>9</xdr:col>
      <xdr:colOff>400050</xdr:colOff>
      <xdr:row>34</xdr:row>
      <xdr:rowOff>104775</xdr:rowOff>
    </xdr:to>
    <xdr:pic>
      <xdr:nvPicPr>
        <xdr:cNvPr id="3" name="Picture 2" descr="Healthcare Dashboards vs. Scorecards to Improve Outcomes">
          <a:extLst>
            <a:ext uri="{FF2B5EF4-FFF2-40B4-BE49-F238E27FC236}">
              <a16:creationId xmlns:a16="http://schemas.microsoft.com/office/drawing/2014/main" id="{D4C903E7-065F-467A-B928-F44D73C2BF5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 y="3771900"/>
          <a:ext cx="8943975" cy="345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100693</xdr:colOff>
      <xdr:row>1</xdr:row>
      <xdr:rowOff>40820</xdr:rowOff>
    </xdr:from>
    <xdr:to>
      <xdr:col>6</xdr:col>
      <xdr:colOff>673554</xdr:colOff>
      <xdr:row>14</xdr:row>
      <xdr:rowOff>108856</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D82A1A2F-C0CD-FD93-DFFB-5B432B26EE0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121729" y="251731"/>
              <a:ext cx="1334861" cy="2809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naal Naik" refreshedDate="45101.696775925928" createdVersion="8" refreshedVersion="8" minRefreshableVersion="3" recordCount="16" xr:uid="{9172C932-736C-4614-A72C-FF07671D82E5}">
  <cacheSource type="worksheet">
    <worksheetSource ref="A2:H18" sheet="Data"/>
  </cacheSource>
  <cacheFields count="8">
    <cacheField name="QTR" numFmtId="0">
      <sharedItems count="4">
        <s v="2021-Q1"/>
        <s v="2021-Q2"/>
        <s v="2021-Q3"/>
        <s v="2021-Q4"/>
      </sharedItems>
    </cacheField>
    <cacheField name="Region" numFmtId="0">
      <sharedItems count="4">
        <s v="East"/>
        <s v="West"/>
        <s v="North"/>
        <s v="South"/>
      </sharedItems>
    </cacheField>
    <cacheField name="Revenue" numFmtId="166">
      <sharedItems containsSemiMixedTypes="0" containsString="0" containsNumber="1" minValue="13141" maxValue="99578.6"/>
    </cacheField>
    <cacheField name="Wins" numFmtId="167">
      <sharedItems containsSemiMixedTypes="0" containsString="0" containsNumber="1" containsInteger="1" minValue="71" maxValue="183"/>
    </cacheField>
    <cacheField name="Revenue/Win" numFmtId="164">
      <sharedItems containsSemiMixedTypes="0" containsString="0" containsNumber="1" minValue="144.4065934065934" maxValue="1042.797605633803"/>
    </cacheField>
    <cacheField name="Pipeline" numFmtId="166">
      <sharedItems containsSemiMixedTypes="0" containsString="0" containsNumber="1" containsInteger="1" minValue="100806" maxValue="497893"/>
    </cacheField>
    <cacheField name="Leads" numFmtId="0">
      <sharedItems containsSemiMixedTypes="0" containsString="0" containsNumber="1" containsInteger="1" minValue="530" maxValue="918"/>
    </cacheField>
    <cacheField name="Pipeline/Lead" numFmtId="165">
      <sharedItems containsSemiMixedTypes="0" containsString="0" containsNumber="1" minValue="165.25573770491803" maxValue="892.82264150943399"/>
    </cacheField>
  </cacheFields>
  <extLst>
    <ext xmlns:x14="http://schemas.microsoft.com/office/spreadsheetml/2009/9/main" uri="{725AE2AE-9491-48be-B2B4-4EB974FC3084}">
      <x14:pivotCacheDefinition pivotCacheId="3262495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x v="0"/>
    <n v="83792.800000000003"/>
    <n v="145"/>
    <n v="577.88137931034487"/>
    <n v="418964"/>
    <n v="809"/>
    <n v="517.87886279357235"/>
  </r>
  <r>
    <x v="1"/>
    <x v="0"/>
    <n v="78988.5"/>
    <n v="95"/>
    <n v="831.45789473684215"/>
    <n v="438825"/>
    <n v="793"/>
    <n v="553.37326607818409"/>
  </r>
  <r>
    <x v="2"/>
    <x v="0"/>
    <n v="85175.28"/>
    <n v="95"/>
    <n v="896.58189473684206"/>
    <n v="473196"/>
    <n v="530"/>
    <n v="892.82264150943399"/>
  </r>
  <r>
    <x v="3"/>
    <x v="0"/>
    <n v="26140.22"/>
    <n v="138"/>
    <n v="189.42188405797103"/>
    <n v="153766"/>
    <n v="694"/>
    <n v="221.56484149855908"/>
  </r>
  <r>
    <x v="0"/>
    <x v="1"/>
    <n v="31922.99"/>
    <n v="88"/>
    <n v="362.76125000000002"/>
    <n v="290209"/>
    <n v="551"/>
    <n v="526.69509981851184"/>
  </r>
  <r>
    <x v="1"/>
    <x v="1"/>
    <n v="87978.93"/>
    <n v="148"/>
    <n v="594.45222972972965"/>
    <n v="463047"/>
    <n v="873"/>
    <n v="530.40893470790377"/>
  </r>
  <r>
    <x v="2"/>
    <x v="1"/>
    <n v="99578.6"/>
    <n v="145"/>
    <n v="686.74896551724146"/>
    <n v="497893"/>
    <n v="765"/>
    <n v="650.84052287581699"/>
  </r>
  <r>
    <x v="3"/>
    <x v="1"/>
    <n v="52915.199999999997"/>
    <n v="153"/>
    <n v="345.85098039215683"/>
    <n v="440960"/>
    <n v="806"/>
    <n v="547.09677419354841"/>
  </r>
  <r>
    <x v="0"/>
    <x v="2"/>
    <n v="20161.2"/>
    <n v="79"/>
    <n v="255.20506329113925"/>
    <n v="100806"/>
    <n v="610"/>
    <n v="165.25573770491803"/>
  </r>
  <r>
    <x v="1"/>
    <x v="2"/>
    <n v="36729.81"/>
    <n v="148"/>
    <n v="248.17439189189187"/>
    <n v="282537"/>
    <n v="779"/>
    <n v="362.6919127086008"/>
  </r>
  <r>
    <x v="2"/>
    <x v="2"/>
    <n v="23544.75"/>
    <n v="136"/>
    <n v="173.12316176470588"/>
    <n v="156965"/>
    <n v="909"/>
    <n v="172.67876787678767"/>
  </r>
  <r>
    <x v="3"/>
    <x v="2"/>
    <n v="13141"/>
    <n v="91"/>
    <n v="144.4065934065934"/>
    <n v="131410"/>
    <n v="651"/>
    <n v="201.85867895545314"/>
  </r>
  <r>
    <x v="0"/>
    <x v="3"/>
    <n v="24171.52"/>
    <n v="95"/>
    <n v="254.43705263157895"/>
    <n v="151072"/>
    <n v="733"/>
    <n v="206.10095497953614"/>
  </r>
  <r>
    <x v="1"/>
    <x v="3"/>
    <n v="74038.63"/>
    <n v="71"/>
    <n v="1042.797605633803"/>
    <n v="389677"/>
    <n v="650"/>
    <n v="599.50307692307695"/>
  </r>
  <r>
    <x v="2"/>
    <x v="3"/>
    <n v="51452.24"/>
    <n v="183"/>
    <n v="281.159781420765"/>
    <n v="367516"/>
    <n v="918"/>
    <n v="400.34422657952069"/>
  </r>
  <r>
    <x v="3"/>
    <x v="3"/>
    <n v="75716.820000000007"/>
    <n v="86"/>
    <n v="880.42813953488383"/>
    <n v="420649"/>
    <n v="721"/>
    <n v="583.424410540915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682E2C-1492-48D6-A7B3-6F51B47609B1}"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8" firstHeaderRow="0" firstDataRow="1" firstDataCol="1" rowPageCount="1" colPageCount="1"/>
  <pivotFields count="8">
    <pivotField axis="axisRow" showAll="0">
      <items count="5">
        <item x="0"/>
        <item x="1"/>
        <item x="2"/>
        <item x="3"/>
        <item t="default"/>
      </items>
    </pivotField>
    <pivotField axis="axisPage" showAll="0">
      <items count="5">
        <item x="0"/>
        <item x="2"/>
        <item x="3"/>
        <item x="1"/>
        <item t="default"/>
      </items>
    </pivotField>
    <pivotField dataField="1" numFmtId="166" showAll="0"/>
    <pivotField numFmtId="167" showAll="0"/>
    <pivotField numFmtId="164" showAll="0"/>
    <pivotField dataField="1" numFmtId="166" showAll="0"/>
    <pivotField showAll="0"/>
    <pivotField numFmtId="165" showAll="0"/>
  </pivotFields>
  <rowFields count="1">
    <field x="0"/>
  </rowFields>
  <rowItems count="5">
    <i>
      <x/>
    </i>
    <i>
      <x v="1"/>
    </i>
    <i>
      <x v="2"/>
    </i>
    <i>
      <x v="3"/>
    </i>
    <i t="grand">
      <x/>
    </i>
  </rowItems>
  <colFields count="1">
    <field x="-2"/>
  </colFields>
  <colItems count="2">
    <i>
      <x/>
    </i>
    <i i="1">
      <x v="1"/>
    </i>
  </colItems>
  <pageFields count="1">
    <pageField fld="1" item="0" hier="-1"/>
  </pageFields>
  <dataFields count="2">
    <dataField name="Sum of Revenue" fld="2" baseField="0" baseItem="0"/>
    <dataField name="Sum of Pipeline"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A553464-0C2C-42B0-82EF-CE957072DAA7}" sourceName="Region">
  <pivotTables>
    <pivotTable tabId="4" name="PivotTable2"/>
  </pivotTables>
  <data>
    <tabular pivotCacheId="326249590">
      <items count="4">
        <i x="0" s="1"/>
        <i x="2"/>
        <i x="3"/>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357F1BCB-B597-4B18-ACC9-FCA76E1F9D47}" cache="Slicer_Region" caption="Region" rowHeight="2730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861E2-E235-43CE-AC0D-B1A33C91A044}">
  <dimension ref="A1:C14"/>
  <sheetViews>
    <sheetView topLeftCell="A13" workbookViewId="0">
      <selection activeCell="F37" sqref="F37"/>
    </sheetView>
  </sheetViews>
  <sheetFormatPr defaultRowHeight="16.5" x14ac:dyDescent="0.3"/>
  <cols>
    <col min="1" max="1" width="19.88671875" bestFit="1" customWidth="1"/>
    <col min="2" max="2" width="19.33203125" bestFit="1" customWidth="1"/>
  </cols>
  <sheetData>
    <row r="1" spans="1:3" x14ac:dyDescent="0.3">
      <c r="A1" t="s">
        <v>0</v>
      </c>
      <c r="B1" t="s">
        <v>6</v>
      </c>
      <c r="C1" t="s">
        <v>11</v>
      </c>
    </row>
    <row r="2" spans="1:3" x14ac:dyDescent="0.3">
      <c r="B2" t="s">
        <v>18</v>
      </c>
      <c r="C2" t="s">
        <v>17</v>
      </c>
    </row>
    <row r="3" spans="1:3" x14ac:dyDescent="0.3">
      <c r="B3" t="s">
        <v>19</v>
      </c>
      <c r="C3" t="s">
        <v>9</v>
      </c>
    </row>
    <row r="4" spans="1:3" x14ac:dyDescent="0.3">
      <c r="B4" t="s">
        <v>19</v>
      </c>
      <c r="C4" t="s">
        <v>10</v>
      </c>
    </row>
    <row r="6" spans="1:3" x14ac:dyDescent="0.3">
      <c r="A6" t="s">
        <v>1</v>
      </c>
      <c r="B6" t="s">
        <v>3</v>
      </c>
    </row>
    <row r="7" spans="1:3" x14ac:dyDescent="0.3">
      <c r="A7" t="s">
        <v>1</v>
      </c>
      <c r="B7" t="s">
        <v>4</v>
      </c>
      <c r="C7" t="s">
        <v>12</v>
      </c>
    </row>
    <row r="8" spans="1:3" x14ac:dyDescent="0.3">
      <c r="A8" t="s">
        <v>1</v>
      </c>
      <c r="B8" t="s">
        <v>5</v>
      </c>
    </row>
    <row r="9" spans="1:3" x14ac:dyDescent="0.3">
      <c r="A9" t="s">
        <v>2</v>
      </c>
      <c r="B9" t="s">
        <v>6</v>
      </c>
    </row>
    <row r="10" spans="1:3" x14ac:dyDescent="0.3">
      <c r="A10" t="s">
        <v>2</v>
      </c>
      <c r="B10" t="s">
        <v>7</v>
      </c>
    </row>
    <row r="11" spans="1:3" x14ac:dyDescent="0.3">
      <c r="A11" t="s">
        <v>2</v>
      </c>
      <c r="B11" t="s">
        <v>8</v>
      </c>
    </row>
    <row r="12" spans="1:3" x14ac:dyDescent="0.3">
      <c r="A12" t="s">
        <v>13</v>
      </c>
      <c r="B12" t="s">
        <v>14</v>
      </c>
    </row>
    <row r="13" spans="1:3" x14ac:dyDescent="0.3">
      <c r="A13" t="s">
        <v>13</v>
      </c>
      <c r="B13" t="s">
        <v>15</v>
      </c>
    </row>
    <row r="14" spans="1:3" x14ac:dyDescent="0.3">
      <c r="A14" t="s">
        <v>13</v>
      </c>
      <c r="B14" t="s">
        <v>16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B58B8-0113-48B9-8B46-C95E9EBCD1B4}">
  <dimension ref="A1:D8"/>
  <sheetViews>
    <sheetView zoomScale="140" zoomScaleNormal="140" workbookViewId="0">
      <selection activeCell="B6" sqref="B6"/>
    </sheetView>
  </sheetViews>
  <sheetFormatPr defaultRowHeight="16.5" x14ac:dyDescent="0.3"/>
  <cols>
    <col min="1" max="1" width="12" bestFit="1" customWidth="1"/>
    <col min="2" max="2" width="14.6640625" bestFit="1" customWidth="1"/>
    <col min="3" max="3" width="14.109375" bestFit="1" customWidth="1"/>
  </cols>
  <sheetData>
    <row r="1" spans="1:4" x14ac:dyDescent="0.3">
      <c r="A1" s="23" t="s">
        <v>33</v>
      </c>
      <c r="B1" t="s">
        <v>34</v>
      </c>
    </row>
    <row r="3" spans="1:4" x14ac:dyDescent="0.3">
      <c r="A3" s="23" t="s">
        <v>45</v>
      </c>
      <c r="B3" t="s">
        <v>47</v>
      </c>
      <c r="C3" t="s">
        <v>48</v>
      </c>
      <c r="D3" t="s">
        <v>49</v>
      </c>
    </row>
    <row r="4" spans="1:4" x14ac:dyDescent="0.3">
      <c r="A4" s="24" t="s">
        <v>21</v>
      </c>
      <c r="B4">
        <v>83792.800000000003</v>
      </c>
      <c r="C4">
        <v>418964</v>
      </c>
    </row>
    <row r="5" spans="1:4" x14ac:dyDescent="0.3">
      <c r="A5" s="24" t="s">
        <v>22</v>
      </c>
      <c r="B5">
        <v>78988.5</v>
      </c>
      <c r="C5">
        <v>438825</v>
      </c>
    </row>
    <row r="6" spans="1:4" x14ac:dyDescent="0.3">
      <c r="A6" s="24" t="s">
        <v>23</v>
      </c>
      <c r="B6">
        <v>85175.28</v>
      </c>
      <c r="C6">
        <v>473196</v>
      </c>
    </row>
    <row r="7" spans="1:4" x14ac:dyDescent="0.3">
      <c r="A7" s="24" t="s">
        <v>24</v>
      </c>
      <c r="B7">
        <v>26140.22</v>
      </c>
      <c r="C7">
        <v>153766</v>
      </c>
    </row>
    <row r="8" spans="1:4" x14ac:dyDescent="0.3">
      <c r="A8" s="24" t="s">
        <v>46</v>
      </c>
      <c r="B8">
        <v>274096.8</v>
      </c>
      <c r="C8">
        <v>1484751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553BC-EC47-4C5D-A122-7138B454D697}">
  <dimension ref="A1:J19"/>
  <sheetViews>
    <sheetView zoomScale="150" zoomScaleNormal="150" workbookViewId="0">
      <selection activeCell="H9" sqref="H9"/>
    </sheetView>
  </sheetViews>
  <sheetFormatPr defaultRowHeight="16.5" x14ac:dyDescent="0.3"/>
  <cols>
    <col min="3" max="3" width="10.88671875" bestFit="1" customWidth="1"/>
    <col min="4" max="4" width="7.33203125" bestFit="1" customWidth="1"/>
    <col min="5" max="5" width="11.21875" bestFit="1" customWidth="1"/>
    <col min="6" max="6" width="9.88671875" bestFit="1" customWidth="1"/>
    <col min="7" max="7" width="5.44140625" bestFit="1" customWidth="1"/>
    <col min="8" max="8" width="11.44140625" bestFit="1" customWidth="1"/>
  </cols>
  <sheetData>
    <row r="1" spans="1:10" x14ac:dyDescent="0.3">
      <c r="C1" s="26" t="s">
        <v>29</v>
      </c>
      <c r="D1" s="26"/>
      <c r="E1" s="26"/>
      <c r="F1" s="25" t="s">
        <v>30</v>
      </c>
      <c r="G1" s="25"/>
      <c r="H1" s="25"/>
      <c r="J1" t="s">
        <v>22</v>
      </c>
    </row>
    <row r="2" spans="1:10" x14ac:dyDescent="0.3">
      <c r="A2" t="s">
        <v>20</v>
      </c>
      <c r="B2" t="s">
        <v>33</v>
      </c>
      <c r="C2" t="s">
        <v>28</v>
      </c>
      <c r="D2" t="s">
        <v>27</v>
      </c>
      <c r="E2" t="s">
        <v>31</v>
      </c>
      <c r="F2" t="s">
        <v>25</v>
      </c>
      <c r="G2" t="s">
        <v>26</v>
      </c>
      <c r="H2" t="s">
        <v>32</v>
      </c>
      <c r="J2" t="s">
        <v>28</v>
      </c>
    </row>
    <row r="3" spans="1:10" x14ac:dyDescent="0.3">
      <c r="A3" t="s">
        <v>21</v>
      </c>
      <c r="B3" t="s">
        <v>34</v>
      </c>
      <c r="C3" s="4">
        <v>83792.800000000003</v>
      </c>
      <c r="D3" s="5">
        <v>145</v>
      </c>
      <c r="E3" s="2">
        <v>577.88137931034487</v>
      </c>
      <c r="F3" s="4">
        <v>418964</v>
      </c>
      <c r="G3">
        <v>809</v>
      </c>
      <c r="H3" s="3">
        <v>517.87886279357235</v>
      </c>
      <c r="J3">
        <f>IF(A3=$J$1,C3,0)</f>
        <v>0</v>
      </c>
    </row>
    <row r="4" spans="1:10" x14ac:dyDescent="0.3">
      <c r="A4" t="s">
        <v>22</v>
      </c>
      <c r="B4" t="s">
        <v>34</v>
      </c>
      <c r="C4" s="4">
        <v>78988.5</v>
      </c>
      <c r="D4" s="5">
        <v>95</v>
      </c>
      <c r="E4" s="2">
        <v>831.45789473684215</v>
      </c>
      <c r="F4" s="4">
        <v>438825</v>
      </c>
      <c r="G4">
        <v>793</v>
      </c>
      <c r="H4" s="3">
        <v>553.37326607818409</v>
      </c>
      <c r="J4">
        <f t="shared" ref="J4:J18" si="0">IF(A4=$J$1,C4,0)</f>
        <v>78988.5</v>
      </c>
    </row>
    <row r="5" spans="1:10" x14ac:dyDescent="0.3">
      <c r="A5" t="s">
        <v>23</v>
      </c>
      <c r="B5" t="s">
        <v>34</v>
      </c>
      <c r="C5" s="4">
        <v>85175.28</v>
      </c>
      <c r="D5" s="5">
        <v>95</v>
      </c>
      <c r="E5" s="2">
        <v>896.58189473684206</v>
      </c>
      <c r="F5" s="4">
        <v>473196</v>
      </c>
      <c r="G5">
        <v>530</v>
      </c>
      <c r="H5" s="3">
        <v>892.82264150943399</v>
      </c>
      <c r="J5">
        <f t="shared" si="0"/>
        <v>0</v>
      </c>
    </row>
    <row r="6" spans="1:10" x14ac:dyDescent="0.3">
      <c r="A6" t="s">
        <v>24</v>
      </c>
      <c r="B6" t="s">
        <v>34</v>
      </c>
      <c r="C6" s="4">
        <v>26140.22</v>
      </c>
      <c r="D6" s="5">
        <v>138</v>
      </c>
      <c r="E6" s="2">
        <v>189.42188405797103</v>
      </c>
      <c r="F6" s="4">
        <v>153766</v>
      </c>
      <c r="G6">
        <v>694</v>
      </c>
      <c r="H6" s="3">
        <v>221.56484149855908</v>
      </c>
      <c r="J6">
        <f t="shared" si="0"/>
        <v>0</v>
      </c>
    </row>
    <row r="7" spans="1:10" x14ac:dyDescent="0.3">
      <c r="A7" t="s">
        <v>21</v>
      </c>
      <c r="B7" t="s">
        <v>35</v>
      </c>
      <c r="C7" s="4">
        <v>31922.99</v>
      </c>
      <c r="D7" s="5">
        <v>88</v>
      </c>
      <c r="E7" s="2">
        <v>362.76125000000002</v>
      </c>
      <c r="F7" s="4">
        <v>290209</v>
      </c>
      <c r="G7">
        <v>551</v>
      </c>
      <c r="H7" s="3">
        <v>526.69509981851184</v>
      </c>
      <c r="J7">
        <f t="shared" si="0"/>
        <v>0</v>
      </c>
    </row>
    <row r="8" spans="1:10" x14ac:dyDescent="0.3">
      <c r="A8" t="s">
        <v>22</v>
      </c>
      <c r="B8" t="s">
        <v>35</v>
      </c>
      <c r="C8" s="4">
        <v>87978.93</v>
      </c>
      <c r="D8" s="5">
        <v>148</v>
      </c>
      <c r="E8" s="2">
        <v>594.45222972972965</v>
      </c>
      <c r="F8" s="4">
        <v>463047</v>
      </c>
      <c r="G8">
        <v>873</v>
      </c>
      <c r="H8" s="3">
        <v>530.40893470790377</v>
      </c>
      <c r="J8">
        <f t="shared" si="0"/>
        <v>87978.93</v>
      </c>
    </row>
    <row r="9" spans="1:10" x14ac:dyDescent="0.3">
      <c r="A9" t="s">
        <v>23</v>
      </c>
      <c r="B9" t="s">
        <v>35</v>
      </c>
      <c r="C9" s="4">
        <v>99578.6</v>
      </c>
      <c r="D9" s="5">
        <v>145</v>
      </c>
      <c r="E9" s="2">
        <v>686.74896551724146</v>
      </c>
      <c r="F9" s="4">
        <v>497893</v>
      </c>
      <c r="G9">
        <v>765</v>
      </c>
      <c r="H9" s="3">
        <v>650.84052287581699</v>
      </c>
      <c r="J9">
        <f t="shared" si="0"/>
        <v>0</v>
      </c>
    </row>
    <row r="10" spans="1:10" x14ac:dyDescent="0.3">
      <c r="A10" t="s">
        <v>24</v>
      </c>
      <c r="B10" t="s">
        <v>35</v>
      </c>
      <c r="C10" s="4">
        <v>52915.199999999997</v>
      </c>
      <c r="D10" s="5">
        <v>153</v>
      </c>
      <c r="E10" s="2">
        <v>345.85098039215683</v>
      </c>
      <c r="F10" s="4">
        <v>440960</v>
      </c>
      <c r="G10">
        <v>806</v>
      </c>
      <c r="H10" s="3">
        <v>547.09677419354841</v>
      </c>
      <c r="J10">
        <f t="shared" si="0"/>
        <v>0</v>
      </c>
    </row>
    <row r="11" spans="1:10" x14ac:dyDescent="0.3">
      <c r="A11" t="s">
        <v>21</v>
      </c>
      <c r="B11" t="s">
        <v>36</v>
      </c>
      <c r="C11" s="4">
        <v>20161.2</v>
      </c>
      <c r="D11" s="5">
        <v>79</v>
      </c>
      <c r="E11" s="2">
        <v>255.20506329113925</v>
      </c>
      <c r="F11" s="4">
        <v>100806</v>
      </c>
      <c r="G11">
        <v>610</v>
      </c>
      <c r="H11" s="3">
        <v>165.25573770491803</v>
      </c>
      <c r="J11">
        <f t="shared" si="0"/>
        <v>0</v>
      </c>
    </row>
    <row r="12" spans="1:10" x14ac:dyDescent="0.3">
      <c r="A12" t="s">
        <v>22</v>
      </c>
      <c r="B12" t="s">
        <v>36</v>
      </c>
      <c r="C12" s="4">
        <v>36729.81</v>
      </c>
      <c r="D12" s="5">
        <v>148</v>
      </c>
      <c r="E12" s="2">
        <v>248.17439189189187</v>
      </c>
      <c r="F12" s="4">
        <v>282537</v>
      </c>
      <c r="G12">
        <v>779</v>
      </c>
      <c r="H12" s="3">
        <v>362.6919127086008</v>
      </c>
      <c r="J12">
        <f t="shared" si="0"/>
        <v>36729.81</v>
      </c>
    </row>
    <row r="13" spans="1:10" x14ac:dyDescent="0.3">
      <c r="A13" t="s">
        <v>23</v>
      </c>
      <c r="B13" t="s">
        <v>36</v>
      </c>
      <c r="C13" s="4">
        <v>23544.75</v>
      </c>
      <c r="D13" s="5">
        <v>136</v>
      </c>
      <c r="E13" s="2">
        <v>173.12316176470588</v>
      </c>
      <c r="F13" s="4">
        <v>156965</v>
      </c>
      <c r="G13">
        <v>909</v>
      </c>
      <c r="H13" s="3">
        <v>172.67876787678767</v>
      </c>
      <c r="J13">
        <f t="shared" si="0"/>
        <v>0</v>
      </c>
    </row>
    <row r="14" spans="1:10" x14ac:dyDescent="0.3">
      <c r="A14" t="s">
        <v>24</v>
      </c>
      <c r="B14" t="s">
        <v>36</v>
      </c>
      <c r="C14" s="4">
        <v>13141</v>
      </c>
      <c r="D14" s="5">
        <v>91</v>
      </c>
      <c r="E14" s="2">
        <v>144.4065934065934</v>
      </c>
      <c r="F14" s="4">
        <v>131410</v>
      </c>
      <c r="G14">
        <v>651</v>
      </c>
      <c r="H14" s="3">
        <v>201.85867895545314</v>
      </c>
      <c r="J14">
        <f t="shared" si="0"/>
        <v>0</v>
      </c>
    </row>
    <row r="15" spans="1:10" x14ac:dyDescent="0.3">
      <c r="A15" t="s">
        <v>21</v>
      </c>
      <c r="B15" t="s">
        <v>37</v>
      </c>
      <c r="C15" s="4">
        <v>24171.52</v>
      </c>
      <c r="D15" s="5">
        <v>95</v>
      </c>
      <c r="E15" s="2">
        <v>254.43705263157895</v>
      </c>
      <c r="F15" s="4">
        <v>151072</v>
      </c>
      <c r="G15">
        <v>733</v>
      </c>
      <c r="H15" s="3">
        <v>206.10095497953614</v>
      </c>
      <c r="J15">
        <f t="shared" si="0"/>
        <v>0</v>
      </c>
    </row>
    <row r="16" spans="1:10" x14ac:dyDescent="0.3">
      <c r="A16" t="s">
        <v>22</v>
      </c>
      <c r="B16" t="s">
        <v>37</v>
      </c>
      <c r="C16" s="4">
        <v>74038.63</v>
      </c>
      <c r="D16" s="5">
        <v>71</v>
      </c>
      <c r="E16" s="2">
        <v>1042.797605633803</v>
      </c>
      <c r="F16" s="4">
        <v>389677</v>
      </c>
      <c r="G16">
        <v>650</v>
      </c>
      <c r="H16" s="3">
        <v>599.50307692307695</v>
      </c>
      <c r="J16">
        <f t="shared" si="0"/>
        <v>74038.63</v>
      </c>
    </row>
    <row r="17" spans="1:10" x14ac:dyDescent="0.3">
      <c r="A17" t="s">
        <v>23</v>
      </c>
      <c r="B17" t="s">
        <v>37</v>
      </c>
      <c r="C17" s="4">
        <v>51452.24</v>
      </c>
      <c r="D17" s="5">
        <v>183</v>
      </c>
      <c r="E17" s="2">
        <v>281.159781420765</v>
      </c>
      <c r="F17" s="4">
        <v>367516</v>
      </c>
      <c r="G17">
        <v>918</v>
      </c>
      <c r="H17" s="3">
        <v>400.34422657952069</v>
      </c>
      <c r="J17">
        <f t="shared" si="0"/>
        <v>0</v>
      </c>
    </row>
    <row r="18" spans="1:10" x14ac:dyDescent="0.3">
      <c r="A18" t="s">
        <v>24</v>
      </c>
      <c r="B18" t="s">
        <v>37</v>
      </c>
      <c r="C18" s="4">
        <v>75716.820000000007</v>
      </c>
      <c r="D18" s="5">
        <v>86</v>
      </c>
      <c r="E18" s="2">
        <v>880.42813953488383</v>
      </c>
      <c r="F18" s="4">
        <v>420649</v>
      </c>
      <c r="G18">
        <v>721</v>
      </c>
      <c r="H18" s="3">
        <v>583.42441054091535</v>
      </c>
      <c r="J18">
        <f t="shared" si="0"/>
        <v>0</v>
      </c>
    </row>
    <row r="19" spans="1:10" x14ac:dyDescent="0.3">
      <c r="J19">
        <f>SUM(J3:J18)</f>
        <v>277735.87</v>
      </c>
    </row>
  </sheetData>
  <mergeCells count="2">
    <mergeCell ref="F1:H1"/>
    <mergeCell ref="C1:E1"/>
  </mergeCells>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A1F05-C979-470B-90E1-0CEE092E3BE2}">
  <dimension ref="B1:N21"/>
  <sheetViews>
    <sheetView showGridLines="0" tabSelected="1" zoomScale="200" zoomScaleNormal="200" workbookViewId="0">
      <selection activeCell="H4" sqref="H4"/>
    </sheetView>
  </sheetViews>
  <sheetFormatPr defaultRowHeight="16.5" x14ac:dyDescent="0.3"/>
  <cols>
    <col min="2" max="2" width="11.5546875" customWidth="1"/>
    <col min="3" max="3" width="11.44140625" bestFit="1" customWidth="1"/>
    <col min="4" max="5" width="9.88671875" bestFit="1" customWidth="1"/>
    <col min="6" max="6" width="0.33203125" customWidth="1"/>
    <col min="7" max="7" width="6.33203125" bestFit="1" customWidth="1"/>
    <col min="9" max="11" width="8.88671875" customWidth="1"/>
  </cols>
  <sheetData>
    <row r="1" spans="2:14" x14ac:dyDescent="0.3">
      <c r="C1" s="22" t="s">
        <v>33</v>
      </c>
      <c r="D1" s="21" t="s">
        <v>34</v>
      </c>
      <c r="E1" s="1"/>
    </row>
    <row r="2" spans="2:14" ht="17.25" thickBot="1" x14ac:dyDescent="0.35">
      <c r="D2" s="1"/>
      <c r="E2" s="1"/>
    </row>
    <row r="3" spans="2:14" x14ac:dyDescent="0.3">
      <c r="C3" s="29" t="s">
        <v>44</v>
      </c>
      <c r="D3" s="6" t="s">
        <v>38</v>
      </c>
      <c r="E3" s="17" t="s">
        <v>39</v>
      </c>
      <c r="G3" s="27" t="s">
        <v>40</v>
      </c>
      <c r="J3" t="s">
        <v>43</v>
      </c>
      <c r="N3" t="s">
        <v>21</v>
      </c>
    </row>
    <row r="4" spans="2:14" ht="17.25" thickBot="1" x14ac:dyDescent="0.35">
      <c r="C4" s="30"/>
      <c r="D4" s="7" t="s">
        <v>24</v>
      </c>
      <c r="E4" s="18" t="s">
        <v>23</v>
      </c>
      <c r="G4" s="28"/>
      <c r="J4" t="s">
        <v>34</v>
      </c>
      <c r="N4" t="s">
        <v>22</v>
      </c>
    </row>
    <row r="5" spans="2:14" x14ac:dyDescent="0.3">
      <c r="B5" t="s">
        <v>28</v>
      </c>
      <c r="C5" s="11" t="s">
        <v>28</v>
      </c>
      <c r="D5" s="8">
        <f ca="1">SUMIFS(INDIRECT($B5),QTR,D$4,Region,$D$1)</f>
        <v>26140.22</v>
      </c>
      <c r="E5" s="8">
        <f ca="1">SUMIFS(INDIRECT($B5),QTR,E$4,Region,$D$1)</f>
        <v>85175.28</v>
      </c>
      <c r="G5" s="14">
        <f ca="1">D5/E5-1</f>
        <v>-0.69310086212807276</v>
      </c>
      <c r="J5" t="s">
        <v>35</v>
      </c>
      <c r="L5">
        <f ca="1">SUM(INDIRECT(B5))</f>
        <v>865448.48999999976</v>
      </c>
      <c r="N5" t="s">
        <v>23</v>
      </c>
    </row>
    <row r="6" spans="2:14" x14ac:dyDescent="0.3">
      <c r="B6" t="s">
        <v>27</v>
      </c>
      <c r="C6" s="12" t="s">
        <v>27</v>
      </c>
      <c r="D6" s="9">
        <f ca="1">SUMIFS(INDIRECT($B6),QTR,D$4,Region,$D$1)</f>
        <v>138</v>
      </c>
      <c r="E6" s="9">
        <f ca="1">SUMIFS(INDIRECT($B6),QTR,E$4,Region,$D$1)</f>
        <v>95</v>
      </c>
      <c r="G6" s="15">
        <f ca="1">D6/E6-1</f>
        <v>0.4526315789473685</v>
      </c>
      <c r="J6" t="s">
        <v>36</v>
      </c>
      <c r="L6">
        <f ca="1">SUM(INDIRECT(B6))</f>
        <v>1896</v>
      </c>
      <c r="N6" t="s">
        <v>24</v>
      </c>
    </row>
    <row r="7" spans="2:14" ht="17.25" thickBot="1" x14ac:dyDescent="0.35">
      <c r="B7" t="s">
        <v>41</v>
      </c>
      <c r="C7" s="13" t="s">
        <v>31</v>
      </c>
      <c r="D7" s="10">
        <f ca="1">D5/D6</f>
        <v>189.42188405797103</v>
      </c>
      <c r="E7" s="10">
        <f ca="1">E5/E6</f>
        <v>896.58189473684206</v>
      </c>
      <c r="G7" s="16">
        <f ca="1">D7/E7-1</f>
        <v>-0.78872885436352835</v>
      </c>
      <c r="J7" t="s">
        <v>37</v>
      </c>
    </row>
    <row r="8" spans="2:14" ht="3" customHeight="1" thickBot="1" x14ac:dyDescent="0.35"/>
    <row r="9" spans="2:14" x14ac:dyDescent="0.3">
      <c r="B9" t="s">
        <v>25</v>
      </c>
      <c r="C9" s="11" t="s">
        <v>25</v>
      </c>
      <c r="D9" s="8">
        <f ca="1">SUMIFS(INDIRECT($B9),QTR,D$4,Region,$D$1)</f>
        <v>153766</v>
      </c>
      <c r="E9" s="19">
        <f ca="1">SUMIFS(INDIRECT($B9),QTR,E$4,Region,$D$1)</f>
        <v>473196</v>
      </c>
      <c r="G9" s="14">
        <f ca="1">D9/E9-1</f>
        <v>-0.67504797166501829</v>
      </c>
      <c r="L9">
        <f ca="1">SUM(INDIRECT(B9))</f>
        <v>5177492</v>
      </c>
    </row>
    <row r="10" spans="2:14" x14ac:dyDescent="0.3">
      <c r="B10" t="s">
        <v>26</v>
      </c>
      <c r="C10" s="12" t="s">
        <v>26</v>
      </c>
      <c r="D10" s="9">
        <f ca="1">SUMIFS(INDIRECT($B10),QTR,D$4,Region,$D$1)</f>
        <v>694</v>
      </c>
      <c r="E10" s="20">
        <f ca="1">SUMIFS(INDIRECT($B10),QTR,E$4,Region,$D$1)</f>
        <v>530</v>
      </c>
      <c r="G10" s="15">
        <f ca="1">D10/E10-1</f>
        <v>0.30943396226415087</v>
      </c>
      <c r="L10">
        <f ca="1">SUM(INDIRECT(B10))</f>
        <v>11792</v>
      </c>
    </row>
    <row r="11" spans="2:14" ht="17.25" thickBot="1" x14ac:dyDescent="0.35">
      <c r="B11" t="s">
        <v>42</v>
      </c>
      <c r="C11" s="13" t="s">
        <v>32</v>
      </c>
      <c r="D11" s="10">
        <f ca="1">D9/D10</f>
        <v>221.56484149855908</v>
      </c>
      <c r="E11" s="10">
        <f ca="1">E9/E10</f>
        <v>892.82264150943399</v>
      </c>
      <c r="G11" s="16">
        <f ca="1">D11/E11-1</f>
        <v>-0.7518377881591638</v>
      </c>
    </row>
    <row r="13" spans="2:14" x14ac:dyDescent="0.3">
      <c r="B13" t="s">
        <v>53</v>
      </c>
    </row>
    <row r="15" spans="2:14" x14ac:dyDescent="0.3">
      <c r="B15" t="s">
        <v>52</v>
      </c>
    </row>
    <row r="17" spans="2:2" x14ac:dyDescent="0.3">
      <c r="B17" t="s">
        <v>51</v>
      </c>
    </row>
    <row r="19" spans="2:2" x14ac:dyDescent="0.3">
      <c r="B19" t="s">
        <v>50</v>
      </c>
    </row>
    <row r="21" spans="2:2" x14ac:dyDescent="0.3">
      <c r="B21" t="s">
        <v>54</v>
      </c>
    </row>
  </sheetData>
  <mergeCells count="2">
    <mergeCell ref="G3:G4"/>
    <mergeCell ref="C3:C4"/>
  </mergeCells>
  <conditionalFormatting sqref="G5:G7 G9:G11">
    <cfRule type="colorScale" priority="1">
      <colorScale>
        <cfvo type="min"/>
        <cfvo type="percentile" val="50"/>
        <cfvo type="max"/>
        <color rgb="FFF8696B"/>
        <color rgb="FFFFEB84"/>
        <color rgb="FF63BE7B"/>
      </colorScale>
    </cfRule>
  </conditionalFormatting>
  <dataValidations count="2">
    <dataValidation type="list" allowBlank="1" showInputMessage="1" showErrorMessage="1" sqref="C2 D1" xr:uid="{D81BB023-B9F8-4225-B8E7-07F6E37CBB37}">
      <formula1>$J$3:$J$7</formula1>
    </dataValidation>
    <dataValidation type="list" allowBlank="1" showInputMessage="1" showErrorMessage="1" sqref="D4:E4" xr:uid="{C6EAAACC-EE1A-4051-AEBF-368A8537593E}">
      <formula1>$N$3:$N$6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Index</vt:lpstr>
      <vt:lpstr>Sheet1</vt:lpstr>
      <vt:lpstr>Data</vt:lpstr>
      <vt:lpstr>Scorecard</vt:lpstr>
      <vt:lpstr>Leads</vt:lpstr>
      <vt:lpstr>Pipeline</vt:lpstr>
      <vt:lpstr>Pipeline_Lead</vt:lpstr>
      <vt:lpstr>QTR</vt:lpstr>
      <vt:lpstr>Region</vt:lpstr>
      <vt:lpstr>Revenue</vt:lpstr>
      <vt:lpstr>Revenue_Win</vt:lpstr>
      <vt:lpstr>Wins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Kunaal Naik</dc:creator>
  <cp:lastModifiedBy>Kunaal Naik</cp:lastModifiedBy>
  <dcterms:created xsi:type="dcterms:W3CDTF">2022-01-28T10:24:42Z</dcterms:created>
  <dcterms:modified xsi:type="dcterms:W3CDTF">2023-06-24T12:03:59Z</dcterms:modified>
</cp:coreProperties>
</file>