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\__DSM_LMS_Courses\3_Create_CXO_Dashboards\L0_Excel_Performance_Scorecards\"/>
    </mc:Choice>
  </mc:AlternateContent>
  <xr:revisionPtr revIDLastSave="0" documentId="13_ncr:1_{1145A261-C6D9-4F97-A07E-4A491F5A7CD9}" xr6:coauthVersionLast="47" xr6:coauthVersionMax="47" xr10:uidLastSave="{00000000-0000-0000-0000-000000000000}"/>
  <bookViews>
    <workbookView xWindow="28680" yWindow="-120" windowWidth="29040" windowHeight="15840" activeTab="3" xr2:uid="{22A72064-8E61-480C-A8F5-A56E797927B1}"/>
  </bookViews>
  <sheets>
    <sheet name="Index" sheetId="1" r:id="rId1"/>
    <sheet name="Sheet2" sheetId="5" r:id="rId2"/>
    <sheet name="Data" sheetId="2" r:id="rId3"/>
    <sheet name="Scorecard" sheetId="3" r:id="rId4"/>
    <sheet name="Fixing" sheetId="4" r:id="rId5"/>
  </sheets>
  <definedNames>
    <definedName name="_xlnm._FilterDatabase" localSheetId="2" hidden="1">Data!$A$2:$H$18</definedName>
    <definedName name="Leads">Data!$G$3:$G$18</definedName>
    <definedName name="Pipeline">Data!$F$3:$F$18</definedName>
    <definedName name="Pipeline_Lead">Data!$H$3:$H$18</definedName>
    <definedName name="QTR">Data!$A$3:$A$18</definedName>
    <definedName name="Region">Data!$B$3:$B$18</definedName>
    <definedName name="Revenue">Data!$C$3:$C$18</definedName>
    <definedName name="Revenue_Win">Data!$E$3:$E$18</definedName>
    <definedName name="Wins">Data!$D$3:$D$18</definedName>
  </definedNames>
  <calcPr calcId="191029"/>
  <pivotCaches>
    <pivotCache cacheId="3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4" l="1"/>
  <c r="C7" i="4"/>
  <c r="D7" i="4"/>
  <c r="E7" i="4"/>
  <c r="F7" i="4"/>
  <c r="B8" i="4"/>
  <c r="C8" i="4"/>
  <c r="D8" i="4"/>
  <c r="E8" i="4"/>
  <c r="F8" i="4"/>
  <c r="B9" i="4"/>
  <c r="C9" i="4"/>
  <c r="D9" i="4"/>
  <c r="E9" i="4"/>
  <c r="F9" i="4"/>
  <c r="B10" i="4"/>
  <c r="C10" i="4"/>
  <c r="D10" i="4"/>
  <c r="E10" i="4"/>
  <c r="F10" i="4"/>
  <c r="C6" i="4"/>
  <c r="D6" i="4"/>
  <c r="E6" i="4"/>
  <c r="F6" i="4"/>
  <c r="B6" i="4"/>
  <c r="O4" i="2"/>
  <c r="O5" i="2"/>
  <c r="O6" i="2"/>
  <c r="O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3" i="2"/>
  <c r="E10" i="3"/>
  <c r="E6" i="3"/>
  <c r="D10" i="3"/>
  <c r="E9" i="3"/>
  <c r="E5" i="3"/>
  <c r="D9" i="3"/>
  <c r="D6" i="3"/>
  <c r="D5" i="3"/>
  <c r="D11" i="3" l="1"/>
  <c r="E11" i="3"/>
  <c r="E7" i="3"/>
  <c r="D7" i="3"/>
  <c r="G9" i="3"/>
  <c r="G10" i="3"/>
  <c r="G6" i="3"/>
  <c r="G5" i="3"/>
  <c r="K2" i="2"/>
  <c r="G11" i="3" l="1"/>
  <c r="G7" i="3"/>
</calcChain>
</file>

<file path=xl/sharedStrings.xml><?xml version="1.0" encoding="utf-8"?>
<sst xmlns="http://schemas.openxmlformats.org/spreadsheetml/2006/main" count="116" uniqueCount="53">
  <si>
    <t>Performance Scorecards</t>
  </si>
  <si>
    <t>1/ Metrics</t>
  </si>
  <si>
    <t>2/ Frame of Referance</t>
  </si>
  <si>
    <t>Base Metrics</t>
  </si>
  <si>
    <t>KPI's</t>
  </si>
  <si>
    <t>Lag and Lead Indicators</t>
  </si>
  <si>
    <t>What?</t>
  </si>
  <si>
    <t>Either Time - Daily, Weekly, Monthly, Quarterly, Yearly</t>
  </si>
  <si>
    <t>Target or Goal</t>
  </si>
  <si>
    <t>The performance scorecard is often confused with the dashboard. The main difference between the two is that a dashboard, like the dashboard of a car, indicates the status at a specific point in time; a scorecard, on the other hand, displays progress over time.</t>
  </si>
  <si>
    <t>Performance scorecards are often said to be a visual answer to the question, "How are we doing?"</t>
  </si>
  <si>
    <t>A performance scorecard is a graphical representation of the progress over time of some entity, such as an enterprise, an employee or a business unit, toward some specified goal or goals.</t>
  </si>
  <si>
    <t>KPIs are metrics used to evaluate factors that are crucial to the success of an organization; targets are specific goals for those indicators.</t>
  </si>
  <si>
    <t>3/ Context</t>
  </si>
  <si>
    <t>Stakeholders</t>
  </si>
  <si>
    <t>Order of the Information</t>
  </si>
  <si>
    <t>Views/Filters</t>
  </si>
  <si>
    <t>The most important advantages include the ability to bring information into a single report, which can save time, money, and resources.</t>
  </si>
  <si>
    <t>Why?</t>
  </si>
  <si>
    <t>Differ from Dash</t>
  </si>
  <si>
    <t>QTR</t>
  </si>
  <si>
    <t>2021-Q1</t>
  </si>
  <si>
    <t>2021-Q2</t>
  </si>
  <si>
    <t>2021-Q3</t>
  </si>
  <si>
    <t>2021-Q4</t>
  </si>
  <si>
    <t>Pipeline</t>
  </si>
  <si>
    <t>Leads</t>
  </si>
  <si>
    <t>Wins</t>
  </si>
  <si>
    <t>Revenue</t>
  </si>
  <si>
    <t>Sales(Lag)</t>
  </si>
  <si>
    <t>Marketing(Lead)</t>
  </si>
  <si>
    <t>Revenue/Win</t>
  </si>
  <si>
    <t>Pipeline/Lead</t>
  </si>
  <si>
    <t>Region</t>
  </si>
  <si>
    <t>East</t>
  </si>
  <si>
    <t>West</t>
  </si>
  <si>
    <t>North</t>
  </si>
  <si>
    <t>South</t>
  </si>
  <si>
    <t>CQ</t>
  </si>
  <si>
    <t>PQ</t>
  </si>
  <si>
    <t>Diff</t>
  </si>
  <si>
    <t>*</t>
  </si>
  <si>
    <t>Sales Performance</t>
  </si>
  <si>
    <t xml:space="preserve">15 + metrics </t>
  </si>
  <si>
    <t>Sum of Revenue</t>
  </si>
  <si>
    <t>Grand Total</t>
  </si>
  <si>
    <t>Sum of Leads</t>
  </si>
  <si>
    <t>Column Labels</t>
  </si>
  <si>
    <t>Values</t>
  </si>
  <si>
    <t>(All)</t>
  </si>
  <si>
    <t>Sum of Wins</t>
  </si>
  <si>
    <t>Sum of Pipeline</t>
  </si>
  <si>
    <t>Global Filter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</si>
</sst>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 * #,##0.00_ ;_ * \-#,##0.00_ ;_ * &quot;-&quot;??_ ;_ @_ "/>
    <numFmt numFmtId="164" formatCode="_-[$$-409]* #,##0.00_ ;_-[$$-409]* \-#,##0.00\ ;_-[$$-409]* &quot;-&quot;??_ ;_-@_ "/>
    <numFmt numFmtId="165" formatCode="_-[$$-409]* #,##0.0_ ;_-[$$-409]* \-#,##0.0\ ;_-[$$-409]* &quot;-&quot;??_ ;_-@_ "/>
    <numFmt numFmtId="166" formatCode="_-[$$-409]* #,##0_ ;_-[$$-409]* \-#,##0\ ;_-[$$-409]* &quot;-&quot;??_ ;_-@_ "/>
    <numFmt numFmtId="167" formatCode="_ * #,##0_ ;_ * \-#,##0_ ;_ * &quot;-&quot;??_ ;_ @_ "/>
    <numFmt numFmtId="168" formatCode="0.0%"/>
  </numFmts>
  <fonts count="8" x14ac:knownFonts="1">
    <font>
      <sz val="11"/>
      <color theme="1"/>
      <name val="Open Sans"/>
      <family val="2"/>
    </font>
    <font>
      <sz val="11"/>
      <color theme="1"/>
      <name val="Open Sans"/>
      <family val="2"/>
    </font>
    <font>
      <sz val="11"/>
      <color rgb="FF3F3F76"/>
      <name val="Open Sans"/>
      <family val="2"/>
    </font>
    <font>
      <b/>
      <sz val="11"/>
      <color rgb="FFFA7D00"/>
      <name val="Open Sans"/>
      <family val="2"/>
    </font>
    <font>
      <b/>
      <sz val="11"/>
      <color theme="1"/>
      <name val="Open Sans"/>
      <family val="2"/>
    </font>
    <font>
      <sz val="8"/>
      <name val="Open Sans"/>
      <family val="2"/>
    </font>
    <font>
      <b/>
      <sz val="9"/>
      <color theme="1"/>
      <name val="Open Sans"/>
      <family val="2"/>
    </font>
    <font>
      <i/>
      <u/>
      <sz val="8"/>
      <color theme="1"/>
      <name val="Open Sans"/>
      <family val="2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1" applyNumberFormat="0" applyAlignment="0" applyProtection="0"/>
    <xf numFmtId="0" fontId="3" fillId="3" borderId="1" applyNumberFormat="0" applyAlignment="0" applyProtection="0"/>
  </cellStyleXfs>
  <cellXfs count="30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1" applyNumberFormat="1" applyFont="1"/>
    <xf numFmtId="0" fontId="4" fillId="4" borderId="4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166" fontId="0" fillId="0" borderId="4" xfId="0" applyNumberFormat="1" applyBorder="1"/>
    <xf numFmtId="0" fontId="4" fillId="4" borderId="6" xfId="0" applyFont="1" applyFill="1" applyBorder="1"/>
    <xf numFmtId="0" fontId="6" fillId="4" borderId="8" xfId="0" applyFont="1" applyFill="1" applyBorder="1" applyAlignment="1">
      <alignment horizontal="left" indent="1"/>
    </xf>
    <xf numFmtId="0" fontId="6" fillId="4" borderId="7" xfId="0" applyFont="1" applyFill="1" applyBorder="1" applyAlignment="1">
      <alignment horizontal="left" indent="1"/>
    </xf>
    <xf numFmtId="168" fontId="0" fillId="0" borderId="6" xfId="2" applyNumberFormat="1" applyFont="1" applyBorder="1"/>
    <xf numFmtId="168" fontId="0" fillId="0" borderId="8" xfId="2" applyNumberFormat="1" applyFont="1" applyBorder="1"/>
    <xf numFmtId="168" fontId="0" fillId="0" borderId="7" xfId="2" applyNumberFormat="1" applyFont="1" applyBorder="1"/>
    <xf numFmtId="0" fontId="4" fillId="4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2" fillId="2" borderId="1" xfId="3"/>
    <xf numFmtId="0" fontId="3" fillId="3" borderId="1" xfId="4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 wrapText="1"/>
    </xf>
    <xf numFmtId="0" fontId="7" fillId="4" borderId="7" xfId="0" applyFont="1" applyFill="1" applyBorder="1" applyAlignment="1">
      <alignment horizontal="center" vertical="center" wrapText="1"/>
    </xf>
    <xf numFmtId="0" fontId="0" fillId="0" borderId="9" xfId="0" applyBorder="1"/>
    <xf numFmtId="167" fontId="0" fillId="0" borderId="4" xfId="1" applyNumberFormat="1" applyFont="1" applyBorder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5">
    <cellStyle name="Calculation" xfId="4" builtinId="22"/>
    <cellStyle name="Comma" xfId="1" builtinId="3"/>
    <cellStyle name="Input" xfId="3" builtinId="20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495300</xdr:colOff>
      <xdr:row>14</xdr:row>
      <xdr:rowOff>180975</xdr:rowOff>
    </xdr:from>
    <xdr:to>
      <xdr:col>20</xdr:col>
      <xdr:colOff>19050</xdr:colOff>
      <xdr:row>30</xdr:row>
      <xdr:rowOff>28575</xdr:rowOff>
    </xdr:to>
    <xdr:pic>
      <xdr:nvPicPr>
        <xdr:cNvPr id="2" name="Picture 1" descr="Dashboard and Scorecard">
          <a:extLst>
            <a:ext uri="{FF2B5EF4-FFF2-40B4-BE49-F238E27FC236}">
              <a16:creationId xmlns:a16="http://schemas.microsoft.com/office/drawing/2014/main" id="{B941E5E5-6DBF-4A82-813C-815CC3988D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91625" y="3114675"/>
          <a:ext cx="7905750" cy="3200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85725</xdr:colOff>
      <xdr:row>14</xdr:row>
      <xdr:rowOff>114300</xdr:rowOff>
    </xdr:from>
    <xdr:to>
      <xdr:col>9</xdr:col>
      <xdr:colOff>333375</xdr:colOff>
      <xdr:row>31</xdr:row>
      <xdr:rowOff>9525</xdr:rowOff>
    </xdr:to>
    <xdr:pic>
      <xdr:nvPicPr>
        <xdr:cNvPr id="3" name="Picture 2" descr="Healthcare Dashboards vs. Scorecards to Improve Outcomes">
          <a:extLst>
            <a:ext uri="{FF2B5EF4-FFF2-40B4-BE49-F238E27FC236}">
              <a16:creationId xmlns:a16="http://schemas.microsoft.com/office/drawing/2014/main" id="{D4C903E7-065F-467A-B928-F44D73C2BF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3048000"/>
          <a:ext cx="8943975" cy="3457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unaal Naik" refreshedDate="44810.674946412037" createdVersion="8" refreshedVersion="8" minRefreshableVersion="3" recordCount="16" xr:uid="{707C8512-476B-41F7-BFF5-D733B9FE6963}">
  <cacheSource type="worksheet">
    <worksheetSource ref="A2:H18" sheet="Data"/>
  </cacheSource>
  <cacheFields count="8">
    <cacheField name="QTR" numFmtId="0">
      <sharedItems count="4">
        <s v="2021-Q1"/>
        <s v="2021-Q2"/>
        <s v="2021-Q3"/>
        <s v="2021-Q4"/>
      </sharedItems>
    </cacheField>
    <cacheField name="Region" numFmtId="0">
      <sharedItems count="4">
        <s v="East"/>
        <s v="West"/>
        <s v="North"/>
        <s v="South"/>
      </sharedItems>
    </cacheField>
    <cacheField name="Revenue" numFmtId="166">
      <sharedItems containsSemiMixedTypes="0" containsString="0" containsNumber="1" minValue="13141" maxValue="99578.6"/>
    </cacheField>
    <cacheField name="Wins" numFmtId="167">
      <sharedItems containsSemiMixedTypes="0" containsString="0" containsNumber="1" containsInteger="1" minValue="71" maxValue="183"/>
    </cacheField>
    <cacheField name="Revenue/Win" numFmtId="164">
      <sharedItems containsSemiMixedTypes="0" containsString="0" containsNumber="1" minValue="144.4065934065934" maxValue="1042.797605633803"/>
    </cacheField>
    <cacheField name="Pipeline" numFmtId="166">
      <sharedItems containsSemiMixedTypes="0" containsString="0" containsNumber="1" containsInteger="1" minValue="100806" maxValue="497893"/>
    </cacheField>
    <cacheField name="Leads" numFmtId="0">
      <sharedItems containsSemiMixedTypes="0" containsString="0" containsNumber="1" containsInteger="1" minValue="530" maxValue="918"/>
    </cacheField>
    <cacheField name="Pipeline/Lead" numFmtId="165">
      <sharedItems containsSemiMixedTypes="0" containsString="0" containsNumber="1" minValue="165.25573770491803" maxValue="892.822641509433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">
  <r>
    <x v="0"/>
    <x v="0"/>
    <n v="83792.800000000003"/>
    <n v="145"/>
    <n v="577.88137931034487"/>
    <n v="418964"/>
    <n v="809"/>
    <n v="517.87886279357235"/>
  </r>
  <r>
    <x v="1"/>
    <x v="0"/>
    <n v="78988.5"/>
    <n v="95"/>
    <n v="831.45789473684215"/>
    <n v="438825"/>
    <n v="793"/>
    <n v="553.37326607818409"/>
  </r>
  <r>
    <x v="2"/>
    <x v="0"/>
    <n v="85175.28"/>
    <n v="95"/>
    <n v="896.58189473684206"/>
    <n v="473196"/>
    <n v="530"/>
    <n v="892.82264150943399"/>
  </r>
  <r>
    <x v="3"/>
    <x v="0"/>
    <n v="26140.22"/>
    <n v="138"/>
    <n v="189.42188405797103"/>
    <n v="153766"/>
    <n v="694"/>
    <n v="221.56484149855908"/>
  </r>
  <r>
    <x v="0"/>
    <x v="1"/>
    <n v="31922.99"/>
    <n v="88"/>
    <n v="362.76125000000002"/>
    <n v="290209"/>
    <n v="551"/>
    <n v="526.69509981851184"/>
  </r>
  <r>
    <x v="1"/>
    <x v="1"/>
    <n v="87978.93"/>
    <n v="148"/>
    <n v="594.45222972972965"/>
    <n v="463047"/>
    <n v="873"/>
    <n v="530.40893470790377"/>
  </r>
  <r>
    <x v="2"/>
    <x v="1"/>
    <n v="99578.6"/>
    <n v="145"/>
    <n v="686.74896551724146"/>
    <n v="497893"/>
    <n v="765"/>
    <n v="650.84052287581699"/>
  </r>
  <r>
    <x v="3"/>
    <x v="1"/>
    <n v="52915.199999999997"/>
    <n v="153"/>
    <n v="345.85098039215683"/>
    <n v="440960"/>
    <n v="806"/>
    <n v="547.09677419354841"/>
  </r>
  <r>
    <x v="0"/>
    <x v="2"/>
    <n v="20161.2"/>
    <n v="79"/>
    <n v="255.20506329113925"/>
    <n v="100806"/>
    <n v="610"/>
    <n v="165.25573770491803"/>
  </r>
  <r>
    <x v="1"/>
    <x v="2"/>
    <n v="36729.81"/>
    <n v="148"/>
    <n v="248.17439189189187"/>
    <n v="282537"/>
    <n v="779"/>
    <n v="362.6919127086008"/>
  </r>
  <r>
    <x v="2"/>
    <x v="2"/>
    <n v="23544.75"/>
    <n v="136"/>
    <n v="173.12316176470588"/>
    <n v="156965"/>
    <n v="909"/>
    <n v="172.67876787678767"/>
  </r>
  <r>
    <x v="3"/>
    <x v="2"/>
    <n v="13141"/>
    <n v="91"/>
    <n v="144.4065934065934"/>
    <n v="131410"/>
    <n v="651"/>
    <n v="201.85867895545314"/>
  </r>
  <r>
    <x v="0"/>
    <x v="3"/>
    <n v="24171.52"/>
    <n v="95"/>
    <n v="254.43705263157895"/>
    <n v="151072"/>
    <n v="733"/>
    <n v="206.10095497953614"/>
  </r>
  <r>
    <x v="1"/>
    <x v="3"/>
    <n v="74038.63"/>
    <n v="71"/>
    <n v="1042.797605633803"/>
    <n v="389677"/>
    <n v="650"/>
    <n v="599.50307692307695"/>
  </r>
  <r>
    <x v="2"/>
    <x v="3"/>
    <n v="51452.24"/>
    <n v="183"/>
    <n v="281.159781420765"/>
    <n v="367516"/>
    <n v="918"/>
    <n v="400.34422657952069"/>
  </r>
  <r>
    <x v="3"/>
    <x v="3"/>
    <n v="75716.820000000007"/>
    <n v="86"/>
    <n v="880.42813953488383"/>
    <n v="420649"/>
    <n v="721"/>
    <n v="583.4244105409153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088FF7-A06F-4109-852C-0662A017FA87}" name="PivotTable1" cacheId="3" dataOnRows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F8" firstHeaderRow="1" firstDataRow="2" firstDataCol="1" rowPageCount="1" colPageCount="1"/>
  <pivotFields count="8">
    <pivotField axis="axisCol" showAll="0">
      <items count="5">
        <item x="0"/>
        <item x="1"/>
        <item x="2"/>
        <item x="3"/>
        <item t="default"/>
      </items>
    </pivotField>
    <pivotField axis="axisPage" showAll="0">
      <items count="5">
        <item x="0"/>
        <item x="2"/>
        <item x="3"/>
        <item x="1"/>
        <item t="default"/>
      </items>
    </pivotField>
    <pivotField dataField="1" numFmtId="166" showAll="0"/>
    <pivotField dataField="1" numFmtId="167" showAll="0"/>
    <pivotField numFmtId="164" showAll="0"/>
    <pivotField dataField="1" numFmtId="166" showAll="0"/>
    <pivotField dataField="1" showAll="0"/>
    <pivotField numFmtId="165" showAll="0"/>
  </pivotFields>
  <rowFields count="1">
    <field x="-2"/>
  </rowFields>
  <rowItems count="4">
    <i>
      <x/>
    </i>
    <i i="1">
      <x v="1"/>
    </i>
    <i i="2">
      <x v="2"/>
    </i>
    <i i="3">
      <x v="3"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pageFields count="1">
    <pageField fld="1" hier="-1"/>
  </pageFields>
  <dataFields count="4">
    <dataField name="Sum of Revenue" fld="2" baseField="0" baseItem="0"/>
    <dataField name="Sum of Wins" fld="3" baseField="0" baseItem="0"/>
    <dataField name="Sum of Pipeline" fld="5" baseField="0" baseItem="0"/>
    <dataField name="Sum of Leads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861E2-E235-43CE-AC0D-B1A33C91A044}">
  <dimension ref="A1:C14"/>
  <sheetViews>
    <sheetView workbookViewId="0">
      <selection activeCell="L14" sqref="L14"/>
    </sheetView>
  </sheetViews>
  <sheetFormatPr defaultRowHeight="16.5" x14ac:dyDescent="0.3"/>
  <cols>
    <col min="1" max="1" width="19.88671875" bestFit="1" customWidth="1"/>
    <col min="2" max="2" width="19.33203125" bestFit="1" customWidth="1"/>
  </cols>
  <sheetData>
    <row r="1" spans="1:3" x14ac:dyDescent="0.3">
      <c r="A1" t="s">
        <v>0</v>
      </c>
      <c r="B1" t="s">
        <v>6</v>
      </c>
      <c r="C1" t="s">
        <v>11</v>
      </c>
    </row>
    <row r="2" spans="1:3" x14ac:dyDescent="0.3">
      <c r="B2" t="s">
        <v>18</v>
      </c>
      <c r="C2" t="s">
        <v>17</v>
      </c>
    </row>
    <row r="3" spans="1:3" x14ac:dyDescent="0.3">
      <c r="B3" t="s">
        <v>19</v>
      </c>
      <c r="C3" t="s">
        <v>9</v>
      </c>
    </row>
    <row r="4" spans="1:3" x14ac:dyDescent="0.3">
      <c r="B4" t="s">
        <v>19</v>
      </c>
      <c r="C4" t="s">
        <v>10</v>
      </c>
    </row>
    <row r="6" spans="1:3" x14ac:dyDescent="0.3">
      <c r="A6" t="s">
        <v>1</v>
      </c>
      <c r="B6" t="s">
        <v>3</v>
      </c>
    </row>
    <row r="7" spans="1:3" x14ac:dyDescent="0.3">
      <c r="A7" t="s">
        <v>1</v>
      </c>
      <c r="B7" t="s">
        <v>4</v>
      </c>
      <c r="C7" t="s">
        <v>12</v>
      </c>
    </row>
    <row r="8" spans="1:3" x14ac:dyDescent="0.3">
      <c r="A8" t="s">
        <v>1</v>
      </c>
      <c r="B8" t="s">
        <v>5</v>
      </c>
    </row>
    <row r="9" spans="1:3" x14ac:dyDescent="0.3">
      <c r="A9" t="s">
        <v>2</v>
      </c>
      <c r="B9" t="s">
        <v>6</v>
      </c>
    </row>
    <row r="10" spans="1:3" x14ac:dyDescent="0.3">
      <c r="A10" t="s">
        <v>2</v>
      </c>
      <c r="B10" t="s">
        <v>7</v>
      </c>
    </row>
    <row r="11" spans="1:3" x14ac:dyDescent="0.3">
      <c r="A11" t="s">
        <v>2</v>
      </c>
      <c r="B11" t="s">
        <v>8</v>
      </c>
    </row>
    <row r="12" spans="1:3" x14ac:dyDescent="0.3">
      <c r="A12" t="s">
        <v>13</v>
      </c>
      <c r="B12" t="s">
        <v>14</v>
      </c>
    </row>
    <row r="13" spans="1:3" x14ac:dyDescent="0.3">
      <c r="A13" t="s">
        <v>13</v>
      </c>
      <c r="B13" t="s">
        <v>15</v>
      </c>
    </row>
    <row r="14" spans="1:3" x14ac:dyDescent="0.3">
      <c r="A14" t="s">
        <v>13</v>
      </c>
      <c r="B14" t="s">
        <v>16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409E8-63A7-4025-8521-8287005AC714}">
  <dimension ref="A1:F8"/>
  <sheetViews>
    <sheetView zoomScale="160" zoomScaleNormal="160" workbookViewId="0">
      <selection activeCell="A6" sqref="A6"/>
    </sheetView>
  </sheetViews>
  <sheetFormatPr defaultRowHeight="16.5" x14ac:dyDescent="0.3"/>
  <cols>
    <col min="1" max="1" width="13.5546875" bestFit="1" customWidth="1"/>
    <col min="2" max="2" width="15.109375" bestFit="1" customWidth="1"/>
    <col min="3" max="5" width="10" bestFit="1" customWidth="1"/>
    <col min="6" max="6" width="10.88671875" bestFit="1" customWidth="1"/>
  </cols>
  <sheetData>
    <row r="1" spans="1:6" x14ac:dyDescent="0.3">
      <c r="A1" s="28" t="s">
        <v>33</v>
      </c>
      <c r="B1" t="s">
        <v>49</v>
      </c>
    </row>
    <row r="3" spans="1:6" x14ac:dyDescent="0.3">
      <c r="B3" s="28" t="s">
        <v>47</v>
      </c>
    </row>
    <row r="4" spans="1:6" x14ac:dyDescent="0.3">
      <c r="A4" s="28" t="s">
        <v>48</v>
      </c>
      <c r="B4" t="s">
        <v>21</v>
      </c>
      <c r="C4" t="s">
        <v>22</v>
      </c>
      <c r="D4" t="s">
        <v>23</v>
      </c>
      <c r="E4" t="s">
        <v>24</v>
      </c>
      <c r="F4" t="s">
        <v>45</v>
      </c>
    </row>
    <row r="5" spans="1:6" x14ac:dyDescent="0.3">
      <c r="A5" s="29" t="s">
        <v>44</v>
      </c>
      <c r="B5" s="27">
        <v>160048.51</v>
      </c>
      <c r="C5" s="27">
        <v>277735.87</v>
      </c>
      <c r="D5" s="27">
        <v>259750.87</v>
      </c>
      <c r="E5" s="27">
        <v>167913.24</v>
      </c>
      <c r="F5" s="27">
        <v>865448.49</v>
      </c>
    </row>
    <row r="6" spans="1:6" x14ac:dyDescent="0.3">
      <c r="A6" s="29" t="s">
        <v>50</v>
      </c>
      <c r="B6" s="27">
        <v>407</v>
      </c>
      <c r="C6" s="27">
        <v>462</v>
      </c>
      <c r="D6" s="27">
        <v>559</v>
      </c>
      <c r="E6" s="27">
        <v>468</v>
      </c>
      <c r="F6" s="27">
        <v>1896</v>
      </c>
    </row>
    <row r="7" spans="1:6" x14ac:dyDescent="0.3">
      <c r="A7" s="29" t="s">
        <v>51</v>
      </c>
      <c r="B7" s="27">
        <v>961051</v>
      </c>
      <c r="C7" s="27">
        <v>1574086</v>
      </c>
      <c r="D7" s="27">
        <v>1495570</v>
      </c>
      <c r="E7" s="27">
        <v>1146785</v>
      </c>
      <c r="F7" s="27">
        <v>5177492</v>
      </c>
    </row>
    <row r="8" spans="1:6" x14ac:dyDescent="0.3">
      <c r="A8" s="29" t="s">
        <v>46</v>
      </c>
      <c r="B8" s="27">
        <v>2703</v>
      </c>
      <c r="C8" s="27">
        <v>3095</v>
      </c>
      <c r="D8" s="27">
        <v>3122</v>
      </c>
      <c r="E8" s="27">
        <v>2872</v>
      </c>
      <c r="F8" s="27">
        <v>11792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553BC-EC47-4C5D-A122-7138B454D697}">
  <dimension ref="A1:O18"/>
  <sheetViews>
    <sheetView zoomScale="160" zoomScaleNormal="160" workbookViewId="0">
      <selection activeCell="G8" sqref="G8"/>
    </sheetView>
  </sheetViews>
  <sheetFormatPr defaultRowHeight="16.5" x14ac:dyDescent="0.3"/>
  <cols>
    <col min="3" max="3" width="10.88671875" bestFit="1" customWidth="1"/>
    <col min="4" max="4" width="7.33203125" bestFit="1" customWidth="1"/>
    <col min="5" max="5" width="11.21875" bestFit="1" customWidth="1"/>
    <col min="6" max="6" width="9.88671875" bestFit="1" customWidth="1"/>
    <col min="7" max="7" width="5.44140625" bestFit="1" customWidth="1"/>
    <col min="8" max="8" width="11.44140625" bestFit="1" customWidth="1"/>
    <col min="9" max="12" width="0" hidden="1" customWidth="1"/>
    <col min="13" max="13" width="3.44140625" customWidth="1"/>
  </cols>
  <sheetData>
    <row r="1" spans="1:15" x14ac:dyDescent="0.3">
      <c r="C1" s="20" t="s">
        <v>29</v>
      </c>
      <c r="D1" s="20"/>
      <c r="E1" s="20"/>
      <c r="F1" s="19" t="s">
        <v>30</v>
      </c>
      <c r="G1" s="19"/>
      <c r="H1" s="19"/>
      <c r="J1" t="s">
        <v>33</v>
      </c>
    </row>
    <row r="2" spans="1:15" x14ac:dyDescent="0.3">
      <c r="A2" t="s">
        <v>20</v>
      </c>
      <c r="B2" t="s">
        <v>33</v>
      </c>
      <c r="C2" t="s">
        <v>28</v>
      </c>
      <c r="D2" t="s">
        <v>27</v>
      </c>
      <c r="E2" t="s">
        <v>31</v>
      </c>
      <c r="F2" t="s">
        <v>25</v>
      </c>
      <c r="G2" t="s">
        <v>26</v>
      </c>
      <c r="H2" t="s">
        <v>32</v>
      </c>
      <c r="J2" t="s">
        <v>37</v>
      </c>
      <c r="K2">
        <f>SUM(J3:J18)</f>
        <v>225379.21000000002</v>
      </c>
      <c r="N2" t="s">
        <v>33</v>
      </c>
      <c r="O2" t="s">
        <v>28</v>
      </c>
    </row>
    <row r="3" spans="1:15" x14ac:dyDescent="0.3">
      <c r="A3" t="s">
        <v>21</v>
      </c>
      <c r="B3" t="s">
        <v>34</v>
      </c>
      <c r="C3" s="4">
        <v>83792.800000000003</v>
      </c>
      <c r="D3" s="5">
        <v>145</v>
      </c>
      <c r="E3" s="2">
        <v>577.88137931034487</v>
      </c>
      <c r="F3" s="4">
        <v>418964</v>
      </c>
      <c r="G3">
        <v>809</v>
      </c>
      <c r="H3" s="3">
        <v>517.87886279357235</v>
      </c>
      <c r="J3" s="25">
        <f>IF(B3=$J$2,C3,0)</f>
        <v>0</v>
      </c>
      <c r="N3" t="s">
        <v>34</v>
      </c>
      <c r="O3">
        <f>SUMIFS($C$3:$C$18,$B$3:$B$18,N3)</f>
        <v>274096.8</v>
      </c>
    </row>
    <row r="4" spans="1:15" x14ac:dyDescent="0.3">
      <c r="A4" t="s">
        <v>22</v>
      </c>
      <c r="B4" t="s">
        <v>34</v>
      </c>
      <c r="C4" s="4">
        <v>78988.5</v>
      </c>
      <c r="D4" s="5">
        <v>95</v>
      </c>
      <c r="E4" s="2">
        <v>831.45789473684215</v>
      </c>
      <c r="F4" s="4">
        <v>438825</v>
      </c>
      <c r="G4">
        <v>793</v>
      </c>
      <c r="H4" s="3">
        <v>553.37326607818409</v>
      </c>
      <c r="J4" s="25">
        <f t="shared" ref="J4:J18" si="0">IF(B4=$J$2,C4,0)</f>
        <v>0</v>
      </c>
      <c r="N4" t="s">
        <v>35</v>
      </c>
      <c r="O4">
        <f t="shared" ref="O4:O6" si="1">SUMIFS($C$3:$C$18,$B$3:$B$18,N4)</f>
        <v>272395.72000000003</v>
      </c>
    </row>
    <row r="5" spans="1:15" x14ac:dyDescent="0.3">
      <c r="A5" t="s">
        <v>23</v>
      </c>
      <c r="B5" t="s">
        <v>34</v>
      </c>
      <c r="C5" s="4">
        <v>85175.28</v>
      </c>
      <c r="D5" s="5">
        <v>95</v>
      </c>
      <c r="E5" s="2">
        <v>896.58189473684206</v>
      </c>
      <c r="F5" s="4">
        <v>473196</v>
      </c>
      <c r="G5">
        <v>530</v>
      </c>
      <c r="H5" s="3">
        <v>892.82264150943399</v>
      </c>
      <c r="J5" s="25">
        <f t="shared" si="0"/>
        <v>0</v>
      </c>
      <c r="N5" t="s">
        <v>36</v>
      </c>
      <c r="O5">
        <f t="shared" si="1"/>
        <v>93576.76</v>
      </c>
    </row>
    <row r="6" spans="1:15" x14ac:dyDescent="0.3">
      <c r="A6" t="s">
        <v>24</v>
      </c>
      <c r="B6" t="s">
        <v>34</v>
      </c>
      <c r="C6" s="4">
        <v>26140.22</v>
      </c>
      <c r="D6" s="5">
        <v>138</v>
      </c>
      <c r="E6" s="2">
        <v>189.42188405797103</v>
      </c>
      <c r="F6" s="4">
        <v>153766</v>
      </c>
      <c r="G6">
        <v>694</v>
      </c>
      <c r="H6" s="3">
        <v>221.56484149855908</v>
      </c>
      <c r="J6" s="25">
        <f t="shared" si="0"/>
        <v>0</v>
      </c>
      <c r="N6" t="s">
        <v>37</v>
      </c>
      <c r="O6">
        <f t="shared" si="1"/>
        <v>225379.21000000002</v>
      </c>
    </row>
    <row r="7" spans="1:15" x14ac:dyDescent="0.3">
      <c r="A7" t="s">
        <v>21</v>
      </c>
      <c r="B7" t="s">
        <v>35</v>
      </c>
      <c r="C7" s="4">
        <v>31922.99</v>
      </c>
      <c r="D7" s="5">
        <v>88</v>
      </c>
      <c r="E7" s="2">
        <v>362.76125000000002</v>
      </c>
      <c r="F7" s="4">
        <v>290209</v>
      </c>
      <c r="G7">
        <v>551</v>
      </c>
      <c r="H7" s="3">
        <v>526.69509981851184</v>
      </c>
      <c r="J7" s="25">
        <f t="shared" si="0"/>
        <v>0</v>
      </c>
    </row>
    <row r="8" spans="1:15" x14ac:dyDescent="0.3">
      <c r="A8" t="s">
        <v>22</v>
      </c>
      <c r="B8" t="s">
        <v>35</v>
      </c>
      <c r="C8" s="4">
        <v>87978.93</v>
      </c>
      <c r="D8" s="5">
        <v>148</v>
      </c>
      <c r="E8" s="2">
        <v>594.45222972972965</v>
      </c>
      <c r="F8" s="4">
        <v>463047</v>
      </c>
      <c r="G8">
        <v>873</v>
      </c>
      <c r="H8" s="3">
        <v>530.40893470790377</v>
      </c>
      <c r="J8" s="25">
        <f t="shared" si="0"/>
        <v>0</v>
      </c>
    </row>
    <row r="9" spans="1:15" x14ac:dyDescent="0.3">
      <c r="A9" t="s">
        <v>23</v>
      </c>
      <c r="B9" t="s">
        <v>35</v>
      </c>
      <c r="C9" s="4">
        <v>99578.6</v>
      </c>
      <c r="D9" s="5">
        <v>145</v>
      </c>
      <c r="E9" s="2">
        <v>686.74896551724146</v>
      </c>
      <c r="F9" s="4">
        <v>497893</v>
      </c>
      <c r="G9">
        <v>765</v>
      </c>
      <c r="H9" s="3">
        <v>650.84052287581699</v>
      </c>
      <c r="J9" s="25">
        <f t="shared" si="0"/>
        <v>0</v>
      </c>
    </row>
    <row r="10" spans="1:15" x14ac:dyDescent="0.3">
      <c r="A10" t="s">
        <v>24</v>
      </c>
      <c r="B10" t="s">
        <v>35</v>
      </c>
      <c r="C10" s="4">
        <v>52915.199999999997</v>
      </c>
      <c r="D10" s="5">
        <v>153</v>
      </c>
      <c r="E10" s="2">
        <v>345.85098039215683</v>
      </c>
      <c r="F10" s="4">
        <v>440960</v>
      </c>
      <c r="G10">
        <v>806</v>
      </c>
      <c r="H10" s="3">
        <v>547.09677419354841</v>
      </c>
      <c r="J10" s="25">
        <f t="shared" si="0"/>
        <v>0</v>
      </c>
    </row>
    <row r="11" spans="1:15" x14ac:dyDescent="0.3">
      <c r="A11" t="s">
        <v>21</v>
      </c>
      <c r="B11" t="s">
        <v>36</v>
      </c>
      <c r="C11" s="4">
        <v>20161.2</v>
      </c>
      <c r="D11" s="5">
        <v>79</v>
      </c>
      <c r="E11" s="2">
        <v>255.20506329113925</v>
      </c>
      <c r="F11" s="4">
        <v>100806</v>
      </c>
      <c r="G11">
        <v>610</v>
      </c>
      <c r="H11" s="3">
        <v>165.25573770491803</v>
      </c>
      <c r="J11" s="25">
        <f t="shared" si="0"/>
        <v>0</v>
      </c>
    </row>
    <row r="12" spans="1:15" x14ac:dyDescent="0.3">
      <c r="A12" t="s">
        <v>22</v>
      </c>
      <c r="B12" t="s">
        <v>36</v>
      </c>
      <c r="C12" s="4">
        <v>36729.81</v>
      </c>
      <c r="D12" s="5">
        <v>148</v>
      </c>
      <c r="E12" s="2">
        <v>248.17439189189187</v>
      </c>
      <c r="F12" s="4">
        <v>282537</v>
      </c>
      <c r="G12">
        <v>779</v>
      </c>
      <c r="H12" s="3">
        <v>362.6919127086008</v>
      </c>
      <c r="J12" s="25">
        <f t="shared" si="0"/>
        <v>0</v>
      </c>
    </row>
    <row r="13" spans="1:15" x14ac:dyDescent="0.3">
      <c r="A13" t="s">
        <v>23</v>
      </c>
      <c r="B13" t="s">
        <v>36</v>
      </c>
      <c r="C13" s="4">
        <v>23544.75</v>
      </c>
      <c r="D13" s="5">
        <v>136</v>
      </c>
      <c r="E13" s="2">
        <v>173.12316176470588</v>
      </c>
      <c r="F13" s="4">
        <v>156965</v>
      </c>
      <c r="G13">
        <v>909</v>
      </c>
      <c r="H13" s="3">
        <v>172.67876787678767</v>
      </c>
      <c r="J13" s="25">
        <f t="shared" si="0"/>
        <v>0</v>
      </c>
    </row>
    <row r="14" spans="1:15" x14ac:dyDescent="0.3">
      <c r="A14" t="s">
        <v>24</v>
      </c>
      <c r="B14" t="s">
        <v>36</v>
      </c>
      <c r="C14" s="4">
        <v>13141</v>
      </c>
      <c r="D14" s="5">
        <v>91</v>
      </c>
      <c r="E14" s="2">
        <v>144.4065934065934</v>
      </c>
      <c r="F14" s="4">
        <v>131410</v>
      </c>
      <c r="G14">
        <v>651</v>
      </c>
      <c r="H14" s="3">
        <v>201.85867895545314</v>
      </c>
      <c r="J14" s="25">
        <f t="shared" si="0"/>
        <v>0</v>
      </c>
    </row>
    <row r="15" spans="1:15" x14ac:dyDescent="0.3">
      <c r="A15" t="s">
        <v>21</v>
      </c>
      <c r="B15" t="s">
        <v>37</v>
      </c>
      <c r="C15" s="4">
        <v>24171.52</v>
      </c>
      <c r="D15" s="5">
        <v>95</v>
      </c>
      <c r="E15" s="2">
        <v>254.43705263157895</v>
      </c>
      <c r="F15" s="4">
        <v>151072</v>
      </c>
      <c r="G15">
        <v>733</v>
      </c>
      <c r="H15" s="3">
        <v>206.10095497953614</v>
      </c>
      <c r="J15" s="25">
        <f t="shared" si="0"/>
        <v>24171.52</v>
      </c>
    </row>
    <row r="16" spans="1:15" x14ac:dyDescent="0.3">
      <c r="A16" t="s">
        <v>22</v>
      </c>
      <c r="B16" t="s">
        <v>37</v>
      </c>
      <c r="C16" s="4">
        <v>74038.63</v>
      </c>
      <c r="D16" s="5">
        <v>71</v>
      </c>
      <c r="E16" s="2">
        <v>1042.797605633803</v>
      </c>
      <c r="F16" s="4">
        <v>389677</v>
      </c>
      <c r="G16">
        <v>650</v>
      </c>
      <c r="H16" s="3">
        <v>599.50307692307695</v>
      </c>
      <c r="J16" s="25">
        <f t="shared" si="0"/>
        <v>74038.63</v>
      </c>
    </row>
    <row r="17" spans="1:10" x14ac:dyDescent="0.3">
      <c r="A17" t="s">
        <v>23</v>
      </c>
      <c r="B17" t="s">
        <v>37</v>
      </c>
      <c r="C17" s="4">
        <v>51452.24</v>
      </c>
      <c r="D17" s="5">
        <v>183</v>
      </c>
      <c r="E17" s="2">
        <v>281.159781420765</v>
      </c>
      <c r="F17" s="4">
        <v>367516</v>
      </c>
      <c r="G17">
        <v>918</v>
      </c>
      <c r="H17" s="3">
        <v>400.34422657952069</v>
      </c>
      <c r="J17" s="25">
        <f t="shared" si="0"/>
        <v>51452.24</v>
      </c>
    </row>
    <row r="18" spans="1:10" x14ac:dyDescent="0.3">
      <c r="A18" t="s">
        <v>24</v>
      </c>
      <c r="B18" t="s">
        <v>37</v>
      </c>
      <c r="C18" s="4">
        <v>75716.820000000007</v>
      </c>
      <c r="D18" s="5">
        <v>86</v>
      </c>
      <c r="E18" s="2">
        <v>880.42813953488383</v>
      </c>
      <c r="F18" s="4">
        <v>420649</v>
      </c>
      <c r="G18">
        <v>721</v>
      </c>
      <c r="H18" s="3">
        <v>583.42441054091535</v>
      </c>
      <c r="J18" s="25">
        <f t="shared" si="0"/>
        <v>75716.820000000007</v>
      </c>
    </row>
  </sheetData>
  <autoFilter ref="A2:H18" xr:uid="{32E553BC-EC47-4C5D-A122-7138B454D697}"/>
  <mergeCells count="2">
    <mergeCell ref="F1:H1"/>
    <mergeCell ref="C1:E1"/>
  </mergeCells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A1F05-C979-470B-90E1-0CEE092E3BE2}">
  <dimension ref="B1:J13"/>
  <sheetViews>
    <sheetView showGridLines="0" tabSelected="1" zoomScale="200" zoomScaleNormal="200" workbookViewId="0">
      <selection activeCell="B8" sqref="B8"/>
    </sheetView>
  </sheetViews>
  <sheetFormatPr defaultRowHeight="16.5" x14ac:dyDescent="0.3"/>
  <cols>
    <col min="2" max="2" width="11.5546875" customWidth="1"/>
    <col min="3" max="3" width="11.44140625" bestFit="1" customWidth="1"/>
    <col min="4" max="4" width="10.88671875" bestFit="1" customWidth="1"/>
    <col min="5" max="5" width="9.88671875" bestFit="1" customWidth="1"/>
    <col min="6" max="6" width="0.33203125" customWidth="1"/>
    <col min="7" max="7" width="7.5546875" customWidth="1"/>
    <col min="9" max="11" width="0" hidden="1" customWidth="1"/>
  </cols>
  <sheetData>
    <row r="1" spans="2:10" x14ac:dyDescent="0.3">
      <c r="B1" t="s">
        <v>52</v>
      </c>
      <c r="C1" s="18" t="s">
        <v>33</v>
      </c>
      <c r="D1" s="17" t="s">
        <v>41</v>
      </c>
      <c r="E1" s="1"/>
    </row>
    <row r="2" spans="2:10" ht="17.25" thickBot="1" x14ac:dyDescent="0.35">
      <c r="D2" s="1"/>
      <c r="E2" s="1"/>
    </row>
    <row r="3" spans="2:10" x14ac:dyDescent="0.3">
      <c r="C3" s="23" t="s">
        <v>42</v>
      </c>
      <c r="D3" s="6" t="s">
        <v>38</v>
      </c>
      <c r="E3" s="15" t="s">
        <v>39</v>
      </c>
      <c r="G3" s="21" t="s">
        <v>40</v>
      </c>
      <c r="J3" t="s">
        <v>41</v>
      </c>
    </row>
    <row r="4" spans="2:10" ht="17.25" thickBot="1" x14ac:dyDescent="0.35">
      <c r="C4" s="24"/>
      <c r="D4" s="7" t="s">
        <v>24</v>
      </c>
      <c r="E4" s="16" t="s">
        <v>23</v>
      </c>
      <c r="G4" s="22"/>
      <c r="J4" t="s">
        <v>34</v>
      </c>
    </row>
    <row r="5" spans="2:10" ht="17.25" thickBot="1" x14ac:dyDescent="0.35">
      <c r="B5" t="s">
        <v>28</v>
      </c>
      <c r="C5" s="9" t="s">
        <v>28</v>
      </c>
      <c r="D5" s="8">
        <f ca="1">SUMIFS(INDIRECT($B5),QTR,D$4,Region,$D$1)</f>
        <v>167913.24</v>
      </c>
      <c r="E5" s="8">
        <f ca="1">SUMIFS(INDIRECT($B5),QTR,E$4,Region,$D$1)</f>
        <v>259750.87</v>
      </c>
      <c r="G5" s="12">
        <f ca="1">D5/E5-1</f>
        <v>-0.35356043273310311</v>
      </c>
      <c r="J5" t="s">
        <v>35</v>
      </c>
    </row>
    <row r="6" spans="2:10" ht="17.25" thickBot="1" x14ac:dyDescent="0.35">
      <c r="B6" t="s">
        <v>27</v>
      </c>
      <c r="C6" s="10" t="s">
        <v>27</v>
      </c>
      <c r="D6" s="26">
        <f ca="1">SUMIFS(INDIRECT($B6),QTR,D$4,Region,$D$1)</f>
        <v>468</v>
      </c>
      <c r="E6" s="26">
        <f ca="1">SUMIFS(INDIRECT($B6),QTR,E$4,Region,$D$1)</f>
        <v>559</v>
      </c>
      <c r="G6" s="13">
        <f ca="1">D6/E6-1</f>
        <v>-0.16279069767441856</v>
      </c>
      <c r="J6" t="s">
        <v>36</v>
      </c>
    </row>
    <row r="7" spans="2:10" ht="17.25" thickBot="1" x14ac:dyDescent="0.35">
      <c r="C7" s="11" t="s">
        <v>31</v>
      </c>
      <c r="D7" s="8">
        <f ca="1">D5/D6</f>
        <v>358.78897435897431</v>
      </c>
      <c r="E7" s="8">
        <f ca="1">E5/E6</f>
        <v>464.67060822898031</v>
      </c>
      <c r="G7" s="14">
        <f ca="1">D7/E7-1</f>
        <v>-0.22786385020898425</v>
      </c>
      <c r="J7" t="s">
        <v>37</v>
      </c>
    </row>
    <row r="8" spans="2:10" ht="3" customHeight="1" thickBot="1" x14ac:dyDescent="0.35"/>
    <row r="9" spans="2:10" ht="17.25" thickBot="1" x14ac:dyDescent="0.35">
      <c r="B9" t="s">
        <v>25</v>
      </c>
      <c r="C9" s="9" t="s">
        <v>25</v>
      </c>
      <c r="D9" s="8">
        <f ca="1">SUMIFS(INDIRECT($B9),QTR,D$4,Region,$D$1)</f>
        <v>1146785</v>
      </c>
      <c r="E9" s="8">
        <f ca="1">SUMIFS(INDIRECT($B9),QTR,E$4,Region,$D$1)</f>
        <v>1495570</v>
      </c>
      <c r="G9" s="12">
        <f ca="1">D9/E9-1</f>
        <v>-0.23321208636172164</v>
      </c>
    </row>
    <row r="10" spans="2:10" ht="17.25" thickBot="1" x14ac:dyDescent="0.35">
      <c r="B10" t="s">
        <v>26</v>
      </c>
      <c r="C10" s="10" t="s">
        <v>26</v>
      </c>
      <c r="D10" s="26">
        <f ca="1">SUMIFS(INDIRECT($B10),QTR,D$4,Region,$D$1)</f>
        <v>2872</v>
      </c>
      <c r="E10" s="26">
        <f ca="1">SUMIFS(INDIRECT($B10),QTR,E$4,Region,$D$1)</f>
        <v>3122</v>
      </c>
      <c r="G10" s="13">
        <f ca="1">D10/E10-1</f>
        <v>-8.007687379884687E-2</v>
      </c>
    </row>
    <row r="11" spans="2:10" ht="17.25" thickBot="1" x14ac:dyDescent="0.35">
      <c r="C11" s="11" t="s">
        <v>32</v>
      </c>
      <c r="D11" s="8">
        <f ca="1">D9/D10</f>
        <v>399.29839832869078</v>
      </c>
      <c r="E11" s="8">
        <f ca="1">E9/E10</f>
        <v>479.04228058936582</v>
      </c>
      <c r="G11" s="14">
        <f ca="1">D11/E11-1</f>
        <v>-0.16646522758401638</v>
      </c>
    </row>
    <row r="13" spans="2:10" x14ac:dyDescent="0.3">
      <c r="C13" t="s">
        <v>43</v>
      </c>
    </row>
  </sheetData>
  <mergeCells count="2">
    <mergeCell ref="G3:G4"/>
    <mergeCell ref="C3:C4"/>
  </mergeCells>
  <conditionalFormatting sqref="G5:G7 G9:G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1">
    <dataValidation type="list" allowBlank="1" showInputMessage="1" showErrorMessage="1" sqref="C2 D1" xr:uid="{D81BB023-B9F8-4225-B8E7-07F6E37CBB37}">
      <formula1>$J$3:$J$7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D9D304-2479-4AFA-974B-FAD3ECAF32AC}">
  <dimension ref="A5:F10"/>
  <sheetViews>
    <sheetView zoomScale="240" zoomScaleNormal="240" workbookViewId="0">
      <selection activeCell="B6" sqref="B6:F10"/>
    </sheetView>
  </sheetViews>
  <sheetFormatPr defaultRowHeight="16.5" x14ac:dyDescent="0.3"/>
  <sheetData>
    <row r="5" spans="1:6" x14ac:dyDescent="0.3">
      <c r="B5">
        <v>1</v>
      </c>
      <c r="C5">
        <v>2</v>
      </c>
      <c r="D5">
        <v>3</v>
      </c>
      <c r="E5">
        <v>4</v>
      </c>
      <c r="F5">
        <v>5</v>
      </c>
    </row>
    <row r="6" spans="1:6" x14ac:dyDescent="0.3">
      <c r="A6">
        <v>1</v>
      </c>
      <c r="B6">
        <f>$A6*B$5</f>
        <v>1</v>
      </c>
      <c r="C6">
        <f t="shared" ref="C6:F10" si="0">$A6*C$5</f>
        <v>2</v>
      </c>
      <c r="D6">
        <f t="shared" si="0"/>
        <v>3</v>
      </c>
      <c r="E6">
        <f t="shared" si="0"/>
        <v>4</v>
      </c>
      <c r="F6">
        <f t="shared" si="0"/>
        <v>5</v>
      </c>
    </row>
    <row r="7" spans="1:6" x14ac:dyDescent="0.3">
      <c r="A7">
        <v>2</v>
      </c>
      <c r="B7">
        <f t="shared" ref="B7:B10" si="1">$A7*B$5</f>
        <v>2</v>
      </c>
      <c r="C7">
        <f t="shared" si="0"/>
        <v>4</v>
      </c>
      <c r="D7">
        <f t="shared" si="0"/>
        <v>6</v>
      </c>
      <c r="E7">
        <f t="shared" si="0"/>
        <v>8</v>
      </c>
      <c r="F7">
        <f t="shared" si="0"/>
        <v>10</v>
      </c>
    </row>
    <row r="8" spans="1:6" x14ac:dyDescent="0.3">
      <c r="A8">
        <v>3</v>
      </c>
      <c r="B8">
        <f t="shared" si="1"/>
        <v>3</v>
      </c>
      <c r="C8">
        <f t="shared" si="0"/>
        <v>6</v>
      </c>
      <c r="D8">
        <f t="shared" si="0"/>
        <v>9</v>
      </c>
      <c r="E8">
        <f t="shared" si="0"/>
        <v>12</v>
      </c>
      <c r="F8">
        <f t="shared" si="0"/>
        <v>15</v>
      </c>
    </row>
    <row r="9" spans="1:6" x14ac:dyDescent="0.3">
      <c r="A9">
        <v>4</v>
      </c>
      <c r="B9">
        <f t="shared" si="1"/>
        <v>4</v>
      </c>
      <c r="C9">
        <f t="shared" si="0"/>
        <v>8</v>
      </c>
      <c r="D9">
        <f t="shared" si="0"/>
        <v>12</v>
      </c>
      <c r="E9">
        <f t="shared" si="0"/>
        <v>16</v>
      </c>
      <c r="F9">
        <f t="shared" si="0"/>
        <v>20</v>
      </c>
    </row>
    <row r="10" spans="1:6" x14ac:dyDescent="0.3">
      <c r="A10">
        <v>5</v>
      </c>
      <c r="B10">
        <f t="shared" si="1"/>
        <v>5</v>
      </c>
      <c r="C10">
        <f t="shared" si="0"/>
        <v>10</v>
      </c>
      <c r="D10">
        <f t="shared" si="0"/>
        <v>15</v>
      </c>
      <c r="E10">
        <f t="shared" si="0"/>
        <v>20</v>
      </c>
      <c r="F10">
        <f t="shared" si="0"/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8</vt:i4>
      </vt:variant>
    </vt:vector>
  </HeadingPairs>
  <TitlesOfParts>
    <vt:vector size="13" baseType="lpstr">
      <vt:lpstr>Index</vt:lpstr>
      <vt:lpstr>Sheet2</vt:lpstr>
      <vt:lpstr>Data</vt:lpstr>
      <vt:lpstr>Scorecard</vt:lpstr>
      <vt:lpstr>Fixing</vt:lpstr>
      <vt:lpstr>Leads</vt:lpstr>
      <vt:lpstr>Pipeline</vt:lpstr>
      <vt:lpstr>Pipeline_Lead</vt:lpstr>
      <vt:lpstr>QTR</vt:lpstr>
      <vt:lpstr>Region</vt:lpstr>
      <vt:lpstr>Revenue</vt:lpstr>
      <vt:lpstr>Revenue_Win</vt:lpstr>
      <vt:lpstr>Wins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Kunaal Naik</dc:creator>
  <cp:lastModifiedBy>Kunaal Naik</cp:lastModifiedBy>
  <dcterms:created xsi:type="dcterms:W3CDTF">2022-01-28T10:24:42Z</dcterms:created>
  <dcterms:modified xsi:type="dcterms:W3CDTF">2022-09-06T11:27:38Z</dcterms:modified>
</cp:coreProperties>
</file>