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GitHub\YT_Time_Series_Forecasting\Excel\"/>
    </mc:Choice>
  </mc:AlternateContent>
  <xr:revisionPtr revIDLastSave="0" documentId="13_ncr:1_{53D37AEE-1F5E-47A1-9C1A-39C2B9C9379D}" xr6:coauthVersionLast="47" xr6:coauthVersionMax="47" xr10:uidLastSave="{00000000-0000-0000-0000-000000000000}"/>
  <bookViews>
    <workbookView xWindow="28680" yWindow="-120" windowWidth="29040" windowHeight="15840" firstSheet="1" activeTab="1" xr2:uid="{222811F3-B945-4F38-BB77-4DEABE907094}"/>
  </bookViews>
  <sheets>
    <sheet name="Step0" sheetId="4" state="hidden" r:id="rId1"/>
    <sheet name="Step1" sheetId="1" r:id="rId2"/>
    <sheet name="Step2" sheetId="2" r:id="rId3"/>
    <sheet name="Step3" sheetId="6" r:id="rId4"/>
    <sheet name="Step5" sheetId="9" r:id="rId5"/>
    <sheet name="Step6"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1" l="1"/>
  <c r="F7" i="1"/>
  <c r="F8" i="1"/>
  <c r="F9" i="1"/>
  <c r="F10" i="1"/>
  <c r="F11" i="1"/>
  <c r="F12" i="1"/>
  <c r="F13" i="1"/>
  <c r="F14" i="1"/>
  <c r="F15" i="1"/>
  <c r="F16" i="1"/>
  <c r="F17" i="1"/>
  <c r="F18" i="1"/>
  <c r="F19" i="1"/>
  <c r="F20" i="1"/>
  <c r="F5" i="1"/>
  <c r="K9" i="6"/>
  <c r="K25" i="6"/>
  <c r="K26" i="6"/>
  <c r="K27" i="6"/>
  <c r="K28" i="6"/>
  <c r="K10" i="6"/>
  <c r="K11" i="6"/>
  <c r="K12" i="6"/>
  <c r="K13" i="6"/>
  <c r="K14" i="6"/>
  <c r="K15" i="6"/>
  <c r="K16" i="6"/>
  <c r="K17" i="6"/>
  <c r="K18" i="6"/>
  <c r="K19" i="6"/>
  <c r="K20" i="6"/>
  <c r="K21" i="6"/>
  <c r="K22" i="6"/>
  <c r="K23" i="6"/>
  <c r="K24" i="6"/>
  <c r="F11" i="2" l="1"/>
  <c r="F12" i="2"/>
  <c r="F13" i="2"/>
  <c r="F14" i="2"/>
  <c r="F15" i="2"/>
  <c r="F16" i="2"/>
  <c r="F17" i="2"/>
  <c r="F18" i="2"/>
  <c r="F19" i="2"/>
  <c r="G19" i="2" s="1"/>
  <c r="F20" i="2"/>
  <c r="F21" i="2"/>
  <c r="G20" i="2" s="1"/>
  <c r="F22" i="2"/>
  <c r="G18" i="2" l="1"/>
  <c r="G12" i="2"/>
  <c r="G13" i="2"/>
  <c r="G15" i="2"/>
  <c r="G11" i="2"/>
  <c r="G14" i="2"/>
  <c r="G16" i="2"/>
  <c r="G17" i="2"/>
  <c r="G21" i="2"/>
  <c r="K28" i="10" l="1"/>
  <c r="K27" i="10"/>
  <c r="K26" i="10"/>
  <c r="K25" i="10"/>
  <c r="K24" i="10"/>
  <c r="K23" i="10"/>
  <c r="F23" i="10"/>
  <c r="K22" i="10"/>
  <c r="F22" i="10"/>
  <c r="K21" i="10"/>
  <c r="F21" i="10"/>
  <c r="G21" i="10" s="1"/>
  <c r="H21" i="10" s="1"/>
  <c r="K20" i="10"/>
  <c r="F20" i="10"/>
  <c r="G20" i="10" s="1"/>
  <c r="H20" i="10" s="1"/>
  <c r="K19" i="10"/>
  <c r="F19" i="10"/>
  <c r="G18" i="10" s="1"/>
  <c r="H18" i="10" s="1"/>
  <c r="K18" i="10"/>
  <c r="F18" i="10"/>
  <c r="K17" i="10"/>
  <c r="F17" i="10"/>
  <c r="G17" i="10" s="1"/>
  <c r="H17" i="10" s="1"/>
  <c r="K16" i="10"/>
  <c r="F16" i="10"/>
  <c r="G16" i="10" s="1"/>
  <c r="H16" i="10" s="1"/>
  <c r="K15" i="10"/>
  <c r="F15" i="10"/>
  <c r="G15" i="10" s="1"/>
  <c r="H15" i="10" s="1"/>
  <c r="K14" i="10"/>
  <c r="F14" i="10"/>
  <c r="K13" i="10"/>
  <c r="F13" i="10"/>
  <c r="K12" i="10"/>
  <c r="F12" i="10"/>
  <c r="K11" i="10"/>
  <c r="F11" i="10"/>
  <c r="G11" i="10" s="1"/>
  <c r="H11" i="10" s="1"/>
  <c r="K10" i="10"/>
  <c r="K9" i="10"/>
  <c r="K25" i="9"/>
  <c r="K26" i="9"/>
  <c r="K27" i="9"/>
  <c r="K28" i="9"/>
  <c r="K24" i="9"/>
  <c r="K23" i="9"/>
  <c r="F23" i="9"/>
  <c r="K22" i="9"/>
  <c r="F22" i="9"/>
  <c r="K21" i="9"/>
  <c r="F21" i="9"/>
  <c r="G21" i="9" s="1"/>
  <c r="H21" i="9" s="1"/>
  <c r="K20" i="9"/>
  <c r="F20" i="9"/>
  <c r="K19" i="9"/>
  <c r="F19" i="9"/>
  <c r="K18" i="9"/>
  <c r="F18" i="9"/>
  <c r="K17" i="9"/>
  <c r="F17" i="9"/>
  <c r="G17" i="9" s="1"/>
  <c r="H17" i="9" s="1"/>
  <c r="K16" i="9"/>
  <c r="F16" i="9"/>
  <c r="G16" i="9" s="1"/>
  <c r="H16" i="9" s="1"/>
  <c r="K15" i="9"/>
  <c r="F15" i="9"/>
  <c r="G15" i="9" s="1"/>
  <c r="H15" i="9" s="1"/>
  <c r="K14" i="9"/>
  <c r="F14" i="9"/>
  <c r="K13" i="9"/>
  <c r="F13" i="9"/>
  <c r="G13" i="9" s="1"/>
  <c r="H13" i="9" s="1"/>
  <c r="O2" i="9" s="1"/>
  <c r="I25" i="9" s="1"/>
  <c r="K12" i="9"/>
  <c r="F12" i="9"/>
  <c r="K11" i="9"/>
  <c r="F11" i="9"/>
  <c r="G11" i="9" s="1"/>
  <c r="H11" i="9" s="1"/>
  <c r="K10" i="9"/>
  <c r="K9" i="9"/>
  <c r="G12" i="9" l="1"/>
  <c r="H12" i="9" s="1"/>
  <c r="L25" i="9"/>
  <c r="G19" i="9"/>
  <c r="H19" i="9" s="1"/>
  <c r="G12" i="10"/>
  <c r="H12" i="10" s="1"/>
  <c r="G18" i="9"/>
  <c r="H18" i="9" s="1"/>
  <c r="G22" i="9"/>
  <c r="H22" i="9" s="1"/>
  <c r="G13" i="10"/>
  <c r="H13" i="10" s="1"/>
  <c r="G22" i="10"/>
  <c r="H22" i="10" s="1"/>
  <c r="O4" i="9"/>
  <c r="I27" i="9" s="1"/>
  <c r="L27" i="9" s="1"/>
  <c r="G14" i="9"/>
  <c r="H14" i="9" s="1"/>
  <c r="O3" i="9" s="1"/>
  <c r="I26" i="9" s="1"/>
  <c r="L26" i="9" s="1"/>
  <c r="Q5" i="10"/>
  <c r="Q2" i="10"/>
  <c r="G19" i="10"/>
  <c r="H19" i="10" s="1"/>
  <c r="Q4" i="10" s="1"/>
  <c r="G14" i="10"/>
  <c r="H14" i="10" s="1"/>
  <c r="Q3" i="10" s="1"/>
  <c r="I21" i="9"/>
  <c r="I13" i="9"/>
  <c r="I9" i="9"/>
  <c r="I17" i="9"/>
  <c r="G20" i="9"/>
  <c r="H20" i="9" s="1"/>
  <c r="O5" i="9" s="1"/>
  <c r="I28" i="9" s="1"/>
  <c r="L28" i="9" s="1"/>
  <c r="I23" i="9" l="1"/>
  <c r="L23" i="9" s="1"/>
  <c r="I15" i="9"/>
  <c r="I19" i="9"/>
  <c r="J21" i="9"/>
  <c r="L21" i="9"/>
  <c r="I11" i="9"/>
  <c r="J17" i="9"/>
  <c r="L17" i="9"/>
  <c r="J9" i="9"/>
  <c r="L9" i="9"/>
  <c r="J13" i="9"/>
  <c r="L13" i="9"/>
  <c r="I15" i="10"/>
  <c r="I23" i="10"/>
  <c r="I27" i="10"/>
  <c r="L27" i="10" s="1"/>
  <c r="I19" i="10"/>
  <c r="I11" i="10"/>
  <c r="I28" i="10"/>
  <c r="L28" i="10" s="1"/>
  <c r="I16" i="10"/>
  <c r="I20" i="10"/>
  <c r="I12" i="10"/>
  <c r="I24" i="10"/>
  <c r="I18" i="10"/>
  <c r="I10" i="10"/>
  <c r="I26" i="10"/>
  <c r="L26" i="10" s="1"/>
  <c r="I22" i="10"/>
  <c r="I14" i="10"/>
  <c r="I9" i="10"/>
  <c r="I25" i="10"/>
  <c r="L25" i="10" s="1"/>
  <c r="I17" i="10"/>
  <c r="I21" i="10"/>
  <c r="I13" i="10"/>
  <c r="I18" i="9"/>
  <c r="I10" i="9"/>
  <c r="I22" i="9"/>
  <c r="I14" i="9"/>
  <c r="I20" i="9"/>
  <c r="I12" i="9"/>
  <c r="I24" i="9"/>
  <c r="I16" i="9"/>
  <c r="J23" i="9" l="1"/>
  <c r="J19" i="9"/>
  <c r="L19" i="9"/>
  <c r="J24" i="9"/>
  <c r="L24" i="9"/>
  <c r="J12" i="9"/>
  <c r="L12" i="9"/>
  <c r="J15" i="9"/>
  <c r="L15" i="9"/>
  <c r="J22" i="9"/>
  <c r="L22" i="9"/>
  <c r="J18" i="9"/>
  <c r="L18" i="9"/>
  <c r="J16" i="9"/>
  <c r="L16" i="9"/>
  <c r="J20" i="9"/>
  <c r="L20" i="9"/>
  <c r="J14" i="9"/>
  <c r="L14" i="9"/>
  <c r="J11" i="9"/>
  <c r="L11" i="9"/>
  <c r="J10" i="9"/>
  <c r="L10" i="9"/>
  <c r="L13" i="10"/>
  <c r="J13" i="10"/>
  <c r="L24" i="10"/>
  <c r="J24" i="10"/>
  <c r="L12" i="10"/>
  <c r="J12" i="10"/>
  <c r="L15" i="10"/>
  <c r="J15" i="10"/>
  <c r="L9" i="10"/>
  <c r="J9" i="10"/>
  <c r="L20" i="10"/>
  <c r="J20" i="10"/>
  <c r="L19" i="10"/>
  <c r="J19" i="10"/>
  <c r="L21" i="10"/>
  <c r="J21" i="10"/>
  <c r="J17" i="10"/>
  <c r="L17" i="10"/>
  <c r="L14" i="10"/>
  <c r="J14" i="10"/>
  <c r="L10" i="10"/>
  <c r="J10" i="10"/>
  <c r="L18" i="10"/>
  <c r="J18" i="10"/>
  <c r="J23" i="10"/>
  <c r="L23" i="10"/>
  <c r="J16" i="10"/>
  <c r="L16" i="10"/>
  <c r="L22" i="10"/>
  <c r="J22" i="10"/>
  <c r="L11" i="10"/>
  <c r="J11" i="10"/>
  <c r="M16" i="10" l="1"/>
  <c r="N16" i="10"/>
  <c r="O16" i="10"/>
  <c r="M20" i="10"/>
  <c r="O20" i="10"/>
  <c r="N20" i="10"/>
  <c r="M23" i="10"/>
  <c r="N23" i="10"/>
  <c r="O23" i="10"/>
  <c r="M9" i="10"/>
  <c r="N9" i="10"/>
  <c r="O9" i="10"/>
  <c r="M13" i="10"/>
  <c r="O13" i="10"/>
  <c r="N13" i="10"/>
  <c r="M14" i="10"/>
  <c r="O14" i="10"/>
  <c r="N14" i="10"/>
  <c r="M17" i="10"/>
  <c r="N17" i="10"/>
  <c r="O17" i="10"/>
  <c r="M11" i="10"/>
  <c r="O11" i="10"/>
  <c r="N11" i="10"/>
  <c r="M18" i="10"/>
  <c r="N18" i="10"/>
  <c r="O18" i="10"/>
  <c r="M21" i="10"/>
  <c r="O21" i="10"/>
  <c r="N21" i="10"/>
  <c r="M15" i="10"/>
  <c r="O15" i="10"/>
  <c r="N15" i="10"/>
  <c r="M24" i="10"/>
  <c r="O24" i="10"/>
  <c r="N24" i="10"/>
  <c r="M22" i="10"/>
  <c r="O22" i="10"/>
  <c r="N22" i="10"/>
  <c r="M10" i="10"/>
  <c r="O10" i="10"/>
  <c r="N10" i="10"/>
  <c r="M19" i="10"/>
  <c r="O19" i="10"/>
  <c r="N19" i="10"/>
  <c r="M12" i="10"/>
  <c r="O12" i="10"/>
  <c r="N12" i="10"/>
  <c r="F23" i="6"/>
  <c r="F22" i="6"/>
  <c r="F21" i="6"/>
  <c r="F20" i="6"/>
  <c r="G20" i="6" s="1"/>
  <c r="H20" i="6" s="1"/>
  <c r="F19" i="6"/>
  <c r="F18" i="6"/>
  <c r="F17" i="6"/>
  <c r="G17" i="6" s="1"/>
  <c r="H17" i="6" s="1"/>
  <c r="F16" i="6"/>
  <c r="F15" i="6"/>
  <c r="F14" i="6"/>
  <c r="F13" i="6"/>
  <c r="G13" i="6" s="1"/>
  <c r="H13" i="6" s="1"/>
  <c r="F12" i="6"/>
  <c r="G12" i="6" s="1"/>
  <c r="H12" i="6" s="1"/>
  <c r="F11" i="6"/>
  <c r="H15" i="2"/>
  <c r="H16" i="2"/>
  <c r="H17" i="2"/>
  <c r="H18" i="2"/>
  <c r="H11" i="2"/>
  <c r="H12" i="2"/>
  <c r="H13" i="2"/>
  <c r="H14" i="2"/>
  <c r="H19" i="2"/>
  <c r="H20" i="2"/>
  <c r="H21" i="2"/>
  <c r="F10" i="2"/>
  <c r="G10" i="2" s="1"/>
  <c r="H10" i="2" s="1"/>
  <c r="G18" i="6" l="1"/>
  <c r="H18" i="6" s="1"/>
  <c r="G15" i="6"/>
  <c r="H15" i="6" s="1"/>
  <c r="G16" i="6"/>
  <c r="H16" i="6" s="1"/>
  <c r="O5" i="6" s="1"/>
  <c r="I28" i="6" s="1"/>
  <c r="G11" i="6"/>
  <c r="H11" i="6" s="1"/>
  <c r="G19" i="6"/>
  <c r="H19" i="6" s="1"/>
  <c r="G14" i="6"/>
  <c r="H14" i="6" s="1"/>
  <c r="G22" i="6"/>
  <c r="H22" i="6" s="1"/>
  <c r="P8" i="10"/>
  <c r="N1" i="10"/>
  <c r="N2" i="10"/>
  <c r="G21" i="6"/>
  <c r="H21" i="6" s="1"/>
  <c r="O2" i="6" s="1"/>
  <c r="O2" i="2"/>
  <c r="O5" i="2"/>
  <c r="O4" i="2"/>
  <c r="O3" i="2"/>
  <c r="O4" i="6"/>
  <c r="I27" i="6" s="1"/>
  <c r="O3" i="6" l="1"/>
  <c r="I25" i="6"/>
  <c r="I17" i="6"/>
  <c r="J17" i="6" s="1"/>
  <c r="I13" i="6"/>
  <c r="J13" i="6" s="1"/>
  <c r="I9" i="6"/>
  <c r="J9" i="6" s="1"/>
  <c r="I21" i="6"/>
  <c r="J21" i="6" s="1"/>
  <c r="I10" i="2"/>
  <c r="J10" i="2" s="1"/>
  <c r="I18" i="2"/>
  <c r="J18" i="2" s="1"/>
  <c r="I14" i="2"/>
  <c r="J14" i="2" s="1"/>
  <c r="I22" i="2"/>
  <c r="J22" i="2" s="1"/>
  <c r="I11" i="2"/>
  <c r="J11" i="2" s="1"/>
  <c r="I19" i="2"/>
  <c r="J19" i="2" s="1"/>
  <c r="I23" i="2"/>
  <c r="J23" i="2" s="1"/>
  <c r="I15" i="2"/>
  <c r="J15" i="2" s="1"/>
  <c r="I12" i="2"/>
  <c r="J12" i="2" s="1"/>
  <c r="I20" i="2"/>
  <c r="J20" i="2" s="1"/>
  <c r="I16" i="2"/>
  <c r="J16" i="2" s="1"/>
  <c r="I8" i="2"/>
  <c r="J8" i="2" s="1"/>
  <c r="I9" i="2"/>
  <c r="J9" i="2" s="1"/>
  <c r="I17" i="2"/>
  <c r="J17" i="2" s="1"/>
  <c r="I13" i="2"/>
  <c r="J13" i="2" s="1"/>
  <c r="I21" i="2"/>
  <c r="J21" i="2" s="1"/>
  <c r="I24" i="6"/>
  <c r="J24" i="6" s="1"/>
  <c r="I16" i="6"/>
  <c r="J16" i="6" s="1"/>
  <c r="I12" i="6"/>
  <c r="J12" i="6" s="1"/>
  <c r="I20" i="6"/>
  <c r="J20" i="6" s="1"/>
  <c r="I19" i="6"/>
  <c r="J19" i="6" s="1"/>
  <c r="I15" i="6"/>
  <c r="J15" i="6" s="1"/>
  <c r="I11" i="6"/>
  <c r="J11" i="6" s="1"/>
  <c r="I23" i="6"/>
  <c r="J23" i="6" s="1"/>
  <c r="I26" i="6" l="1"/>
  <c r="I22" i="6"/>
  <c r="J22" i="6" s="1"/>
  <c r="I10" i="6"/>
  <c r="J10" i="6" s="1"/>
  <c r="I18" i="6"/>
  <c r="J18" i="6" s="1"/>
  <c r="I14" i="6"/>
  <c r="J14"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6"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7"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7"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8"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8"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<sst xmlns="http://schemas.openxmlformats.org/spreadsheetml/2006/main" count="211" uniqueCount="67">
  <si>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</si>
  <si>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</si>
  <si>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</si>
  <si>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</si>
  <si>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</si>
  <si>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</si>
  <si>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</si>
  <si>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</si>
  <si>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</si>
  <si>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</si>
  <si>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</si>
  <si>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</si>
  <si>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</si>
  <si>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</si>
  <si>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</si>
  <si>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</si>
  <si>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</si>
  <si>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</si>
  <si>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</si>
  <si>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</si>
  <si>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</si>
  <si>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</si>
  <si>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</si>
  <si>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Intercept</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</si>
  <si>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</si>
  <si>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</si>
  <si>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</si>
  <si>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</si>
  <si>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</si>
  <si>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</si>
  <si>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</si>
  <si>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</si>
  <si>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</si>
  <si>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</si>
  <si>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</si>
  <si>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</si>
  <si>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</si>
  <si>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</si>
  <si>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</si>
  <si>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</si>
  <si>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</si>
  <si>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</si>
  <si>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</si>
  <si>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</si>
  <si>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</si>
  <si>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</si>
  <si>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</si>
  <si>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</si>
  <si>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</si>
  <si>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</si>
  <si>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</si>
  <si>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</si>
  <si>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</si>
  <si>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Irregular/Residual/Remainder Component</t>
  </si>
  <si>
    <t>https://otexts.com/fpp2/</t>
  </si>
  <si>
    <t>log(Yt) = log(St) + log(Tt) + log(Ct)</t>
  </si>
  <si>
    <t>Error</t>
  </si>
  <si>
    <t>&gt;15%</t>
  </si>
  <si>
    <t>https://machinelearningmastery.com/arima-for-time-series-forecasting-with-python/#targetText=ARIMA%20is%20an%20acronym%20that,time%20series%20data%20with%20Python.</t>
  </si>
  <si>
    <t>http://www.youtube.com/fxexcel</t>
  </si>
  <si>
    <t>Create a forecast for 4 quarters ahead</t>
  </si>
  <si>
    <t>Generate the following</t>
  </si>
  <si>
    <t>Generate Trend</t>
  </si>
  <si>
    <t>Generate Forecast</t>
  </si>
  <si>
    <t>Calculate the following</t>
  </si>
  <si>
    <t>Active Head Count</t>
  </si>
  <si>
    <t>Y Pred = 711 + 1466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</si>
</sst>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 #,##0.00_ ;_ * \-#,##0.00_ ;_ * &quot;-&quot;??_ ;_ @_ "/>
    <numFmt numFmtId="164" formatCode="_ * #,##0_ ;_ * \-#,##0_ ;_ * &quot;-&quot;??_ ;_ @_ "/>
    <numFmt numFmtId="165" formatCode="0.0"/>
    <numFmt numFmtId="167" formatCode="_ * #,##0_ ;_ * \-#,##0_ ;_ * &quot;-&quot;?_ ;_ @_ "/>
  </numFmts>
  <fonts count="10"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u/>
      <sz val="11"/>
      <color theme="10"/>
      <name val="Calibri"/>
      <family val="2"/>
      <scheme val="minor"/>
    </font>
    <font>
      <b/>
      <u/>
      <sz val="11"/>
      <color theme="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s>
  <borders count="3">
    <border>
      <left/>
      <right/>
      <top/>
      <bottom/>
      <diagonal/>
    </border>
    <border>
      <left/>
      <right/>
      <top/>
      <bottom style="thick">
        <color theme="4" tint="0.499984740745262"/>
      </bottom>
      <diagonal/>
    </border>
    <border>
      <left/>
      <right/>
      <top/>
      <bottom style="medium">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8" fillId="0" borderId="0" applyNumberFormat="0" applyFill="0" applyBorder="0" applyAlignment="0" applyProtection="0"/>
  </cellStyleXfs>
  <cellXfs count="29">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0" fontId="8" fillId="0" borderId="0" xfId="4"/>
    <xf numFmtId="167" fontId="0" fillId="0" borderId="0" xfId="0" applyNumberFormat="1"/>
    <xf numFmtId="2" fontId="0" fillId="0" borderId="0" xfId="0" applyNumberFormat="1"/>
    <xf numFmtId="0" fontId="3" fillId="0" borderId="0" xfId="0" applyFont="1"/>
    <xf numFmtId="165" fontId="3" fillId="0" borderId="0" xfId="0" applyNumberFormat="1" applyFont="1"/>
    <xf numFmtId="164" fontId="3" fillId="0" borderId="0" xfId="0" applyNumberFormat="1" applyFont="1"/>
    <xf numFmtId="0" fontId="0" fillId="2" borderId="0" xfId="0" applyFill="1"/>
    <xf numFmtId="10" fontId="0" fillId="0" borderId="0" xfId="0" applyNumberFormat="1"/>
    <xf numFmtId="0" fontId="9" fillId="3" borderId="0" xfId="0" applyFont="1" applyFill="1" applyAlignment="1">
      <alignment horizontal="center"/>
    </xf>
    <xf numFmtId="0" fontId="9" fillId="3" borderId="0" xfId="0" applyFont="1" applyFill="1" applyAlignment="1">
      <alignment horizontal="center"/>
    </xf>
    <xf numFmtId="0" fontId="0" fillId="0" borderId="0" xfId="0" applyAlignment="1">
      <alignment horizontal="center"/>
    </xf>
    <xf numFmtId="0" fontId="9" fillId="3" borderId="0" xfId="0" applyFont="1" applyFill="1" applyAlignment="1">
      <alignment horizontal="center" vertical="center" wrapText="1"/>
    </xf>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Active Head Count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c:v>
                </c:pt>
                <c:pt idx="1">
                  <c:v>610</c:v>
                </c:pt>
                <c:pt idx="2">
                  <c:v>800</c:v>
                </c:pt>
                <c:pt idx="3">
                  <c:v>850</c:v>
                </c:pt>
                <c:pt idx="4">
                  <c:v>780</c:v>
                </c:pt>
                <c:pt idx="5">
                  <c:v>720</c:v>
                </c:pt>
                <c:pt idx="6">
                  <c:v>880</c:v>
                </c:pt>
                <c:pt idx="7">
                  <c:v>940</c:v>
                </c:pt>
                <c:pt idx="8">
                  <c:v>800</c:v>
                </c:pt>
                <c:pt idx="9">
                  <c:v>760</c:v>
                </c:pt>
                <c:pt idx="10">
                  <c:v>950</c:v>
                </c:pt>
                <c:pt idx="11">
                  <c:v>980</c:v>
                </c:pt>
                <c:pt idx="12">
                  <c:v>830</c:v>
                </c:pt>
                <c:pt idx="13">
                  <c:v>790</c:v>
                </c:pt>
                <c:pt idx="14">
                  <c:v>1000</c:v>
                </c:pt>
                <c:pt idx="15">
                  <c:v>1040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Step2!$E$7</c:f>
              <c:strCache>
                <c:ptCount val="1"/>
                <c:pt idx="0">
                  <c:v>Active Head Count</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Step2!$E$8:$E$23</c:f>
              <c:numCache>
                <c:formatCode>_ * #,##0_ ;_ * \-#,##0_ ;_ * "-"??_ ;_ @_ </c:formatCode>
                <c:ptCount val="16"/>
                <c:pt idx="0">
                  <c:v>680</c:v>
                </c:pt>
                <c:pt idx="1">
                  <c:v>610</c:v>
                </c:pt>
                <c:pt idx="2">
                  <c:v>800</c:v>
                </c:pt>
                <c:pt idx="3">
                  <c:v>850</c:v>
                </c:pt>
                <c:pt idx="4">
                  <c:v>780</c:v>
                </c:pt>
                <c:pt idx="5">
                  <c:v>720</c:v>
                </c:pt>
                <c:pt idx="6">
                  <c:v>880</c:v>
                </c:pt>
                <c:pt idx="7">
                  <c:v>940</c:v>
                </c:pt>
                <c:pt idx="8">
                  <c:v>800</c:v>
                </c:pt>
                <c:pt idx="9">
                  <c:v>760</c:v>
                </c:pt>
                <c:pt idx="10">
                  <c:v>950</c:v>
                </c:pt>
                <c:pt idx="11">
                  <c:v>980</c:v>
                </c:pt>
                <c:pt idx="12">
                  <c:v>830</c:v>
                </c:pt>
                <c:pt idx="13">
                  <c:v>790</c:v>
                </c:pt>
                <c:pt idx="14">
                  <c:v>1000</c:v>
                </c:pt>
                <c:pt idx="15">
                  <c:v>1040</c:v>
                </c:pt>
              </c:numCache>
            </c:numRef>
          </c:val>
          <c:smooth val="0"/>
          <c:extLst>
            <c:ext xmlns:c16="http://schemas.microsoft.com/office/drawing/2014/chart" uri="{C3380CC4-5D6E-409C-BE32-E72D297353CC}">
              <c16:uniqueId val="{00000000-EEFC-4A4F-BBFE-B7670D4D1200}"/>
            </c:ext>
          </c:extLst>
        </c:ser>
        <c:ser>
          <c:idx val="1"/>
          <c:order val="1"/>
          <c:tx>
            <c:strRef>
              <c:f>Step2!$G$7</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Step2!$B$8:$B$23</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Step2!$G$8:$G$23</c:f>
              <c:numCache>
                <c:formatCode>General</c:formatCode>
                <c:ptCount val="16"/>
                <c:pt idx="2" formatCode="_ * #,##0_ ;_ * \-#,##0_ ;_ * &quot;-&quot;??_ ;_ @_ ">
                  <c:v>747.5</c:v>
                </c:pt>
                <c:pt idx="3" formatCode="_ * #,##0_ ;_ * \-#,##0_ ;_ * &quot;-&quot;??_ ;_ @_ ">
                  <c:v>773.75</c:v>
                </c:pt>
                <c:pt idx="4" formatCode="_ * #,##0_ ;_ * \-#,##0_ ;_ * &quot;-&quot;??_ ;_ @_ ">
                  <c:v>797.5</c:v>
                </c:pt>
                <c:pt idx="5" formatCode="_ * #,##0_ ;_ * \-#,##0_ ;_ * &quot;-&quot;??_ ;_ @_ ">
                  <c:v>818.75</c:v>
                </c:pt>
                <c:pt idx="6" formatCode="_ * #,##0_ ;_ * \-#,##0_ ;_ * &quot;-&quot;??_ ;_ @_ ">
                  <c:v>832.5</c:v>
                </c:pt>
                <c:pt idx="7" formatCode="_ * #,##0_ ;_ * \-#,##0_ ;_ * &quot;-&quot;??_ ;_ @_ ">
                  <c:v>840</c:v>
                </c:pt>
                <c:pt idx="8" formatCode="_ * #,##0_ ;_ * \-#,##0_ ;_ * &quot;-&quot;??_ ;_ @_ ">
                  <c:v>853.75</c:v>
                </c:pt>
                <c:pt idx="9" formatCode="_ * #,##0_ ;_ * \-#,##0_ ;_ * &quot;-&quot;??_ ;_ @_ ">
                  <c:v>867.5</c:v>
                </c:pt>
                <c:pt idx="10" formatCode="_ * #,##0_ ;_ * \-#,##0_ ;_ * &quot;-&quot;??_ ;_ @_ ">
                  <c:v>876.25</c:v>
                </c:pt>
                <c:pt idx="11" formatCode="_ * #,##0_ ;_ * \-#,##0_ ;_ * &quot;-&quot;??_ ;_ @_ ">
                  <c:v>883.75</c:v>
                </c:pt>
                <c:pt idx="12" formatCode="_ * #,##0_ ;_ * \-#,##0_ ;_ * &quot;-&quot;??_ ;_ @_ ">
                  <c:v>893.75</c:v>
                </c:pt>
                <c:pt idx="13" formatCode="_ * #,##0_ ;_ * \-#,##0_ ;_ * &quot;-&quot;??_ ;_ @_ ">
                  <c:v>907.5</c:v>
                </c:pt>
              </c:numCache>
            </c:numRef>
          </c:val>
          <c:smooth val="0"/>
          <c:extLst>
            <c:ext xmlns:c16="http://schemas.microsoft.com/office/drawing/2014/chart" uri="{C3380CC4-5D6E-409C-BE32-E72D297353CC}">
              <c16:uniqueId val="{00000001-EEFC-4A4F-BBFE-B7670D4D1200}"/>
            </c:ext>
          </c:extLst>
        </c:ser>
        <c:ser>
          <c:idx val="2"/>
          <c:order val="2"/>
          <c:tx>
            <c:strRef>
              <c:f>Step2!$J$7</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Step2!$J$8:$J$23</c:f>
              <c:numCache>
                <c:formatCode>_ * #,##0_ ;_ * \-#,##0_ ;_ * "-"??_ ;_ @_ </c:formatCode>
                <c:ptCount val="16"/>
                <c:pt idx="0">
                  <c:v>717.35753804090677</c:v>
                </c:pt>
                <c:pt idx="1">
                  <c:v>696.87912606554323</c:v>
                </c:pt>
                <c:pt idx="2">
                  <c:v>747.32442706420727</c:v>
                </c:pt>
                <c:pt idx="3">
                  <c:v>766.57042250538052</c:v>
                </c:pt>
                <c:pt idx="4">
                  <c:v>822.85129363515773</c:v>
                </c:pt>
                <c:pt idx="5">
                  <c:v>822.5458537167068</c:v>
                </c:pt>
                <c:pt idx="6">
                  <c:v>822.05686977062805</c:v>
                </c:pt>
                <c:pt idx="7">
                  <c:v>847.73670253536204</c:v>
                </c:pt>
                <c:pt idx="8">
                  <c:v>843.95004475400799</c:v>
                </c:pt>
                <c:pt idx="9">
                  <c:v>868.24284558985721</c:v>
                </c:pt>
                <c:pt idx="10">
                  <c:v>887.44775713874617</c:v>
                </c:pt>
                <c:pt idx="11">
                  <c:v>883.81060477090932</c:v>
                </c:pt>
                <c:pt idx="12">
                  <c:v>875.59817143228327</c:v>
                </c:pt>
                <c:pt idx="13">
                  <c:v>902.51558949471996</c:v>
                </c:pt>
                <c:pt idx="14">
                  <c:v>934.15553383025917</c:v>
                </c:pt>
                <c:pt idx="15">
                  <c:v>937.9214581242303</c:v>
                </c:pt>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Step3!$E$9:$E$24</c:f>
              <c:numCache>
                <c:formatCode>_ * #,##0_ ;_ * \-#,##0_ ;_ * "-"??_ ;_ @_ </c:formatCode>
                <c:ptCount val="16"/>
                <c:pt idx="0">
                  <c:v>680</c:v>
                </c:pt>
                <c:pt idx="1">
                  <c:v>610</c:v>
                </c:pt>
                <c:pt idx="2">
                  <c:v>800</c:v>
                </c:pt>
                <c:pt idx="3">
                  <c:v>850</c:v>
                </c:pt>
                <c:pt idx="4">
                  <c:v>780</c:v>
                </c:pt>
                <c:pt idx="5">
                  <c:v>720</c:v>
                </c:pt>
                <c:pt idx="6">
                  <c:v>880</c:v>
                </c:pt>
                <c:pt idx="7">
                  <c:v>940</c:v>
                </c:pt>
                <c:pt idx="8">
                  <c:v>800</c:v>
                </c:pt>
                <c:pt idx="9">
                  <c:v>760</c:v>
                </c:pt>
                <c:pt idx="10">
                  <c:v>950</c:v>
                </c:pt>
                <c:pt idx="11">
                  <c:v>980</c:v>
                </c:pt>
                <c:pt idx="12">
                  <c:v>830</c:v>
                </c:pt>
                <c:pt idx="13">
                  <c:v>790</c:v>
                </c:pt>
                <c:pt idx="14">
                  <c:v>1000</c:v>
                </c:pt>
                <c:pt idx="15">
                  <c:v>1040</c:v>
                </c:pt>
              </c:numCache>
            </c:numRef>
          </c:val>
          <c:smooth val="0"/>
          <c:extLst>
            <c:ext xmlns:c16="http://schemas.microsoft.com/office/drawing/2014/chart" uri="{C3380CC4-5D6E-409C-BE32-E72D297353CC}">
              <c16:uniqueId val="{00000000-8082-455C-B713-9CA39F7212A3}"/>
            </c:ext>
          </c:extLst>
        </c:ser>
        <c:ser>
          <c:idx val="1"/>
          <c:order val="1"/>
          <c:tx>
            <c:strRef>
              <c:f>Step3!$G$8</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Step3!$B$9:$B$24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Step3!$G$9:$G$24</c:f>
              <c:numCache>
                <c:formatCode>General</c:formatCode>
                <c:ptCount val="16"/>
                <c:pt idx="2" formatCode="_ * #,##0_ ;_ * \-#,##0_ ;_ * &quot;-&quot;??_ ;_ @_ ">
                  <c:v>747.5</c:v>
                </c:pt>
                <c:pt idx="3" formatCode="_ * #,##0_ ;_ * \-#,##0_ ;_ * &quot;-&quot;??_ ;_ @_ ">
                  <c:v>773.75</c:v>
                </c:pt>
                <c:pt idx="4" formatCode="_ * #,##0_ ;_ * \-#,##0_ ;_ * &quot;-&quot;??_ ;_ @_ ">
                  <c:v>797.5</c:v>
                </c:pt>
                <c:pt idx="5" formatCode="_ * #,##0_ ;_ * \-#,##0_ ;_ * &quot;-&quot;??_ ;_ @_ ">
                  <c:v>818.75</c:v>
                </c:pt>
                <c:pt idx="6" formatCode="_ * #,##0_ ;_ * \-#,##0_ ;_ * &quot;-&quot;??_ ;_ @_ ">
                  <c:v>832.5</c:v>
                </c:pt>
                <c:pt idx="7" formatCode="_ * #,##0_ ;_ * \-#,##0_ ;_ * &quot;-&quot;??_ ;_ @_ ">
                  <c:v>840</c:v>
                </c:pt>
                <c:pt idx="8" formatCode="_ * #,##0_ ;_ * \-#,##0_ ;_ * &quot;-&quot;??_ ;_ @_ ">
                  <c:v>853.75</c:v>
                </c:pt>
                <c:pt idx="9" formatCode="_ * #,##0_ ;_ * \-#,##0_ ;_ * &quot;-&quot;??_ ;_ @_ ">
                  <c:v>867.5</c:v>
                </c:pt>
                <c:pt idx="10" formatCode="_ * #,##0_ ;_ * \-#,##0_ ;_ * &quot;-&quot;??_ ;_ @_ ">
                  <c:v>876.25</c:v>
                </c:pt>
                <c:pt idx="11" formatCode="_ * #,##0_ ;_ * \-#,##0_ ;_ * &quot;-&quot;??_ ;_ @_ ">
                  <c:v>883.75</c:v>
                </c:pt>
                <c:pt idx="12" formatCode="_ * #,##0_ ;_ * \-#,##0_ ;_ * &quot;-&quot;??_ ;_ @_ ">
                  <c:v>893.75</c:v>
                </c:pt>
                <c:pt idx="13" formatCode="_ * #,##0_ ;_ * \-#,##0_ ;_ * &quot;-&quot;??_ ;_ @_ ">
                  <c:v>907.5</c:v>
                </c:pt>
              </c:numCache>
            </c:numRef>
          </c:val>
          <c:smooth val="0"/>
          <c:extLst>
            <c:ext xmlns:c16="http://schemas.microsoft.com/office/drawing/2014/chart" uri="{C3380CC4-5D6E-409C-BE32-E72D297353CC}">
              <c16:uniqueId val="{00000001-8082-455C-B713-9CA39F7212A3}"/>
            </c:ext>
          </c:extLst>
        </c:ser>
        <c:ser>
          <c:idx val="2"/>
          <c:order val="2"/>
          <c:tx>
            <c:strRef>
              <c:f>Step3!$J$8</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Step3!$J$9:$J$24</c:f>
              <c:numCache>
                <c:formatCode>_ * #,##0_ ;_ * \-#,##0_ ;_ * "-"??_ ;_ @_ </c:formatCode>
                <c:ptCount val="16"/>
                <c:pt idx="0">
                  <c:v>717.35753804090677</c:v>
                </c:pt>
                <c:pt idx="1">
                  <c:v>696.87912606554323</c:v>
                </c:pt>
                <c:pt idx="2">
                  <c:v>747.32442706420727</c:v>
                </c:pt>
                <c:pt idx="3">
                  <c:v>766.57042250538052</c:v>
                </c:pt>
                <c:pt idx="4">
                  <c:v>822.85129363515773</c:v>
                </c:pt>
                <c:pt idx="5">
                  <c:v>822.5458537167068</c:v>
                </c:pt>
                <c:pt idx="6">
                  <c:v>822.05686977062805</c:v>
                </c:pt>
                <c:pt idx="7">
                  <c:v>847.73670253536204</c:v>
                </c:pt>
                <c:pt idx="8">
                  <c:v>843.95004475400799</c:v>
                </c:pt>
                <c:pt idx="9">
                  <c:v>868.24284558985721</c:v>
                </c:pt>
                <c:pt idx="10">
                  <c:v>887.44775713874617</c:v>
                </c:pt>
                <c:pt idx="11">
                  <c:v>883.81060477090932</c:v>
                </c:pt>
                <c:pt idx="12">
                  <c:v>875.59817143228327</c:v>
                </c:pt>
                <c:pt idx="13">
                  <c:v>902.51558949471996</c:v>
                </c:pt>
                <c:pt idx="14">
                  <c:v>934.15553383025917</c:v>
                </c:pt>
                <c:pt idx="15">
                  <c:v>937.9214581242303</c:v>
                </c:pt>
              </c:numCache>
            </c:numRef>
          </c:val>
          <c:smooth val="0"/>
          <c:extLst>
            <c:ext xmlns:c16="http://schemas.microsoft.com/office/drawing/2014/chart" uri="{C3380CC4-5D6E-409C-BE32-E72D297353CC}">
              <c16:uniqueId val="{00000002-8082-455C-B713-9CA39F7212A3}"/>
            </c:ext>
          </c:extLst>
        </c:ser>
        <c:ser>
          <c:idx val="3"/>
          <c:order val="3"/>
          <c:tx>
            <c:strRef>
              <c:f>Step3!$K$8</c:f>
              <c:strCache>
                <c:ptCount val="1"/>
                <c:pt idx="0">
                  <c:v>Tt</c:v>
                </c:pt>
              </c:strCache>
            </c:strRef>
          </c:tx>
          <c:spPr>
            <a:ln w="22225" cap="rnd">
              <a:solidFill>
                <a:schemeClr val="accent4"/>
              </a:solidFill>
              <a:round/>
            </a:ln>
            <a:effectLst/>
          </c:spPr>
          <c:marker>
            <c:symbol val="x"/>
            <c:size val="6"/>
            <c:spPr>
              <a:noFill/>
              <a:ln w="9525">
                <a:solidFill>
                  <a:schemeClr val="accent4"/>
                </a:solidFill>
                <a:round/>
              </a:ln>
              <a:effectLst/>
            </c:spPr>
          </c:marker>
          <c:val>
            <c:numRef>
              <c:f>Step3!$K$9:$K$24</c:f>
              <c:numCache>
                <c:formatCode>_ * #,##0_ ;_ * \-#,##0_ ;_ * "-"??_ ;_ @_ </c:formatCode>
                <c:ptCount val="16"/>
                <c:pt idx="0">
                  <c:v>725</c:v>
                </c:pt>
                <c:pt idx="1">
                  <c:v>739</c:v>
                </c:pt>
                <c:pt idx="2">
                  <c:v>753</c:v>
                </c:pt>
                <c:pt idx="3">
                  <c:v>767</c:v>
                </c:pt>
                <c:pt idx="4">
                  <c:v>781</c:v>
                </c:pt>
                <c:pt idx="5">
                  <c:v>795</c:v>
                </c:pt>
                <c:pt idx="6">
                  <c:v>809</c:v>
                </c:pt>
                <c:pt idx="7">
                  <c:v>823</c:v>
                </c:pt>
                <c:pt idx="8">
                  <c:v>837</c:v>
                </c:pt>
                <c:pt idx="9">
                  <c:v>851</c:v>
                </c:pt>
                <c:pt idx="10">
                  <c:v>865</c:v>
                </c:pt>
                <c:pt idx="11">
                  <c:v>879</c:v>
                </c:pt>
                <c:pt idx="12">
                  <c:v>893</c:v>
                </c:pt>
                <c:pt idx="13">
                  <c:v>907</c:v>
                </c:pt>
                <c:pt idx="14">
                  <c:v>921</c:v>
                </c:pt>
                <c:pt idx="15">
                  <c:v>935</c:v>
                </c:pt>
              </c:numCache>
            </c:numRef>
          </c:val>
          <c:smooth val="0"/>
          <c:extLst>
            <c:ext xmlns:c16="http://schemas.microsoft.com/office/drawing/2014/chart" uri="{C3380CC4-5D6E-409C-BE32-E72D297353CC}">
              <c16:uniqueId val="{00000000-EB44-4703-9D5D-253027B9C714}"/>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Step5!$E$9:$E$28</c:f>
              <c:numCache>
                <c:formatCode>_ * #,##0_ ;_ * \-#,##0_ ;_ * "-"??_ ;_ @_ </c:formatCode>
                <c:ptCount val="20"/>
                <c:pt idx="0">
                  <c:v>680</c:v>
                </c:pt>
                <c:pt idx="1">
                  <c:v>610</c:v>
                </c:pt>
                <c:pt idx="2">
                  <c:v>800</c:v>
                </c:pt>
                <c:pt idx="3">
                  <c:v>850</c:v>
                </c:pt>
                <c:pt idx="4">
                  <c:v>780</c:v>
                </c:pt>
                <c:pt idx="5">
                  <c:v>720</c:v>
                </c:pt>
                <c:pt idx="6">
                  <c:v>880</c:v>
                </c:pt>
                <c:pt idx="7">
                  <c:v>940</c:v>
                </c:pt>
                <c:pt idx="8">
                  <c:v>800</c:v>
                </c:pt>
                <c:pt idx="9">
                  <c:v>760</c:v>
                </c:pt>
                <c:pt idx="10">
                  <c:v>950</c:v>
                </c:pt>
                <c:pt idx="11">
                  <c:v>980</c:v>
                </c:pt>
                <c:pt idx="12">
                  <c:v>830</c:v>
                </c:pt>
                <c:pt idx="13">
                  <c:v>790</c:v>
                </c:pt>
                <c:pt idx="14">
                  <c:v>1000</c:v>
                </c:pt>
                <c:pt idx="15">
                  <c:v>1040</c:v>
                </c:pt>
              </c:numCache>
            </c:numRef>
          </c:val>
          <c:smooth val="0"/>
          <c:extLst>
            <c:ext xmlns:c16="http://schemas.microsoft.com/office/drawing/2014/chart" uri="{C3380CC4-5D6E-409C-BE32-E72D297353CC}">
              <c16:uniqueId val="{00000000-90D3-4475-A45E-1E9D02D48086}"/>
            </c:ext>
          </c:extLst>
        </c:ser>
        <c:ser>
          <c:idx val="1"/>
          <c:order val="1"/>
          <c:tx>
            <c:strRef>
              <c:f>Step5!$L$8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Step5!$L$9:$L$28</c:f>
              <c:numCache>
                <c:formatCode>_ * #,##0_ ;_ * \-#,##0_ ;_ * "-"??_ ;_ @_ </c:formatCode>
                <c:ptCount val="20"/>
                <c:pt idx="0">
                  <c:v>687.24446856218447</c:v>
                </c:pt>
                <c:pt idx="1">
                  <c:v>646.86971260723635</c:v>
                </c:pt>
                <c:pt idx="2">
                  <c:v>806.07561881319862</c:v>
                </c:pt>
                <c:pt idx="3">
                  <c:v>850.47633049711624</c:v>
                </c:pt>
                <c:pt idx="4">
                  <c:v>740.32817923733251</c:v>
                </c:pt>
                <c:pt idx="5">
                  <c:v>695.8882564583937</c:v>
                </c:pt>
                <c:pt idx="6">
                  <c:v>866.02280958815095</c:v>
                </c:pt>
                <c:pt idx="7">
                  <c:v>912.57108213706204</c:v>
                </c:pt>
                <c:pt idx="8">
                  <c:v>793.41188991248055</c:v>
                </c:pt>
                <c:pt idx="9">
                  <c:v>744.90680030955093</c:v>
                </c:pt>
                <c:pt idx="10">
                  <c:v>925.97000036310328</c:v>
                </c:pt>
                <c:pt idx="11">
                  <c:v>974.66583377700795</c:v>
                </c:pt>
                <c:pt idx="12">
                  <c:v>846.49560058762859</c:v>
                </c:pt>
                <c:pt idx="13">
                  <c:v>793.92534416070828</c:v>
                </c:pt>
                <c:pt idx="14">
                  <c:v>985.91719113805561</c:v>
                </c:pt>
                <c:pt idx="15">
                  <c:v>1036.760585416954</c:v>
                </c:pt>
                <c:pt idx="16">
                  <c:v>899.57931126277663</c:v>
                </c:pt>
                <c:pt idx="17">
                  <c:v>842.94388801186551</c:v>
                </c:pt>
                <c:pt idx="18">
                  <c:v>1045.8643819130079</c:v>
                </c:pt>
                <c:pt idx="19">
                  <c:v>1098.8553370568998</c:v>
                </c:pt>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Step6!$E$8</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Step6!$E$9:$E$28</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Step6!$L$8</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Step6!$B$9:$B$28</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Step6!$L$9:$L$28</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160899</xdr:colOff>
      <xdr:row>4</xdr:row>
      <xdr:rowOff>171669</xdr:rowOff>
    </xdr:from>
    <xdr:to>
      <xdr:col>16</xdr:col>
      <xdr:colOff>464234</xdr:colOff>
      <xdr:row>20</xdr:row>
      <xdr:rowOff>13261</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179070</xdr:colOff>
      <xdr:row>6</xdr:row>
      <xdr:rowOff>72864</xdr:rowOff>
    </xdr:from>
    <xdr:to>
      <xdr:col>18</xdr:col>
      <xdr:colOff>437333</xdr:colOff>
      <xdr:row>23</xdr:row>
      <xdr:rowOff>46537</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564697</xdr:colOff>
      <xdr:row>8</xdr:row>
      <xdr:rowOff>170089</xdr:rowOff>
    </xdr:from>
    <xdr:to>
      <xdr:col>5</xdr:col>
      <xdr:colOff>115661</xdr:colOff>
      <xdr:row>8</xdr:row>
      <xdr:rowOff>170089</xdr:rowOff>
    </xdr:to>
    <xdr:cxnSp macro="">
      <xdr:nvCxnSpPr>
        <xdr:cNvPr id="3" name="Straight Arrow Connector 2">
          <a:extLst>
            <a:ext uri="{FF2B5EF4-FFF2-40B4-BE49-F238E27FC236}">
              <a16:creationId xmlns:a16="http://schemas.microsoft.com/office/drawing/2014/main" id="{06C84D4B-1CD1-442C-88E5-41232CB8FA54}"/>
            </a:ext>
          </a:extLst>
        </xdr:cNvPr>
        <xdr:cNvCxnSpPr/>
      </xdr:nvCxnSpPr>
      <xdr:spPr>
        <a:xfrm>
          <a:off x="2401661" y="1088571"/>
          <a:ext cx="9456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374721</xdr:colOff>
      <xdr:row>8</xdr:row>
      <xdr:rowOff>147008</xdr:rowOff>
    </xdr:from>
    <xdr:to>
      <xdr:col>20</xdr:col>
      <xdr:colOff>333521</xdr:colOff>
      <xdr:row>23</xdr:row>
      <xdr:rowOff>127665</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283526</xdr:colOff>
      <xdr:row>10</xdr:row>
      <xdr:rowOff>21720</xdr:rowOff>
    </xdr:from>
    <xdr:to>
      <xdr:col>20</xdr:col>
      <xdr:colOff>595313</xdr:colOff>
      <xdr:row>25</xdr:row>
      <xdr:rowOff>15712</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youtube.com/fxexcel?sub_confirmation=1" TargetMode="External"/><Relationship Id="rId2" Type="http://schemas.openxmlformats.org/officeDocument/2006/relationships/hyperlink" Target="https://machinelearningmastery.com/arima-for-time-series-forecasting-with-python/" TargetMode="External"/><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5"/>
  <sheetViews>
    <sheetView showGridLines="0" zoomScale="180" zoomScaleNormal="180" workbookViewId="0">
      <selection activeCell="B1" sqref="A1:B1"/>
    </sheetView>
  </sheetViews>
  <sheetFormatPr defaultRowHeight="14.4" x14ac:dyDescent="0.3"/>
  <cols>
    <col min="1" max="1" width="16" customWidth="1"/>
    <col min="2" max="2" width="22.33203125" bestFit="1" customWidth="1"/>
  </cols>
  <sheetData>
    <row r="1" spans="1:3" x14ac:dyDescent="0.3">
      <c r="A1" s="17" t="s">
        <v>59</v>
      </c>
    </row>
    <row r="3" spans="1:3" ht="18" thickBot="1" x14ac:dyDescent="0.4">
      <c r="A3" s="4" t="s">
        <v>48</v>
      </c>
    </row>
    <row r="4" spans="1:3" ht="15" thickTop="1" x14ac:dyDescent="0.3">
      <c r="A4" s="6" t="s">
        <v>50</v>
      </c>
      <c r="B4" s="6" t="s">
        <v>55</v>
      </c>
      <c r="C4" s="6"/>
    </row>
    <row r="6" spans="1:3" x14ac:dyDescent="0.3">
      <c r="A6" s="5" t="s">
        <v>9</v>
      </c>
      <c r="B6" t="s">
        <v>15</v>
      </c>
    </row>
    <row r="7" spans="1:3" x14ac:dyDescent="0.3">
      <c r="A7" s="5" t="s">
        <v>11</v>
      </c>
      <c r="B7" t="s">
        <v>16</v>
      </c>
    </row>
    <row r="8" spans="1:3" x14ac:dyDescent="0.3">
      <c r="A8" s="5" t="s">
        <v>17</v>
      </c>
      <c r="B8" t="s">
        <v>53</v>
      </c>
    </row>
    <row r="9" spans="1:3" x14ac:dyDescent="0.3">
      <c r="A9" s="5" t="s">
        <v>14</v>
      </c>
      <c r="B9" t="s">
        <v>18</v>
      </c>
    </row>
    <row r="10" spans="1:3" x14ac:dyDescent="0.3">
      <c r="A10" s="5" t="s">
        <v>51</v>
      </c>
      <c r="B10" t="s">
        <v>52</v>
      </c>
    </row>
    <row r="11" spans="1:3" x14ac:dyDescent="0.3">
      <c r="A11" s="5" t="s">
        <v>5</v>
      </c>
      <c r="B11" t="s">
        <v>19</v>
      </c>
    </row>
    <row r="12" spans="1:3" x14ac:dyDescent="0.3">
      <c r="A12" s="5" t="s">
        <v>6</v>
      </c>
      <c r="B12" t="s">
        <v>20</v>
      </c>
    </row>
    <row r="14" spans="1:3" x14ac:dyDescent="0.3">
      <c r="B14" s="17" t="s">
        <v>58</v>
      </c>
    </row>
    <row r="15" spans="1:3" x14ac:dyDescent="0.3">
      <c r="B15" s="17" t="s">
        <v>54</v>
      </c>
    </row>
  </sheetData>
  <hyperlinks>
    <hyperlink ref="B15" r:id="rId1" xr:uid="{862441C2-213C-4BB0-B6A2-211E22C306B9}"/>
    <hyperlink ref="B14" r:id="rId2" location="targetText=ARIMA%20is%20an%20acronym%20that,time%20series%20data%20with%20Python." display="https://machinelearningmastery.com/arima-for-time-series-forecasting-with-python/ - targetText=ARIMA%20is%20an%20acronym%20that,time%20series%20data%20with%20Python." xr:uid="{57A11C19-1D46-462C-8E61-7FA292ECEC78}"/>
    <hyperlink ref="A1" r:id="rId3" xr:uid="{D78142BA-7B37-4390-915D-B928B8A51BF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2:F24"/>
  <sheetViews>
    <sheetView tabSelected="1" zoomScale="130" zoomScaleNormal="130" workbookViewId="0">
      <selection activeCell="D25" sqref="D25"/>
    </sheetView>
  </sheetViews>
  <sheetFormatPr defaultRowHeight="14.4" x14ac:dyDescent="0.3"/>
  <cols>
    <col min="5" max="5" width="16.77734375" bestFit="1" customWidth="1"/>
  </cols>
  <sheetData>
    <row r="2" spans="1:6" x14ac:dyDescent="0.3">
      <c r="A2" s="26" t="s">
        <v>60</v>
      </c>
      <c r="B2" s="26"/>
      <c r="C2" s="26"/>
      <c r="D2" s="26"/>
      <c r="E2" s="26"/>
    </row>
    <row r="4" spans="1:6" x14ac:dyDescent="0.3">
      <c r="A4" s="5" t="s">
        <v>4</v>
      </c>
      <c r="B4" s="5" t="s">
        <v>3</v>
      </c>
      <c r="C4" s="5" t="s">
        <v>0</v>
      </c>
      <c r="D4" s="5" t="s">
        <v>1</v>
      </c>
      <c r="E4" s="5" t="s">
        <v>65</v>
      </c>
    </row>
    <row r="5" spans="1:6" x14ac:dyDescent="0.3">
      <c r="A5">
        <v>1</v>
      </c>
      <c r="B5" t="s">
        <v>29</v>
      </c>
      <c r="C5">
        <v>2015</v>
      </c>
      <c r="D5">
        <v>1</v>
      </c>
      <c r="E5" s="1">
        <v>680</v>
      </c>
      <c r="F5" s="2">
        <f>E5/100</f>
        <v>6.8</v>
      </c>
    </row>
    <row r="6" spans="1:6" x14ac:dyDescent="0.3">
      <c r="A6">
        <v>2</v>
      </c>
      <c r="B6" t="s">
        <v>30</v>
      </c>
      <c r="C6">
        <v>2015</v>
      </c>
      <c r="D6">
        <v>2</v>
      </c>
      <c r="E6" s="1">
        <v>610</v>
      </c>
      <c r="F6" s="2">
        <f t="shared" ref="F6:F24" si="0">E6/100</f>
        <v>6.1</v>
      </c>
    </row>
    <row r="7" spans="1:6" x14ac:dyDescent="0.3">
      <c r="A7">
        <v>3</v>
      </c>
      <c r="B7" t="s">
        <v>31</v>
      </c>
      <c r="C7">
        <v>2015</v>
      </c>
      <c r="D7">
        <v>3</v>
      </c>
      <c r="E7" s="1">
        <v>800</v>
      </c>
      <c r="F7" s="2">
        <f t="shared" si="0"/>
        <v>8</v>
      </c>
    </row>
    <row r="8" spans="1:6" x14ac:dyDescent="0.3">
      <c r="A8">
        <v>4</v>
      </c>
      <c r="B8" t="s">
        <v>32</v>
      </c>
      <c r="C8">
        <v>2015</v>
      </c>
      <c r="D8">
        <v>4</v>
      </c>
      <c r="E8" s="1">
        <v>850</v>
      </c>
      <c r="F8" s="2">
        <f t="shared" si="0"/>
        <v>8.5</v>
      </c>
    </row>
    <row r="9" spans="1:6" x14ac:dyDescent="0.3">
      <c r="A9">
        <v>5</v>
      </c>
      <c r="B9" t="s">
        <v>33</v>
      </c>
      <c r="C9">
        <v>2016</v>
      </c>
      <c r="D9">
        <v>1</v>
      </c>
      <c r="E9" s="1">
        <v>780</v>
      </c>
      <c r="F9" s="2">
        <f t="shared" si="0"/>
        <v>7.8</v>
      </c>
    </row>
    <row r="10" spans="1:6" x14ac:dyDescent="0.3">
      <c r="A10">
        <v>6</v>
      </c>
      <c r="B10" t="s">
        <v>34</v>
      </c>
      <c r="C10">
        <v>2016</v>
      </c>
      <c r="D10">
        <v>2</v>
      </c>
      <c r="E10" s="1">
        <v>720</v>
      </c>
      <c r="F10" s="2">
        <f t="shared" si="0"/>
        <v>7.2</v>
      </c>
    </row>
    <row r="11" spans="1:6" x14ac:dyDescent="0.3">
      <c r="A11">
        <v>7</v>
      </c>
      <c r="B11" t="s">
        <v>35</v>
      </c>
      <c r="C11">
        <v>2016</v>
      </c>
      <c r="D11">
        <v>3</v>
      </c>
      <c r="E11" s="1">
        <v>880</v>
      </c>
      <c r="F11" s="2">
        <f t="shared" si="0"/>
        <v>8.8000000000000007</v>
      </c>
    </row>
    <row r="12" spans="1:6" x14ac:dyDescent="0.3">
      <c r="A12">
        <v>8</v>
      </c>
      <c r="B12" t="s">
        <v>36</v>
      </c>
      <c r="C12">
        <v>2016</v>
      </c>
      <c r="D12">
        <v>4</v>
      </c>
      <c r="E12" s="1">
        <v>940</v>
      </c>
      <c r="F12" s="2">
        <f t="shared" si="0"/>
        <v>9.4</v>
      </c>
    </row>
    <row r="13" spans="1:6" x14ac:dyDescent="0.3">
      <c r="A13">
        <v>9</v>
      </c>
      <c r="B13" t="s">
        <v>37</v>
      </c>
      <c r="C13">
        <v>2017</v>
      </c>
      <c r="D13">
        <v>1</v>
      </c>
      <c r="E13" s="1">
        <v>800</v>
      </c>
      <c r="F13" s="2">
        <f t="shared" si="0"/>
        <v>8</v>
      </c>
    </row>
    <row r="14" spans="1:6" x14ac:dyDescent="0.3">
      <c r="A14">
        <v>10</v>
      </c>
      <c r="B14" t="s">
        <v>38</v>
      </c>
      <c r="C14">
        <v>2017</v>
      </c>
      <c r="D14">
        <v>2</v>
      </c>
      <c r="E14" s="1">
        <v>760</v>
      </c>
      <c r="F14" s="2">
        <f t="shared" si="0"/>
        <v>7.6</v>
      </c>
    </row>
    <row r="15" spans="1:6" x14ac:dyDescent="0.3">
      <c r="A15">
        <v>11</v>
      </c>
      <c r="B15" t="s">
        <v>39</v>
      </c>
      <c r="C15">
        <v>2017</v>
      </c>
      <c r="D15">
        <v>3</v>
      </c>
      <c r="E15" s="1">
        <v>950</v>
      </c>
      <c r="F15" s="2">
        <f t="shared" si="0"/>
        <v>9.5</v>
      </c>
    </row>
    <row r="16" spans="1:6" x14ac:dyDescent="0.3">
      <c r="A16">
        <v>12</v>
      </c>
      <c r="B16" t="s">
        <v>40</v>
      </c>
      <c r="C16">
        <v>2017</v>
      </c>
      <c r="D16">
        <v>4</v>
      </c>
      <c r="E16" s="1">
        <v>980</v>
      </c>
      <c r="F16" s="2">
        <f t="shared" si="0"/>
        <v>9.8000000000000007</v>
      </c>
    </row>
    <row r="17" spans="1:6" x14ac:dyDescent="0.3">
      <c r="A17">
        <v>13</v>
      </c>
      <c r="B17" t="s">
        <v>41</v>
      </c>
      <c r="C17">
        <v>2018</v>
      </c>
      <c r="D17">
        <v>1</v>
      </c>
      <c r="E17" s="1">
        <v>830</v>
      </c>
      <c r="F17" s="2">
        <f t="shared" si="0"/>
        <v>8.3000000000000007</v>
      </c>
    </row>
    <row r="18" spans="1:6" x14ac:dyDescent="0.3">
      <c r="A18">
        <v>14</v>
      </c>
      <c r="B18" t="s">
        <v>42</v>
      </c>
      <c r="C18">
        <v>2018</v>
      </c>
      <c r="D18">
        <v>2</v>
      </c>
      <c r="E18" s="1">
        <v>790</v>
      </c>
      <c r="F18" s="2">
        <f t="shared" si="0"/>
        <v>7.9</v>
      </c>
    </row>
    <row r="19" spans="1:6" x14ac:dyDescent="0.3">
      <c r="A19">
        <v>15</v>
      </c>
      <c r="B19" t="s">
        <v>43</v>
      </c>
      <c r="C19">
        <v>2018</v>
      </c>
      <c r="D19">
        <v>3</v>
      </c>
      <c r="E19" s="1">
        <v>1000</v>
      </c>
      <c r="F19" s="2">
        <f t="shared" si="0"/>
        <v>10</v>
      </c>
    </row>
    <row r="20" spans="1:6" x14ac:dyDescent="0.3">
      <c r="A20">
        <v>16</v>
      </c>
      <c r="B20" t="s">
        <v>44</v>
      </c>
      <c r="C20">
        <v>2018</v>
      </c>
      <c r="D20">
        <v>4</v>
      </c>
      <c r="E20" s="1">
        <v>1040</v>
      </c>
      <c r="F20" s="2">
        <f t="shared" si="0"/>
        <v>10.4</v>
      </c>
    </row>
    <row r="21" spans="1:6" x14ac:dyDescent="0.3">
      <c r="A21">
        <v>17</v>
      </c>
      <c r="E21" s="18"/>
      <c r="F21" s="2"/>
    </row>
    <row r="22" spans="1:6" x14ac:dyDescent="0.3">
      <c r="A22">
        <v>18</v>
      </c>
      <c r="E22" s="18"/>
      <c r="F22" s="2"/>
    </row>
    <row r="23" spans="1:6" x14ac:dyDescent="0.3">
      <c r="A23">
        <v>19</v>
      </c>
      <c r="E23" s="18"/>
      <c r="F23" s="2"/>
    </row>
    <row r="24" spans="1:6" x14ac:dyDescent="0.3">
      <c r="A24">
        <v>20</v>
      </c>
      <c r="E24" s="18"/>
      <c r="F24" s="2"/>
    </row>
  </sheetData>
  <mergeCells count="1">
    <mergeCell ref="A2:E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4"/>
  <sheetViews>
    <sheetView zoomScale="140" zoomScaleNormal="140" workbookViewId="0">
      <selection activeCell="E19" sqref="E19"/>
    </sheetView>
  </sheetViews>
  <sheetFormatPr defaultRowHeight="14.4" x14ac:dyDescent="0.3"/>
  <cols>
    <col min="5" max="5" width="16.88671875" bestFit="1" customWidth="1"/>
    <col min="10" max="10" width="12.6640625" bestFit="1" customWidth="1"/>
  </cols>
  <sheetData>
    <row r="1" spans="1:15" x14ac:dyDescent="0.3">
      <c r="N1" t="s">
        <v>1</v>
      </c>
      <c r="O1" t="s">
        <v>11</v>
      </c>
    </row>
    <row r="2" spans="1:15" x14ac:dyDescent="0.3">
      <c r="N2">
        <v>1</v>
      </c>
      <c r="O2" s="19">
        <f>AVERAGEIFS($H$8:$H$23,$D$8:$D$23,N2)</f>
        <v>0.94792340491335791</v>
      </c>
    </row>
    <row r="3" spans="1:15" x14ac:dyDescent="0.3">
      <c r="N3">
        <v>2</v>
      </c>
      <c r="O3" s="19">
        <f>AVERAGEIFS($H$8:$H$23,$D$8:$D$23,N3)</f>
        <v>0.8753311401992373</v>
      </c>
    </row>
    <row r="4" spans="1:15" x14ac:dyDescent="0.3">
      <c r="N4">
        <v>3</v>
      </c>
      <c r="O4" s="19">
        <f>AVERAGEIFS($H$8:$H$23,$D$8:$D$23,N4)</f>
        <v>1.0704855495527206</v>
      </c>
    </row>
    <row r="5" spans="1:15" x14ac:dyDescent="0.3">
      <c r="F5" s="26" t="s">
        <v>61</v>
      </c>
      <c r="G5" s="26"/>
      <c r="H5" s="26"/>
      <c r="I5" s="26"/>
      <c r="J5" s="26"/>
      <c r="N5">
        <v>4</v>
      </c>
      <c r="O5" s="19">
        <f>AVERAGEIFS($H$8:$H$23,$D$8:$D$23,N5)</f>
        <v>1.1088348507133197</v>
      </c>
    </row>
    <row r="6" spans="1:15" x14ac:dyDescent="0.3">
      <c r="E6" t="s">
        <v>9</v>
      </c>
      <c r="F6" s="27" t="s">
        <v>7</v>
      </c>
      <c r="G6" s="27"/>
      <c r="H6" t="s">
        <v>10</v>
      </c>
      <c r="J6" t="s">
        <v>12</v>
      </c>
    </row>
    <row r="7" spans="1:15" x14ac:dyDescent="0.3">
      <c r="A7" s="5" t="s">
        <v>4</v>
      </c>
      <c r="B7" s="5" t="s">
        <v>3</v>
      </c>
      <c r="C7" s="5" t="s">
        <v>0</v>
      </c>
      <c r="D7" s="5" t="s">
        <v>1</v>
      </c>
      <c r="E7" s="5" t="s">
        <v>65</v>
      </c>
      <c r="F7" s="5" t="s">
        <v>5</v>
      </c>
      <c r="G7" s="5" t="s">
        <v>6</v>
      </c>
      <c r="H7" s="5" t="s">
        <v>8</v>
      </c>
      <c r="I7" s="5" t="s">
        <v>11</v>
      </c>
      <c r="J7" s="5" t="s">
        <v>13</v>
      </c>
      <c r="K7" s="5" t="s">
        <v>14</v>
      </c>
    </row>
    <row r="8" spans="1:15" x14ac:dyDescent="0.3">
      <c r="A8">
        <v>1</v>
      </c>
      <c r="B8" t="s">
        <v>29</v>
      </c>
      <c r="C8">
        <v>2015</v>
      </c>
      <c r="D8">
        <v>1</v>
      </c>
      <c r="E8" s="1">
        <v>680</v>
      </c>
      <c r="I8" s="3">
        <f>VLOOKUP(D8,$N$2:$O$5,2,FALSE)</f>
        <v>0.94792340491335791</v>
      </c>
      <c r="J8" s="2">
        <f t="shared" ref="J8:J23" si="0">E8/I8</f>
        <v>717.35753804090677</v>
      </c>
    </row>
    <row r="9" spans="1:15" x14ac:dyDescent="0.3">
      <c r="A9">
        <v>2</v>
      </c>
      <c r="B9" t="s">
        <v>30</v>
      </c>
      <c r="C9">
        <v>2015</v>
      </c>
      <c r="D9">
        <v>2</v>
      </c>
      <c r="E9" s="1">
        <v>610</v>
      </c>
      <c r="I9" s="3">
        <f t="shared" ref="I9:I23" si="1">VLOOKUP(D9,$N$2:$O$5,2,FALSE)</f>
        <v>0.8753311401992373</v>
      </c>
      <c r="J9" s="2">
        <f t="shared" si="0"/>
        <v>696.87912606554323</v>
      </c>
    </row>
    <row r="10" spans="1:15" x14ac:dyDescent="0.3">
      <c r="A10">
        <v>3</v>
      </c>
      <c r="B10" t="s">
        <v>31</v>
      </c>
      <c r="C10">
        <v>2015</v>
      </c>
      <c r="D10">
        <v>3</v>
      </c>
      <c r="E10" s="1">
        <v>800</v>
      </c>
      <c r="F10" s="2">
        <f t="shared" ref="F10:F22" si="2">AVERAGE(E8:E11)</f>
        <v>735</v>
      </c>
      <c r="G10" s="2">
        <f>AVERAGE(F10:F11)</f>
        <v>747.5</v>
      </c>
      <c r="H10" s="3">
        <f t="shared" ref="H10:H21" si="3">E10/G10</f>
        <v>1.0702341137123745</v>
      </c>
      <c r="I10" s="3">
        <f t="shared" si="1"/>
        <v>1.0704855495527206</v>
      </c>
      <c r="J10" s="2">
        <f t="shared" si="0"/>
        <v>747.32442706420727</v>
      </c>
    </row>
    <row r="11" spans="1:15" x14ac:dyDescent="0.3">
      <c r="A11">
        <v>4</v>
      </c>
      <c r="B11" t="s">
        <v>32</v>
      </c>
      <c r="C11">
        <v>2015</v>
      </c>
      <c r="D11">
        <v>4</v>
      </c>
      <c r="E11" s="1">
        <v>850</v>
      </c>
      <c r="F11" s="2">
        <f t="shared" si="2"/>
        <v>760</v>
      </c>
      <c r="G11" s="2">
        <f t="shared" ref="G11:G21" si="4">AVERAGE(F11:F12)</f>
        <v>773.75</v>
      </c>
      <c r="H11" s="3">
        <f t="shared" si="3"/>
        <v>1.0985460420032309</v>
      </c>
      <c r="I11" s="3">
        <f t="shared" si="1"/>
        <v>1.1088348507133197</v>
      </c>
      <c r="J11" s="2">
        <f t="shared" si="0"/>
        <v>766.57042250538052</v>
      </c>
    </row>
    <row r="12" spans="1:15" x14ac:dyDescent="0.3">
      <c r="A12">
        <v>5</v>
      </c>
      <c r="B12" t="s">
        <v>33</v>
      </c>
      <c r="C12">
        <v>2016</v>
      </c>
      <c r="D12">
        <v>1</v>
      </c>
      <c r="E12" s="1">
        <v>780</v>
      </c>
      <c r="F12" s="2">
        <f t="shared" si="2"/>
        <v>787.5</v>
      </c>
      <c r="G12" s="2">
        <f t="shared" si="4"/>
        <v>797.5</v>
      </c>
      <c r="H12" s="3">
        <f t="shared" si="3"/>
        <v>0.9780564263322884</v>
      </c>
      <c r="I12" s="3">
        <f t="shared" si="1"/>
        <v>0.94792340491335791</v>
      </c>
      <c r="J12" s="2">
        <f t="shared" si="0"/>
        <v>822.85129363515773</v>
      </c>
    </row>
    <row r="13" spans="1:15" x14ac:dyDescent="0.3">
      <c r="A13">
        <v>6</v>
      </c>
      <c r="B13" t="s">
        <v>34</v>
      </c>
      <c r="C13">
        <v>2016</v>
      </c>
      <c r="D13">
        <v>2</v>
      </c>
      <c r="E13" s="1">
        <v>720</v>
      </c>
      <c r="F13" s="2">
        <f t="shared" si="2"/>
        <v>807.5</v>
      </c>
      <c r="G13" s="2">
        <f t="shared" si="4"/>
        <v>818.75</v>
      </c>
      <c r="H13" s="3">
        <f t="shared" si="3"/>
        <v>0.87938931297709921</v>
      </c>
      <c r="I13" s="3">
        <f t="shared" si="1"/>
        <v>0.8753311401992373</v>
      </c>
      <c r="J13" s="2">
        <f t="shared" si="0"/>
        <v>822.5458537167068</v>
      </c>
    </row>
    <row r="14" spans="1:15" x14ac:dyDescent="0.3">
      <c r="A14">
        <v>7</v>
      </c>
      <c r="B14" t="s">
        <v>35</v>
      </c>
      <c r="C14">
        <v>2016</v>
      </c>
      <c r="D14">
        <v>3</v>
      </c>
      <c r="E14" s="1">
        <v>880</v>
      </c>
      <c r="F14" s="2">
        <f t="shared" si="2"/>
        <v>830</v>
      </c>
      <c r="G14" s="2">
        <f t="shared" si="4"/>
        <v>832.5</v>
      </c>
      <c r="H14" s="3">
        <f t="shared" si="3"/>
        <v>1.057057057057057</v>
      </c>
      <c r="I14" s="3">
        <f t="shared" si="1"/>
        <v>1.0704855495527206</v>
      </c>
      <c r="J14" s="2">
        <f t="shared" si="0"/>
        <v>822.05686977062805</v>
      </c>
    </row>
    <row r="15" spans="1:15" x14ac:dyDescent="0.3">
      <c r="A15">
        <v>8</v>
      </c>
      <c r="B15" t="s">
        <v>36</v>
      </c>
      <c r="C15">
        <v>2016</v>
      </c>
      <c r="D15">
        <v>4</v>
      </c>
      <c r="E15" s="1">
        <v>940</v>
      </c>
      <c r="F15" s="2">
        <f t="shared" si="2"/>
        <v>835</v>
      </c>
      <c r="G15" s="2">
        <f t="shared" si="4"/>
        <v>840</v>
      </c>
      <c r="H15" s="3">
        <f t="shared" si="3"/>
        <v>1.1190476190476191</v>
      </c>
      <c r="I15" s="3">
        <f t="shared" si="1"/>
        <v>1.1088348507133197</v>
      </c>
      <c r="J15" s="2">
        <f t="shared" si="0"/>
        <v>847.73670253536204</v>
      </c>
    </row>
    <row r="16" spans="1:15" x14ac:dyDescent="0.3">
      <c r="A16">
        <v>9</v>
      </c>
      <c r="B16" t="s">
        <v>37</v>
      </c>
      <c r="C16">
        <v>2017</v>
      </c>
      <c r="D16">
        <v>1</v>
      </c>
      <c r="E16" s="1">
        <v>800</v>
      </c>
      <c r="F16" s="2">
        <f t="shared" si="2"/>
        <v>845</v>
      </c>
      <c r="G16" s="2">
        <f t="shared" si="4"/>
        <v>853.75</v>
      </c>
      <c r="H16" s="3">
        <f t="shared" si="3"/>
        <v>0.93704245973645683</v>
      </c>
      <c r="I16" s="3">
        <f t="shared" si="1"/>
        <v>0.94792340491335791</v>
      </c>
      <c r="J16" s="2">
        <f t="shared" si="0"/>
        <v>843.95004475400799</v>
      </c>
    </row>
    <row r="17" spans="1:10" x14ac:dyDescent="0.3">
      <c r="A17">
        <v>10</v>
      </c>
      <c r="B17" t="s">
        <v>38</v>
      </c>
      <c r="C17">
        <v>2017</v>
      </c>
      <c r="D17">
        <v>2</v>
      </c>
      <c r="E17" s="1">
        <v>760</v>
      </c>
      <c r="F17" s="2">
        <f t="shared" si="2"/>
        <v>862.5</v>
      </c>
      <c r="G17" s="2">
        <f t="shared" si="4"/>
        <v>867.5</v>
      </c>
      <c r="H17" s="3">
        <f t="shared" si="3"/>
        <v>0.87608069164265134</v>
      </c>
      <c r="I17" s="3">
        <f t="shared" si="1"/>
        <v>0.8753311401992373</v>
      </c>
      <c r="J17" s="2">
        <f t="shared" si="0"/>
        <v>868.24284558985721</v>
      </c>
    </row>
    <row r="18" spans="1:10" x14ac:dyDescent="0.3">
      <c r="A18">
        <v>11</v>
      </c>
      <c r="B18" t="s">
        <v>39</v>
      </c>
      <c r="C18">
        <v>2017</v>
      </c>
      <c r="D18">
        <v>3</v>
      </c>
      <c r="E18" s="1">
        <v>950</v>
      </c>
      <c r="F18" s="2">
        <f t="shared" si="2"/>
        <v>872.5</v>
      </c>
      <c r="G18" s="2">
        <f t="shared" si="4"/>
        <v>876.25</v>
      </c>
      <c r="H18" s="3">
        <f t="shared" si="3"/>
        <v>1.0841654778887304</v>
      </c>
      <c r="I18" s="3">
        <f t="shared" si="1"/>
        <v>1.0704855495527206</v>
      </c>
      <c r="J18" s="2">
        <f t="shared" si="0"/>
        <v>887.44775713874617</v>
      </c>
    </row>
    <row r="19" spans="1:10" x14ac:dyDescent="0.3">
      <c r="A19">
        <v>12</v>
      </c>
      <c r="B19" t="s">
        <v>40</v>
      </c>
      <c r="C19">
        <v>2017</v>
      </c>
      <c r="D19">
        <v>4</v>
      </c>
      <c r="E19" s="1">
        <v>980</v>
      </c>
      <c r="F19" s="2">
        <f t="shared" si="2"/>
        <v>880</v>
      </c>
      <c r="G19" s="2">
        <f t="shared" si="4"/>
        <v>883.75</v>
      </c>
      <c r="H19" s="3">
        <f t="shared" si="3"/>
        <v>1.108910891089109</v>
      </c>
      <c r="I19" s="3">
        <f t="shared" si="1"/>
        <v>1.1088348507133197</v>
      </c>
      <c r="J19" s="2">
        <f t="shared" si="0"/>
        <v>883.81060477090932</v>
      </c>
    </row>
    <row r="20" spans="1:10" x14ac:dyDescent="0.3">
      <c r="A20">
        <v>13</v>
      </c>
      <c r="B20" t="s">
        <v>41</v>
      </c>
      <c r="C20">
        <v>2018</v>
      </c>
      <c r="D20">
        <v>1</v>
      </c>
      <c r="E20" s="1">
        <v>830</v>
      </c>
      <c r="F20" s="2">
        <f t="shared" si="2"/>
        <v>887.5</v>
      </c>
      <c r="G20" s="2">
        <f t="shared" si="4"/>
        <v>893.75</v>
      </c>
      <c r="H20" s="3">
        <f t="shared" si="3"/>
        <v>0.92867132867132862</v>
      </c>
      <c r="I20" s="3">
        <f t="shared" si="1"/>
        <v>0.94792340491335791</v>
      </c>
      <c r="J20" s="2">
        <f t="shared" si="0"/>
        <v>875.59817143228327</v>
      </c>
    </row>
    <row r="21" spans="1:10" x14ac:dyDescent="0.3">
      <c r="A21">
        <v>14</v>
      </c>
      <c r="B21" t="s">
        <v>42</v>
      </c>
      <c r="C21">
        <v>2018</v>
      </c>
      <c r="D21">
        <v>2</v>
      </c>
      <c r="E21" s="1">
        <v>790</v>
      </c>
      <c r="F21" s="2">
        <f t="shared" si="2"/>
        <v>900</v>
      </c>
      <c r="G21" s="2">
        <f t="shared" si="4"/>
        <v>907.5</v>
      </c>
      <c r="H21" s="3">
        <f t="shared" si="3"/>
        <v>0.87052341597796146</v>
      </c>
      <c r="I21" s="3">
        <f t="shared" si="1"/>
        <v>0.8753311401992373</v>
      </c>
      <c r="J21" s="2">
        <f t="shared" si="0"/>
        <v>902.51558949471996</v>
      </c>
    </row>
    <row r="22" spans="1:10" x14ac:dyDescent="0.3">
      <c r="A22">
        <v>15</v>
      </c>
      <c r="B22" t="s">
        <v>43</v>
      </c>
      <c r="C22">
        <v>2018</v>
      </c>
      <c r="D22">
        <v>3</v>
      </c>
      <c r="E22" s="1">
        <v>1000</v>
      </c>
      <c r="F22" s="2">
        <f t="shared" si="2"/>
        <v>915</v>
      </c>
      <c r="G22" s="2"/>
      <c r="I22" s="3">
        <f t="shared" si="1"/>
        <v>1.0704855495527206</v>
      </c>
      <c r="J22" s="2">
        <f t="shared" si="0"/>
        <v>934.15553383025917</v>
      </c>
    </row>
    <row r="23" spans="1:10" x14ac:dyDescent="0.3">
      <c r="A23">
        <v>16</v>
      </c>
      <c r="B23" t="s">
        <v>44</v>
      </c>
      <c r="C23">
        <v>2018</v>
      </c>
      <c r="D23">
        <v>4</v>
      </c>
      <c r="E23" s="1">
        <v>1040</v>
      </c>
      <c r="F23" s="2"/>
      <c r="I23" s="3">
        <f t="shared" si="1"/>
        <v>1.1088348507133197</v>
      </c>
      <c r="J23" s="2">
        <f t="shared" si="0"/>
        <v>937.9214581242303</v>
      </c>
    </row>
    <row r="24" spans="1:10" x14ac:dyDescent="0.3">
      <c r="I24" s="3"/>
    </row>
  </sheetData>
  <mergeCells count="2">
    <mergeCell ref="F6:G6"/>
    <mergeCell ref="F5:J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8"/>
  <sheetViews>
    <sheetView zoomScale="130" zoomScaleNormal="130" workbookViewId="0">
      <selection activeCell="E9" sqref="E9:E24"/>
    </sheetView>
  </sheetViews>
  <sheetFormatPr defaultRowHeight="14.4" x14ac:dyDescent="0.3"/>
  <cols>
    <col min="5" max="5" width="11.33203125" bestFit="1" customWidth="1"/>
    <col min="10" max="10" width="12.6640625" bestFit="1" customWidth="1"/>
    <col min="11" max="11" width="14.5546875" customWidth="1"/>
    <col min="16" max="16" width="8.5546875" bestFit="1" customWidth="1"/>
    <col min="17" max="17" width="12.88671875" bestFit="1" customWidth="1"/>
  </cols>
  <sheetData>
    <row r="1" spans="1:18" x14ac:dyDescent="0.3">
      <c r="N1" t="s">
        <v>1</v>
      </c>
      <c r="O1" t="s">
        <v>11</v>
      </c>
      <c r="Q1" s="9" t="s">
        <v>23</v>
      </c>
      <c r="R1" s="11">
        <v>711</v>
      </c>
    </row>
    <row r="2" spans="1:18" ht="15" thickBot="1" x14ac:dyDescent="0.35">
      <c r="N2">
        <v>1</v>
      </c>
      <c r="O2">
        <f>AVERAGEIFS($H$11:$H$22,$D$11:$D$22,N2)</f>
        <v>0.94792340491335791</v>
      </c>
      <c r="Q2" s="10" t="s">
        <v>4</v>
      </c>
      <c r="R2" s="12">
        <v>14</v>
      </c>
    </row>
    <row r="3" spans="1:18" x14ac:dyDescent="0.3">
      <c r="N3">
        <v>2</v>
      </c>
      <c r="O3">
        <f>AVERAGEIFS($H$11:$H$22,$D$11:$D$22,N3)</f>
        <v>0.8753311401992373</v>
      </c>
    </row>
    <row r="4" spans="1:18" x14ac:dyDescent="0.3">
      <c r="K4" t="s">
        <v>66</v>
      </c>
      <c r="N4">
        <v>3</v>
      </c>
      <c r="O4">
        <f>AVERAGEIFS($H$11:$H$22,$D$11:$D$22,N4)</f>
        <v>1.0704855495527206</v>
      </c>
    </row>
    <row r="5" spans="1:18" x14ac:dyDescent="0.3">
      <c r="N5">
        <v>4</v>
      </c>
      <c r="O5">
        <f>AVERAGEIFS($H$11:$H$22,$D$11:$D$22,N5)</f>
        <v>1.1088348507133197</v>
      </c>
    </row>
    <row r="6" spans="1:18" ht="18" x14ac:dyDescent="0.35">
      <c r="A6" s="8" t="s">
        <v>21</v>
      </c>
      <c r="B6" s="7"/>
      <c r="C6" s="7"/>
      <c r="D6" s="7"/>
      <c r="E6" s="7"/>
      <c r="F6" s="7"/>
      <c r="G6" s="7"/>
      <c r="H6" s="7"/>
      <c r="I6" s="7"/>
      <c r="J6" s="8" t="s">
        <v>22</v>
      </c>
    </row>
    <row r="7" spans="1:18" x14ac:dyDescent="0.3">
      <c r="E7" t="s">
        <v>9</v>
      </c>
      <c r="F7" s="27" t="s">
        <v>7</v>
      </c>
      <c r="G7" s="27"/>
      <c r="H7" t="s">
        <v>10</v>
      </c>
      <c r="J7" t="s">
        <v>12</v>
      </c>
      <c r="K7" s="25" t="s">
        <v>62</v>
      </c>
    </row>
    <row r="8" spans="1:18" x14ac:dyDescent="0.3">
      <c r="A8" s="5" t="s">
        <v>4</v>
      </c>
      <c r="B8" s="5" t="s">
        <v>3</v>
      </c>
      <c r="C8" s="5" t="s">
        <v>0</v>
      </c>
      <c r="D8" s="5" t="s">
        <v>1</v>
      </c>
      <c r="E8" s="5" t="s">
        <v>2</v>
      </c>
      <c r="F8" s="5" t="s">
        <v>5</v>
      </c>
      <c r="G8" s="5" t="s">
        <v>6</v>
      </c>
      <c r="H8" s="5" t="s">
        <v>8</v>
      </c>
      <c r="I8" s="5" t="s">
        <v>11</v>
      </c>
      <c r="J8" s="5" t="s">
        <v>13</v>
      </c>
      <c r="K8" s="5" t="s">
        <v>14</v>
      </c>
    </row>
    <row r="9" spans="1:18" x14ac:dyDescent="0.3">
      <c r="A9">
        <v>1</v>
      </c>
      <c r="B9" t="s">
        <v>29</v>
      </c>
      <c r="C9">
        <v>2015</v>
      </c>
      <c r="D9">
        <v>1</v>
      </c>
      <c r="E9" s="1">
        <v>680</v>
      </c>
      <c r="I9" s="3">
        <f t="shared" ref="I9:I28" si="0">VLOOKUP(D9,$N$2:$O$5,2,FALSE)</f>
        <v>0.94792340491335791</v>
      </c>
      <c r="J9" s="2">
        <f>E9/I9</f>
        <v>717.35753804090677</v>
      </c>
      <c r="K9" s="2">
        <f>$R$1+A9*$R$2</f>
        <v>725</v>
      </c>
    </row>
    <row r="10" spans="1:18" x14ac:dyDescent="0.3">
      <c r="A10">
        <v>2</v>
      </c>
      <c r="B10" t="s">
        <v>30</v>
      </c>
      <c r="C10">
        <v>2015</v>
      </c>
      <c r="D10">
        <v>2</v>
      </c>
      <c r="E10" s="1">
        <v>610</v>
      </c>
      <c r="I10" s="3">
        <f t="shared" si="0"/>
        <v>0.8753311401992373</v>
      </c>
      <c r="J10" s="2">
        <f t="shared" ref="J10:J24" si="1">E10/I10</f>
        <v>696.87912606554323</v>
      </c>
      <c r="K10" s="2">
        <f t="shared" ref="K10:K28" si="2">$R$1+A10*$R$2</f>
        <v>739</v>
      </c>
    </row>
    <row r="11" spans="1:18" x14ac:dyDescent="0.3">
      <c r="A11">
        <v>3</v>
      </c>
      <c r="B11" t="s">
        <v>31</v>
      </c>
      <c r="C11">
        <v>2015</v>
      </c>
      <c r="D11">
        <v>3</v>
      </c>
      <c r="E11" s="1">
        <v>800</v>
      </c>
      <c r="F11" s="2">
        <f>AVERAGE(E9:E12)</f>
        <v>735</v>
      </c>
      <c r="G11" s="2">
        <f>AVERAGE(F11:F12)</f>
        <v>747.5</v>
      </c>
      <c r="H11" s="3">
        <f>E11/G11</f>
        <v>1.0702341137123745</v>
      </c>
      <c r="I11" s="3">
        <f t="shared" si="0"/>
        <v>1.0704855495527206</v>
      </c>
      <c r="J11" s="2">
        <f t="shared" si="1"/>
        <v>747.32442706420727</v>
      </c>
      <c r="K11" s="2">
        <f t="shared" si="2"/>
        <v>753</v>
      </c>
    </row>
    <row r="12" spans="1:18" x14ac:dyDescent="0.3">
      <c r="A12">
        <v>4</v>
      </c>
      <c r="B12" t="s">
        <v>32</v>
      </c>
      <c r="C12">
        <v>2015</v>
      </c>
      <c r="D12">
        <v>4</v>
      </c>
      <c r="E12" s="1">
        <v>850</v>
      </c>
      <c r="F12" s="2">
        <f t="shared" ref="F12:F23" si="3">AVERAGE(E10:E13)</f>
        <v>760</v>
      </c>
      <c r="G12" s="2">
        <f t="shared" ref="G12:G22" si="4">AVERAGE(F12:F13)</f>
        <v>773.75</v>
      </c>
      <c r="H12" s="3">
        <f t="shared" ref="H12:H22" si="5">E12/G12</f>
        <v>1.0985460420032309</v>
      </c>
      <c r="I12" s="3">
        <f t="shared" si="0"/>
        <v>1.1088348507133197</v>
      </c>
      <c r="J12" s="2">
        <f t="shared" si="1"/>
        <v>766.57042250538052</v>
      </c>
      <c r="K12" s="2">
        <f t="shared" si="2"/>
        <v>767</v>
      </c>
    </row>
    <row r="13" spans="1:18" x14ac:dyDescent="0.3">
      <c r="A13">
        <v>5</v>
      </c>
      <c r="B13" t="s">
        <v>33</v>
      </c>
      <c r="C13">
        <v>2016</v>
      </c>
      <c r="D13">
        <v>1</v>
      </c>
      <c r="E13" s="1">
        <v>780</v>
      </c>
      <c r="F13" s="2">
        <f t="shared" si="3"/>
        <v>787.5</v>
      </c>
      <c r="G13" s="2">
        <f t="shared" si="4"/>
        <v>797.5</v>
      </c>
      <c r="H13" s="3">
        <f t="shared" si="5"/>
        <v>0.9780564263322884</v>
      </c>
      <c r="I13" s="3">
        <f t="shared" si="0"/>
        <v>0.94792340491335791</v>
      </c>
      <c r="J13" s="2">
        <f t="shared" si="1"/>
        <v>822.85129363515773</v>
      </c>
      <c r="K13" s="2">
        <f t="shared" si="2"/>
        <v>781</v>
      </c>
    </row>
    <row r="14" spans="1:18" x14ac:dyDescent="0.3">
      <c r="A14">
        <v>6</v>
      </c>
      <c r="B14" t="s">
        <v>34</v>
      </c>
      <c r="C14">
        <v>2016</v>
      </c>
      <c r="D14">
        <v>2</v>
      </c>
      <c r="E14" s="1">
        <v>720</v>
      </c>
      <c r="F14" s="2">
        <f t="shared" si="3"/>
        <v>807.5</v>
      </c>
      <c r="G14" s="2">
        <f t="shared" si="4"/>
        <v>818.75</v>
      </c>
      <c r="H14" s="3">
        <f t="shared" si="5"/>
        <v>0.87938931297709921</v>
      </c>
      <c r="I14" s="3">
        <f t="shared" si="0"/>
        <v>0.8753311401992373</v>
      </c>
      <c r="J14" s="2">
        <f t="shared" si="1"/>
        <v>822.5458537167068</v>
      </c>
      <c r="K14" s="2">
        <f t="shared" si="2"/>
        <v>795</v>
      </c>
    </row>
    <row r="15" spans="1:18" x14ac:dyDescent="0.3">
      <c r="A15">
        <v>7</v>
      </c>
      <c r="B15" t="s">
        <v>35</v>
      </c>
      <c r="C15">
        <v>2016</v>
      </c>
      <c r="D15">
        <v>3</v>
      </c>
      <c r="E15" s="1">
        <v>880</v>
      </c>
      <c r="F15" s="2">
        <f t="shared" si="3"/>
        <v>830</v>
      </c>
      <c r="G15" s="2">
        <f t="shared" si="4"/>
        <v>832.5</v>
      </c>
      <c r="H15" s="3">
        <f t="shared" si="5"/>
        <v>1.057057057057057</v>
      </c>
      <c r="I15" s="3">
        <f t="shared" si="0"/>
        <v>1.0704855495527206</v>
      </c>
      <c r="J15" s="2">
        <f t="shared" si="1"/>
        <v>822.05686977062805</v>
      </c>
      <c r="K15" s="2">
        <f t="shared" si="2"/>
        <v>809</v>
      </c>
    </row>
    <row r="16" spans="1:18" x14ac:dyDescent="0.3">
      <c r="A16">
        <v>8</v>
      </c>
      <c r="B16" t="s">
        <v>36</v>
      </c>
      <c r="C16">
        <v>2016</v>
      </c>
      <c r="D16">
        <v>4</v>
      </c>
      <c r="E16" s="1">
        <v>940</v>
      </c>
      <c r="F16" s="2">
        <f t="shared" si="3"/>
        <v>835</v>
      </c>
      <c r="G16" s="2">
        <f t="shared" si="4"/>
        <v>840</v>
      </c>
      <c r="H16" s="3">
        <f t="shared" si="5"/>
        <v>1.1190476190476191</v>
      </c>
      <c r="I16" s="3">
        <f t="shared" si="0"/>
        <v>1.1088348507133197</v>
      </c>
      <c r="J16" s="2">
        <f t="shared" si="1"/>
        <v>847.73670253536204</v>
      </c>
      <c r="K16" s="2">
        <f t="shared" si="2"/>
        <v>823</v>
      </c>
    </row>
    <row r="17" spans="1:11" x14ac:dyDescent="0.3">
      <c r="A17">
        <v>9</v>
      </c>
      <c r="B17" t="s">
        <v>37</v>
      </c>
      <c r="C17">
        <v>2017</v>
      </c>
      <c r="D17">
        <v>1</v>
      </c>
      <c r="E17" s="1">
        <v>800</v>
      </c>
      <c r="F17" s="2">
        <f t="shared" si="3"/>
        <v>845</v>
      </c>
      <c r="G17" s="2">
        <f t="shared" si="4"/>
        <v>853.75</v>
      </c>
      <c r="H17" s="3">
        <f t="shared" si="5"/>
        <v>0.93704245973645683</v>
      </c>
      <c r="I17" s="3">
        <f t="shared" si="0"/>
        <v>0.94792340491335791</v>
      </c>
      <c r="J17" s="2">
        <f t="shared" si="1"/>
        <v>843.95004475400799</v>
      </c>
      <c r="K17" s="2">
        <f t="shared" si="2"/>
        <v>837</v>
      </c>
    </row>
    <row r="18" spans="1:11" x14ac:dyDescent="0.3">
      <c r="A18">
        <v>10</v>
      </c>
      <c r="B18" t="s">
        <v>38</v>
      </c>
      <c r="C18">
        <v>2017</v>
      </c>
      <c r="D18">
        <v>2</v>
      </c>
      <c r="E18" s="1">
        <v>760</v>
      </c>
      <c r="F18" s="2">
        <f t="shared" si="3"/>
        <v>862.5</v>
      </c>
      <c r="G18" s="2">
        <f t="shared" si="4"/>
        <v>867.5</v>
      </c>
      <c r="H18" s="3">
        <f t="shared" si="5"/>
        <v>0.87608069164265134</v>
      </c>
      <c r="I18" s="3">
        <f t="shared" si="0"/>
        <v>0.8753311401992373</v>
      </c>
      <c r="J18" s="2">
        <f t="shared" si="1"/>
        <v>868.24284558985721</v>
      </c>
      <c r="K18" s="2">
        <f t="shared" si="2"/>
        <v>851</v>
      </c>
    </row>
    <row r="19" spans="1:11" x14ac:dyDescent="0.3">
      <c r="A19">
        <v>11</v>
      </c>
      <c r="B19" t="s">
        <v>39</v>
      </c>
      <c r="C19">
        <v>2017</v>
      </c>
      <c r="D19">
        <v>3</v>
      </c>
      <c r="E19" s="1">
        <v>950</v>
      </c>
      <c r="F19" s="2">
        <f t="shared" si="3"/>
        <v>872.5</v>
      </c>
      <c r="G19" s="2">
        <f t="shared" si="4"/>
        <v>876.25</v>
      </c>
      <c r="H19" s="3">
        <f t="shared" si="5"/>
        <v>1.0841654778887304</v>
      </c>
      <c r="I19" s="3">
        <f t="shared" si="0"/>
        <v>1.0704855495527206</v>
      </c>
      <c r="J19" s="2">
        <f t="shared" si="1"/>
        <v>887.44775713874617</v>
      </c>
      <c r="K19" s="2">
        <f t="shared" si="2"/>
        <v>865</v>
      </c>
    </row>
    <row r="20" spans="1:11" x14ac:dyDescent="0.3">
      <c r="A20">
        <v>12</v>
      </c>
      <c r="B20" t="s">
        <v>40</v>
      </c>
      <c r="C20">
        <v>2017</v>
      </c>
      <c r="D20">
        <v>4</v>
      </c>
      <c r="E20" s="1">
        <v>980</v>
      </c>
      <c r="F20" s="2">
        <f t="shared" si="3"/>
        <v>880</v>
      </c>
      <c r="G20" s="2">
        <f t="shared" si="4"/>
        <v>883.75</v>
      </c>
      <c r="H20" s="3">
        <f t="shared" si="5"/>
        <v>1.108910891089109</v>
      </c>
      <c r="I20" s="3">
        <f t="shared" si="0"/>
        <v>1.1088348507133197</v>
      </c>
      <c r="J20" s="2">
        <f t="shared" si="1"/>
        <v>883.81060477090932</v>
      </c>
      <c r="K20" s="2">
        <f t="shared" si="2"/>
        <v>879</v>
      </c>
    </row>
    <row r="21" spans="1:11" x14ac:dyDescent="0.3">
      <c r="A21">
        <v>13</v>
      </c>
      <c r="B21" t="s">
        <v>41</v>
      </c>
      <c r="C21">
        <v>2018</v>
      </c>
      <c r="D21">
        <v>1</v>
      </c>
      <c r="E21" s="1">
        <v>830</v>
      </c>
      <c r="F21" s="2">
        <f t="shared" si="3"/>
        <v>887.5</v>
      </c>
      <c r="G21" s="2">
        <f t="shared" si="4"/>
        <v>893.75</v>
      </c>
      <c r="H21" s="3">
        <f t="shared" si="5"/>
        <v>0.92867132867132862</v>
      </c>
      <c r="I21" s="3">
        <f t="shared" si="0"/>
        <v>0.94792340491335791</v>
      </c>
      <c r="J21" s="2">
        <f t="shared" si="1"/>
        <v>875.59817143228327</v>
      </c>
      <c r="K21" s="2">
        <f t="shared" si="2"/>
        <v>893</v>
      </c>
    </row>
    <row r="22" spans="1:11" x14ac:dyDescent="0.3">
      <c r="A22">
        <v>14</v>
      </c>
      <c r="B22" t="s">
        <v>42</v>
      </c>
      <c r="C22">
        <v>2018</v>
      </c>
      <c r="D22">
        <v>2</v>
      </c>
      <c r="E22" s="1">
        <v>790</v>
      </c>
      <c r="F22" s="2">
        <f t="shared" si="3"/>
        <v>900</v>
      </c>
      <c r="G22" s="2">
        <f t="shared" si="4"/>
        <v>907.5</v>
      </c>
      <c r="H22" s="3">
        <f t="shared" si="5"/>
        <v>0.87052341597796146</v>
      </c>
      <c r="I22" s="3">
        <f t="shared" si="0"/>
        <v>0.8753311401992373</v>
      </c>
      <c r="J22" s="2">
        <f t="shared" si="1"/>
        <v>902.51558949471996</v>
      </c>
      <c r="K22" s="2">
        <f t="shared" si="2"/>
        <v>907</v>
      </c>
    </row>
    <row r="23" spans="1:11" x14ac:dyDescent="0.3">
      <c r="A23">
        <v>15</v>
      </c>
      <c r="B23" t="s">
        <v>43</v>
      </c>
      <c r="C23">
        <v>2018</v>
      </c>
      <c r="D23">
        <v>3</v>
      </c>
      <c r="E23" s="1">
        <v>1000</v>
      </c>
      <c r="F23" s="2">
        <f t="shared" si="3"/>
        <v>915</v>
      </c>
      <c r="G23" s="2"/>
      <c r="I23" s="3">
        <f t="shared" si="0"/>
        <v>1.0704855495527206</v>
      </c>
      <c r="J23" s="2">
        <f t="shared" si="1"/>
        <v>934.15553383025917</v>
      </c>
      <c r="K23" s="2">
        <f t="shared" si="2"/>
        <v>921</v>
      </c>
    </row>
    <row r="24" spans="1:11" x14ac:dyDescent="0.3">
      <c r="A24">
        <v>16</v>
      </c>
      <c r="B24" t="s">
        <v>44</v>
      </c>
      <c r="C24">
        <v>2018</v>
      </c>
      <c r="D24">
        <v>4</v>
      </c>
      <c r="E24" s="1">
        <v>1040</v>
      </c>
      <c r="F24" s="2"/>
      <c r="I24" s="3">
        <f t="shared" si="0"/>
        <v>1.1088348507133197</v>
      </c>
      <c r="J24" s="2">
        <f t="shared" si="1"/>
        <v>937.9214581242303</v>
      </c>
      <c r="K24" s="2">
        <f t="shared" si="2"/>
        <v>935</v>
      </c>
    </row>
    <row r="25" spans="1:11" x14ac:dyDescent="0.3">
      <c r="A25" s="20">
        <v>17</v>
      </c>
      <c r="B25" t="s">
        <v>25</v>
      </c>
      <c r="C25">
        <v>2019</v>
      </c>
      <c r="D25">
        <v>1</v>
      </c>
      <c r="I25" s="21">
        <f t="shared" si="0"/>
        <v>0.94792340491335791</v>
      </c>
      <c r="K25" s="22">
        <f t="shared" si="2"/>
        <v>949</v>
      </c>
    </row>
    <row r="26" spans="1:11" x14ac:dyDescent="0.3">
      <c r="A26" s="20">
        <v>18</v>
      </c>
      <c r="B26" t="s">
        <v>26</v>
      </c>
      <c r="C26">
        <v>2019</v>
      </c>
      <c r="D26">
        <v>2</v>
      </c>
      <c r="I26" s="21">
        <f t="shared" si="0"/>
        <v>0.8753311401992373</v>
      </c>
      <c r="K26" s="22">
        <f t="shared" si="2"/>
        <v>963</v>
      </c>
    </row>
    <row r="27" spans="1:11" x14ac:dyDescent="0.3">
      <c r="A27" s="20">
        <v>19</v>
      </c>
      <c r="B27" t="s">
        <v>27</v>
      </c>
      <c r="C27">
        <v>2019</v>
      </c>
      <c r="D27">
        <v>3</v>
      </c>
      <c r="I27" s="21">
        <f t="shared" si="0"/>
        <v>1.0704855495527206</v>
      </c>
      <c r="K27" s="22">
        <f t="shared" si="2"/>
        <v>977</v>
      </c>
    </row>
    <row r="28" spans="1:11" x14ac:dyDescent="0.3">
      <c r="A28" s="20">
        <v>20</v>
      </c>
      <c r="B28" t="s">
        <v>28</v>
      </c>
      <c r="C28">
        <v>2019</v>
      </c>
      <c r="D28">
        <v>4</v>
      </c>
      <c r="I28" s="21">
        <f t="shared" si="0"/>
        <v>1.1088348507133197</v>
      </c>
      <c r="K28" s="22">
        <f t="shared" si="2"/>
        <v>991</v>
      </c>
    </row>
  </sheetData>
  <mergeCells count="1">
    <mergeCell ref="F7:G7"/>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8"/>
  <sheetViews>
    <sheetView zoomScale="130" zoomScaleNormal="130" workbookViewId="0">
      <selection activeCell="E1" sqref="E1"/>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6" max="16" width="8.5546875" bestFit="1" customWidth="1"/>
    <col min="17" max="17" width="12.88671875" bestFit="1" customWidth="1"/>
  </cols>
  <sheetData>
    <row r="1" spans="1:18" x14ac:dyDescent="0.3">
      <c r="N1" t="s">
        <v>1</v>
      </c>
      <c r="O1" t="s">
        <v>11</v>
      </c>
      <c r="Q1" s="9" t="s">
        <v>23</v>
      </c>
      <c r="R1" s="11">
        <v>711</v>
      </c>
    </row>
    <row r="2" spans="1:18" ht="15" thickBot="1" x14ac:dyDescent="0.35">
      <c r="N2">
        <v>1</v>
      </c>
      <c r="O2">
        <f>AVERAGEIFS($H$11:$H$22,$D$11:$D$22,N2)</f>
        <v>0.94792340491335791</v>
      </c>
      <c r="Q2" s="10" t="s">
        <v>4</v>
      </c>
      <c r="R2" s="12">
        <v>14</v>
      </c>
    </row>
    <row r="3" spans="1:18" x14ac:dyDescent="0.3">
      <c r="N3">
        <v>2</v>
      </c>
      <c r="O3">
        <f>AVERAGEIFS($H$11:$H$22,$D$11:$D$22,N3)</f>
        <v>0.8753311401992373</v>
      </c>
    </row>
    <row r="4" spans="1:18" x14ac:dyDescent="0.3">
      <c r="N4">
        <v>3</v>
      </c>
      <c r="O4">
        <f>AVERAGEIFS($H$11:$H$22,$D$11:$D$22,N4)</f>
        <v>1.0704855495527206</v>
      </c>
    </row>
    <row r="5" spans="1:18" x14ac:dyDescent="0.3">
      <c r="N5">
        <v>4</v>
      </c>
      <c r="O5">
        <f>AVERAGEIFS($H$11:$H$22,$D$11:$D$22,N5)</f>
        <v>1.1088348507133197</v>
      </c>
    </row>
    <row r="6" spans="1:18" ht="18" x14ac:dyDescent="0.35">
      <c r="A6" s="8" t="s">
        <v>21</v>
      </c>
      <c r="B6" s="7"/>
      <c r="C6" s="7"/>
      <c r="D6" s="7"/>
      <c r="E6" s="7"/>
      <c r="F6" s="7"/>
      <c r="G6" s="7"/>
      <c r="H6" s="7"/>
      <c r="I6" s="7"/>
      <c r="J6" s="8" t="s">
        <v>22</v>
      </c>
      <c r="L6" s="28" t="s">
        <v>63</v>
      </c>
    </row>
    <row r="7" spans="1:18" x14ac:dyDescent="0.3">
      <c r="E7" t="s">
        <v>9</v>
      </c>
      <c r="F7" s="27" t="s">
        <v>7</v>
      </c>
      <c r="G7" s="27"/>
      <c r="H7" t="s">
        <v>10</v>
      </c>
      <c r="J7" t="s">
        <v>12</v>
      </c>
      <c r="L7" s="28"/>
    </row>
    <row r="8" spans="1:18" x14ac:dyDescent="0.3">
      <c r="A8" s="13" t="s">
        <v>4</v>
      </c>
      <c r="B8" s="5" t="s">
        <v>3</v>
      </c>
      <c r="C8" s="5" t="s">
        <v>0</v>
      </c>
      <c r="D8" s="5" t="s">
        <v>1</v>
      </c>
      <c r="E8" s="5" t="s">
        <v>2</v>
      </c>
      <c r="F8" s="5" t="s">
        <v>5</v>
      </c>
      <c r="G8" s="5" t="s">
        <v>6</v>
      </c>
      <c r="H8" s="5" t="s">
        <v>8</v>
      </c>
      <c r="I8" s="13" t="s">
        <v>11</v>
      </c>
      <c r="J8" s="5" t="s">
        <v>13</v>
      </c>
      <c r="K8" s="13" t="s">
        <v>14</v>
      </c>
      <c r="L8" s="5" t="s">
        <v>24</v>
      </c>
    </row>
    <row r="9" spans="1:18" x14ac:dyDescent="0.3">
      <c r="A9" s="23">
        <v>1</v>
      </c>
      <c r="B9" t="s">
        <v>29</v>
      </c>
      <c r="C9">
        <v>2015</v>
      </c>
      <c r="D9">
        <v>1</v>
      </c>
      <c r="E9" s="1">
        <v>680</v>
      </c>
      <c r="I9" s="14">
        <f t="shared" ref="I9:I24" si="0">VLOOKUP(D9,$N$2:$O$5,2,FALSE)</f>
        <v>0.94792340491335791</v>
      </c>
      <c r="J9" s="2">
        <f>E9/I9</f>
        <v>717.35753804090677</v>
      </c>
      <c r="K9" s="15">
        <f t="shared" ref="K9:K24" si="1">$R$1+$R$2*A9</f>
        <v>725</v>
      </c>
      <c r="L9" s="2">
        <f>I9*K9</f>
        <v>687.24446856218447</v>
      </c>
    </row>
    <row r="10" spans="1:18" x14ac:dyDescent="0.3">
      <c r="A10" s="23">
        <v>2</v>
      </c>
      <c r="B10" t="s">
        <v>30</v>
      </c>
      <c r="C10">
        <v>2015</v>
      </c>
      <c r="D10">
        <v>2</v>
      </c>
      <c r="E10" s="1">
        <v>610</v>
      </c>
      <c r="I10" s="14">
        <f t="shared" si="0"/>
        <v>0.8753311401992373</v>
      </c>
      <c r="J10" s="2">
        <f t="shared" ref="J10:J24" si="2">E10/I10</f>
        <v>696.87912606554323</v>
      </c>
      <c r="K10" s="15">
        <f t="shared" si="1"/>
        <v>739</v>
      </c>
      <c r="L10" s="2">
        <f t="shared" ref="L10:L28" si="3">I10*K10</f>
        <v>646.86971260723635</v>
      </c>
    </row>
    <row r="11" spans="1:18" x14ac:dyDescent="0.3">
      <c r="A11" s="23">
        <v>3</v>
      </c>
      <c r="B11" t="s">
        <v>31</v>
      </c>
      <c r="C11">
        <v>2015</v>
      </c>
      <c r="D11">
        <v>3</v>
      </c>
      <c r="E11" s="1">
        <v>800</v>
      </c>
      <c r="F11" s="2">
        <f>AVERAGE(E9:E12)</f>
        <v>735</v>
      </c>
      <c r="G11" s="2">
        <f>AVERAGE(F11:F12)</f>
        <v>747.5</v>
      </c>
      <c r="H11" s="3">
        <f>E11/G11</f>
        <v>1.0702341137123745</v>
      </c>
      <c r="I11" s="14">
        <f t="shared" si="0"/>
        <v>1.0704855495527206</v>
      </c>
      <c r="J11" s="2">
        <f t="shared" si="2"/>
        <v>747.32442706420727</v>
      </c>
      <c r="K11" s="15">
        <f t="shared" si="1"/>
        <v>753</v>
      </c>
      <c r="L11" s="2">
        <f t="shared" si="3"/>
        <v>806.07561881319862</v>
      </c>
    </row>
    <row r="12" spans="1:18" x14ac:dyDescent="0.3">
      <c r="A12" s="23">
        <v>4</v>
      </c>
      <c r="B12" t="s">
        <v>32</v>
      </c>
      <c r="C12">
        <v>2015</v>
      </c>
      <c r="D12">
        <v>4</v>
      </c>
      <c r="E12" s="1">
        <v>850</v>
      </c>
      <c r="F12" s="2">
        <f t="shared" ref="F12:F23" si="4">AVERAGE(E10:E13)</f>
        <v>760</v>
      </c>
      <c r="G12" s="2">
        <f t="shared" ref="G12:G22" si="5">AVERAGE(F12:F13)</f>
        <v>773.75</v>
      </c>
      <c r="H12" s="3">
        <f t="shared" ref="H12:H22" si="6">E12/G12</f>
        <v>1.0985460420032309</v>
      </c>
      <c r="I12" s="14">
        <f t="shared" si="0"/>
        <v>1.1088348507133197</v>
      </c>
      <c r="J12" s="2">
        <f t="shared" si="2"/>
        <v>766.57042250538052</v>
      </c>
      <c r="K12" s="15">
        <f t="shared" si="1"/>
        <v>767</v>
      </c>
      <c r="L12" s="2">
        <f t="shared" si="3"/>
        <v>850.47633049711624</v>
      </c>
    </row>
    <row r="13" spans="1:18" x14ac:dyDescent="0.3">
      <c r="A13" s="23">
        <v>5</v>
      </c>
      <c r="B13" t="s">
        <v>33</v>
      </c>
      <c r="C13">
        <v>2016</v>
      </c>
      <c r="D13">
        <v>1</v>
      </c>
      <c r="E13" s="1">
        <v>780</v>
      </c>
      <c r="F13" s="2">
        <f t="shared" si="4"/>
        <v>787.5</v>
      </c>
      <c r="G13" s="2">
        <f t="shared" si="5"/>
        <v>797.5</v>
      </c>
      <c r="H13" s="3">
        <f t="shared" si="6"/>
        <v>0.9780564263322884</v>
      </c>
      <c r="I13" s="14">
        <f t="shared" si="0"/>
        <v>0.94792340491335791</v>
      </c>
      <c r="J13" s="2">
        <f t="shared" si="2"/>
        <v>822.85129363515773</v>
      </c>
      <c r="K13" s="15">
        <f t="shared" si="1"/>
        <v>781</v>
      </c>
      <c r="L13" s="2">
        <f t="shared" si="3"/>
        <v>740.32817923733251</v>
      </c>
    </row>
    <row r="14" spans="1:18" x14ac:dyDescent="0.3">
      <c r="A14" s="23">
        <v>6</v>
      </c>
      <c r="B14" t="s">
        <v>34</v>
      </c>
      <c r="C14">
        <v>2016</v>
      </c>
      <c r="D14">
        <v>2</v>
      </c>
      <c r="E14" s="1">
        <v>720</v>
      </c>
      <c r="F14" s="2">
        <f t="shared" si="4"/>
        <v>807.5</v>
      </c>
      <c r="G14" s="2">
        <f t="shared" si="5"/>
        <v>818.75</v>
      </c>
      <c r="H14" s="3">
        <f t="shared" si="6"/>
        <v>0.87938931297709921</v>
      </c>
      <c r="I14" s="14">
        <f t="shared" si="0"/>
        <v>0.8753311401992373</v>
      </c>
      <c r="J14" s="2">
        <f t="shared" si="2"/>
        <v>822.5458537167068</v>
      </c>
      <c r="K14" s="15">
        <f t="shared" si="1"/>
        <v>795</v>
      </c>
      <c r="L14" s="2">
        <f t="shared" si="3"/>
        <v>695.8882564583937</v>
      </c>
    </row>
    <row r="15" spans="1:18" x14ac:dyDescent="0.3">
      <c r="A15" s="23">
        <v>7</v>
      </c>
      <c r="B15" t="s">
        <v>35</v>
      </c>
      <c r="C15">
        <v>2016</v>
      </c>
      <c r="D15">
        <v>3</v>
      </c>
      <c r="E15" s="1">
        <v>880</v>
      </c>
      <c r="F15" s="2">
        <f t="shared" si="4"/>
        <v>830</v>
      </c>
      <c r="G15" s="2">
        <f t="shared" si="5"/>
        <v>832.5</v>
      </c>
      <c r="H15" s="3">
        <f t="shared" si="6"/>
        <v>1.057057057057057</v>
      </c>
      <c r="I15" s="14">
        <f t="shared" si="0"/>
        <v>1.0704855495527206</v>
      </c>
      <c r="J15" s="2">
        <f t="shared" si="2"/>
        <v>822.05686977062805</v>
      </c>
      <c r="K15" s="15">
        <f t="shared" si="1"/>
        <v>809</v>
      </c>
      <c r="L15" s="2">
        <f t="shared" si="3"/>
        <v>866.02280958815095</v>
      </c>
    </row>
    <row r="16" spans="1:18" x14ac:dyDescent="0.3">
      <c r="A16" s="23">
        <v>8</v>
      </c>
      <c r="B16" t="s">
        <v>36</v>
      </c>
      <c r="C16">
        <v>2016</v>
      </c>
      <c r="D16">
        <v>4</v>
      </c>
      <c r="E16" s="1">
        <v>940</v>
      </c>
      <c r="F16" s="2">
        <f t="shared" si="4"/>
        <v>835</v>
      </c>
      <c r="G16" s="2">
        <f t="shared" si="5"/>
        <v>840</v>
      </c>
      <c r="H16" s="3">
        <f t="shared" si="6"/>
        <v>1.1190476190476191</v>
      </c>
      <c r="I16" s="14">
        <f t="shared" si="0"/>
        <v>1.1088348507133197</v>
      </c>
      <c r="J16" s="2">
        <f t="shared" si="2"/>
        <v>847.73670253536204</v>
      </c>
      <c r="K16" s="15">
        <f t="shared" si="1"/>
        <v>823</v>
      </c>
      <c r="L16" s="2">
        <f t="shared" si="3"/>
        <v>912.57108213706204</v>
      </c>
    </row>
    <row r="17" spans="1:12" x14ac:dyDescent="0.3">
      <c r="A17" s="23">
        <v>9</v>
      </c>
      <c r="B17" t="s">
        <v>37</v>
      </c>
      <c r="C17">
        <v>2017</v>
      </c>
      <c r="D17">
        <v>1</v>
      </c>
      <c r="E17" s="1">
        <v>800</v>
      </c>
      <c r="F17" s="2">
        <f t="shared" si="4"/>
        <v>845</v>
      </c>
      <c r="G17" s="2">
        <f t="shared" si="5"/>
        <v>853.75</v>
      </c>
      <c r="H17" s="3">
        <f t="shared" si="6"/>
        <v>0.93704245973645683</v>
      </c>
      <c r="I17" s="14">
        <f t="shared" si="0"/>
        <v>0.94792340491335791</v>
      </c>
      <c r="J17" s="2">
        <f t="shared" si="2"/>
        <v>843.95004475400799</v>
      </c>
      <c r="K17" s="15">
        <f t="shared" si="1"/>
        <v>837</v>
      </c>
      <c r="L17" s="2">
        <f t="shared" si="3"/>
        <v>793.41188991248055</v>
      </c>
    </row>
    <row r="18" spans="1:12" x14ac:dyDescent="0.3">
      <c r="A18" s="23">
        <v>10</v>
      </c>
      <c r="B18" t="s">
        <v>38</v>
      </c>
      <c r="C18">
        <v>2017</v>
      </c>
      <c r="D18">
        <v>2</v>
      </c>
      <c r="E18" s="1">
        <v>760</v>
      </c>
      <c r="F18" s="2">
        <f t="shared" si="4"/>
        <v>862.5</v>
      </c>
      <c r="G18" s="2">
        <f t="shared" si="5"/>
        <v>867.5</v>
      </c>
      <c r="H18" s="3">
        <f t="shared" si="6"/>
        <v>0.87608069164265134</v>
      </c>
      <c r="I18" s="14">
        <f t="shared" si="0"/>
        <v>0.8753311401992373</v>
      </c>
      <c r="J18" s="2">
        <f t="shared" si="2"/>
        <v>868.24284558985721</v>
      </c>
      <c r="K18" s="15">
        <f t="shared" si="1"/>
        <v>851</v>
      </c>
      <c r="L18" s="2">
        <f t="shared" si="3"/>
        <v>744.90680030955093</v>
      </c>
    </row>
    <row r="19" spans="1:12" x14ac:dyDescent="0.3">
      <c r="A19" s="23">
        <v>11</v>
      </c>
      <c r="B19" t="s">
        <v>39</v>
      </c>
      <c r="C19">
        <v>2017</v>
      </c>
      <c r="D19">
        <v>3</v>
      </c>
      <c r="E19" s="1">
        <v>950</v>
      </c>
      <c r="F19" s="2">
        <f t="shared" si="4"/>
        <v>872.5</v>
      </c>
      <c r="G19" s="2">
        <f t="shared" si="5"/>
        <v>876.25</v>
      </c>
      <c r="H19" s="3">
        <f t="shared" si="6"/>
        <v>1.0841654778887304</v>
      </c>
      <c r="I19" s="14">
        <f t="shared" si="0"/>
        <v>1.0704855495527206</v>
      </c>
      <c r="J19" s="2">
        <f t="shared" si="2"/>
        <v>887.44775713874617</v>
      </c>
      <c r="K19" s="15">
        <f t="shared" si="1"/>
        <v>865</v>
      </c>
      <c r="L19" s="2">
        <f t="shared" si="3"/>
        <v>925.97000036310328</v>
      </c>
    </row>
    <row r="20" spans="1:12" x14ac:dyDescent="0.3">
      <c r="A20" s="23">
        <v>12</v>
      </c>
      <c r="B20" t="s">
        <v>40</v>
      </c>
      <c r="C20">
        <v>2017</v>
      </c>
      <c r="D20">
        <v>4</v>
      </c>
      <c r="E20" s="1">
        <v>980</v>
      </c>
      <c r="F20" s="2">
        <f t="shared" si="4"/>
        <v>880</v>
      </c>
      <c r="G20" s="2">
        <f t="shared" si="5"/>
        <v>883.75</v>
      </c>
      <c r="H20" s="3">
        <f t="shared" si="6"/>
        <v>1.108910891089109</v>
      </c>
      <c r="I20" s="14">
        <f t="shared" si="0"/>
        <v>1.1088348507133197</v>
      </c>
      <c r="J20" s="2">
        <f t="shared" si="2"/>
        <v>883.81060477090932</v>
      </c>
      <c r="K20" s="15">
        <f t="shared" si="1"/>
        <v>879</v>
      </c>
      <c r="L20" s="2">
        <f t="shared" si="3"/>
        <v>974.66583377700795</v>
      </c>
    </row>
    <row r="21" spans="1:12" x14ac:dyDescent="0.3">
      <c r="A21" s="23">
        <v>13</v>
      </c>
      <c r="B21" t="s">
        <v>41</v>
      </c>
      <c r="C21">
        <v>2018</v>
      </c>
      <c r="D21">
        <v>1</v>
      </c>
      <c r="E21" s="1">
        <v>830</v>
      </c>
      <c r="F21" s="2">
        <f t="shared" si="4"/>
        <v>887.5</v>
      </c>
      <c r="G21" s="2">
        <f t="shared" si="5"/>
        <v>893.75</v>
      </c>
      <c r="H21" s="3">
        <f t="shared" si="6"/>
        <v>0.92867132867132862</v>
      </c>
      <c r="I21" s="14">
        <f t="shared" si="0"/>
        <v>0.94792340491335791</v>
      </c>
      <c r="J21" s="2">
        <f t="shared" si="2"/>
        <v>875.59817143228327</v>
      </c>
      <c r="K21" s="15">
        <f t="shared" si="1"/>
        <v>893</v>
      </c>
      <c r="L21" s="2">
        <f t="shared" si="3"/>
        <v>846.49560058762859</v>
      </c>
    </row>
    <row r="22" spans="1:12" x14ac:dyDescent="0.3">
      <c r="A22" s="23">
        <v>14</v>
      </c>
      <c r="B22" t="s">
        <v>42</v>
      </c>
      <c r="C22">
        <v>2018</v>
      </c>
      <c r="D22">
        <v>2</v>
      </c>
      <c r="E22" s="1">
        <v>790</v>
      </c>
      <c r="F22" s="2">
        <f t="shared" si="4"/>
        <v>900</v>
      </c>
      <c r="G22" s="2">
        <f t="shared" si="5"/>
        <v>907.5</v>
      </c>
      <c r="H22" s="3">
        <f t="shared" si="6"/>
        <v>0.87052341597796146</v>
      </c>
      <c r="I22" s="14">
        <f t="shared" si="0"/>
        <v>0.8753311401992373</v>
      </c>
      <c r="J22" s="2">
        <f t="shared" si="2"/>
        <v>902.51558949471996</v>
      </c>
      <c r="K22" s="15">
        <f t="shared" si="1"/>
        <v>907</v>
      </c>
      <c r="L22" s="2">
        <f t="shared" si="3"/>
        <v>793.92534416070828</v>
      </c>
    </row>
    <row r="23" spans="1:12" x14ac:dyDescent="0.3">
      <c r="A23" s="23">
        <v>15</v>
      </c>
      <c r="B23" t="s">
        <v>43</v>
      </c>
      <c r="C23">
        <v>2018</v>
      </c>
      <c r="D23">
        <v>3</v>
      </c>
      <c r="E23" s="1">
        <v>1000</v>
      </c>
      <c r="F23" s="2">
        <f t="shared" si="4"/>
        <v>915</v>
      </c>
      <c r="G23" s="2"/>
      <c r="I23" s="14">
        <f t="shared" si="0"/>
        <v>1.0704855495527206</v>
      </c>
      <c r="J23" s="2">
        <f t="shared" si="2"/>
        <v>934.15553383025917</v>
      </c>
      <c r="K23" s="15">
        <f t="shared" si="1"/>
        <v>921</v>
      </c>
      <c r="L23" s="2">
        <f t="shared" si="3"/>
        <v>985.91719113805561</v>
      </c>
    </row>
    <row r="24" spans="1:12" x14ac:dyDescent="0.3">
      <c r="A24" s="23">
        <v>16</v>
      </c>
      <c r="B24" t="s">
        <v>44</v>
      </c>
      <c r="C24">
        <v>2018</v>
      </c>
      <c r="D24">
        <v>4</v>
      </c>
      <c r="E24" s="1">
        <v>1040</v>
      </c>
      <c r="F24" s="2"/>
      <c r="I24" s="14">
        <f t="shared" si="0"/>
        <v>1.1088348507133197</v>
      </c>
      <c r="J24" s="2">
        <f t="shared" si="2"/>
        <v>937.9214581242303</v>
      </c>
      <c r="K24" s="15">
        <f t="shared" si="1"/>
        <v>935</v>
      </c>
      <c r="L24" s="2">
        <f t="shared" si="3"/>
        <v>1036.760585416954</v>
      </c>
    </row>
    <row r="25" spans="1:12" x14ac:dyDescent="0.3">
      <c r="A25" s="23">
        <v>17</v>
      </c>
      <c r="B25" t="s">
        <v>25</v>
      </c>
      <c r="C25">
        <v>2019</v>
      </c>
      <c r="D25">
        <v>1</v>
      </c>
      <c r="I25" s="14">
        <f t="shared" ref="I25:I28" si="7">VLOOKUP(D25,$N$2:$O$5,2,FALSE)</f>
        <v>0.94792340491335791</v>
      </c>
      <c r="K25" s="15">
        <f t="shared" ref="K25:K28" si="8">$R$1+$R$2*A25</f>
        <v>949</v>
      </c>
      <c r="L25" s="2">
        <f t="shared" si="3"/>
        <v>899.57931126277663</v>
      </c>
    </row>
    <row r="26" spans="1:12" x14ac:dyDescent="0.3">
      <c r="A26" s="23">
        <v>18</v>
      </c>
      <c r="B26" t="s">
        <v>26</v>
      </c>
      <c r="C26">
        <v>2019</v>
      </c>
      <c r="D26">
        <v>2</v>
      </c>
      <c r="I26" s="14">
        <f t="shared" si="7"/>
        <v>0.8753311401992373</v>
      </c>
      <c r="K26" s="15">
        <f t="shared" si="8"/>
        <v>963</v>
      </c>
      <c r="L26" s="2">
        <f t="shared" si="3"/>
        <v>842.94388801186551</v>
      </c>
    </row>
    <row r="27" spans="1:12" x14ac:dyDescent="0.3">
      <c r="A27" s="23">
        <v>19</v>
      </c>
      <c r="B27" t="s">
        <v>27</v>
      </c>
      <c r="C27">
        <v>2019</v>
      </c>
      <c r="D27">
        <v>3</v>
      </c>
      <c r="I27" s="14">
        <f t="shared" si="7"/>
        <v>1.0704855495527206</v>
      </c>
      <c r="K27" s="15">
        <f t="shared" si="8"/>
        <v>977</v>
      </c>
      <c r="L27" s="2">
        <f t="shared" si="3"/>
        <v>1045.8643819130079</v>
      </c>
    </row>
    <row r="28" spans="1:12" x14ac:dyDescent="0.3">
      <c r="A28" s="23">
        <v>20</v>
      </c>
      <c r="B28" t="s">
        <v>28</v>
      </c>
      <c r="C28">
        <v>2019</v>
      </c>
      <c r="D28">
        <v>4</v>
      </c>
      <c r="I28" s="14">
        <f t="shared" si="7"/>
        <v>1.1088348507133197</v>
      </c>
      <c r="K28" s="15">
        <f t="shared" si="8"/>
        <v>991</v>
      </c>
      <c r="L28" s="2">
        <f t="shared" si="3"/>
        <v>1098.8553370568998</v>
      </c>
    </row>
  </sheetData>
  <mergeCells count="2">
    <mergeCell ref="F7:G7"/>
    <mergeCell ref="L6:L7"/>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T28"/>
  <sheetViews>
    <sheetView zoomScale="120" zoomScaleNormal="120" workbookViewId="0">
      <selection activeCell="H3" sqref="H3"/>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4" max="14" width="12.6640625" bestFit="1" customWidth="1"/>
    <col min="15" max="15" width="13" bestFit="1" customWidth="1"/>
    <col min="16" max="16" width="14.6640625" customWidth="1"/>
    <col min="17" max="17" width="8.5546875" bestFit="1" customWidth="1"/>
    <col min="18" max="18" width="4.44140625" customWidth="1"/>
  </cols>
  <sheetData>
    <row r="1" spans="1:20" x14ac:dyDescent="0.3">
      <c r="M1" s="5" t="s">
        <v>46</v>
      </c>
      <c r="N1" s="2">
        <f>AVERAGE(N9:N24)</f>
        <v>3176657.4856979521</v>
      </c>
      <c r="P1" t="s">
        <v>1</v>
      </c>
      <c r="Q1" t="s">
        <v>11</v>
      </c>
      <c r="S1" s="9" t="s">
        <v>23</v>
      </c>
      <c r="T1" s="11">
        <v>71146.775747923501</v>
      </c>
    </row>
    <row r="2" spans="1:20" ht="15" thickBot="1" x14ac:dyDescent="0.35">
      <c r="M2" s="5" t="s">
        <v>47</v>
      </c>
      <c r="N2" s="2">
        <f>SUM(N9:N24)</f>
        <v>50826519.771167234</v>
      </c>
      <c r="P2">
        <v>1</v>
      </c>
      <c r="Q2">
        <f>AVERAGEIFS($H$11:$H$22,$D$11:$D$22,P2)</f>
        <v>0.94792340491335791</v>
      </c>
      <c r="S2" s="10" t="s">
        <v>4</v>
      </c>
      <c r="T2" s="12">
        <v>1465.7942050008401</v>
      </c>
    </row>
    <row r="3" spans="1:20" x14ac:dyDescent="0.3">
      <c r="P3">
        <v>2</v>
      </c>
      <c r="Q3">
        <f>AVERAGEIFS($H$11:$H$22,$D$11:$D$22,P3)</f>
        <v>0.8753311401992373</v>
      </c>
    </row>
    <row r="4" spans="1:20" x14ac:dyDescent="0.3">
      <c r="P4">
        <v>3</v>
      </c>
      <c r="Q4">
        <f>AVERAGEIFS($H$11:$H$22,$D$11:$D$22,P4)</f>
        <v>1.0704855495527206</v>
      </c>
    </row>
    <row r="5" spans="1:20" x14ac:dyDescent="0.3">
      <c r="P5">
        <v>4</v>
      </c>
      <c r="Q5">
        <f>AVERAGEIFS($H$11:$H$22,$D$11:$D$22,P5)</f>
        <v>1.1088348507133197</v>
      </c>
    </row>
    <row r="6" spans="1:20" ht="18" x14ac:dyDescent="0.35">
      <c r="A6" s="8" t="s">
        <v>21</v>
      </c>
      <c r="B6" s="7"/>
      <c r="C6" s="7"/>
      <c r="D6" s="7"/>
      <c r="E6" s="7"/>
      <c r="F6" s="7"/>
      <c r="G6" s="7"/>
      <c r="H6" s="7"/>
      <c r="I6" s="7"/>
      <c r="J6" s="8" t="s">
        <v>22</v>
      </c>
    </row>
    <row r="7" spans="1:20" x14ac:dyDescent="0.3">
      <c r="E7" t="s">
        <v>9</v>
      </c>
      <c r="F7" s="27" t="s">
        <v>7</v>
      </c>
      <c r="G7" s="27"/>
      <c r="H7" t="s">
        <v>10</v>
      </c>
      <c r="J7" t="s">
        <v>12</v>
      </c>
      <c r="M7" s="26" t="s">
        <v>64</v>
      </c>
      <c r="N7" s="26"/>
      <c r="O7" s="26"/>
      <c r="P7" s="2"/>
    </row>
    <row r="8" spans="1:20" x14ac:dyDescent="0.3">
      <c r="A8" s="5" t="s">
        <v>4</v>
      </c>
      <c r="B8" s="5" t="s">
        <v>3</v>
      </c>
      <c r="C8" s="5" t="s">
        <v>0</v>
      </c>
      <c r="D8" s="5" t="s">
        <v>1</v>
      </c>
      <c r="E8" s="5" t="s">
        <v>2</v>
      </c>
      <c r="F8" s="5" t="s">
        <v>5</v>
      </c>
      <c r="G8" s="5" t="s">
        <v>6</v>
      </c>
      <c r="H8" s="5" t="s">
        <v>8</v>
      </c>
      <c r="I8" s="13" t="s">
        <v>11</v>
      </c>
      <c r="J8" s="5" t="s">
        <v>13</v>
      </c>
      <c r="K8" s="13" t="s">
        <v>14</v>
      </c>
      <c r="L8" s="5" t="s">
        <v>24</v>
      </c>
      <c r="M8" s="13" t="s">
        <v>56</v>
      </c>
      <c r="N8" s="5" t="s">
        <v>49</v>
      </c>
      <c r="O8" s="5" t="s">
        <v>45</v>
      </c>
      <c r="P8" s="24">
        <f>AVERAGE(O9:O24)</f>
        <v>1.7985647399315755E-2</v>
      </c>
      <c r="Q8" s="5" t="s">
        <v>57</v>
      </c>
    </row>
    <row r="9" spans="1:20" x14ac:dyDescent="0.3">
      <c r="A9">
        <v>1</v>
      </c>
      <c r="B9" t="s">
        <v>29</v>
      </c>
      <c r="C9">
        <v>2015</v>
      </c>
      <c r="D9">
        <v>1</v>
      </c>
      <c r="E9" s="1">
        <v>68000</v>
      </c>
      <c r="I9" s="14">
        <f t="shared" ref="I9:I28" si="0">VLOOKUP(D9,$P$2:$Q$5,2,FALSE)</f>
        <v>0.94792340491335791</v>
      </c>
      <c r="J9" s="2">
        <f>E9/I9</f>
        <v>71735.75380409068</v>
      </c>
      <c r="K9" s="15">
        <f t="shared" ref="K9:K28" si="1">$T$1+$T$2*A9</f>
        <v>72612.569952924343</v>
      </c>
      <c r="L9" s="2">
        <f>I9*K9</f>
        <v>68831.154549285435</v>
      </c>
      <c r="M9" s="2">
        <f>L9-E9</f>
        <v>831.15454928543477</v>
      </c>
      <c r="N9" s="2">
        <f>(E9-L9)^2</f>
        <v>690817.88479787426</v>
      </c>
      <c r="O9" s="16">
        <f>ABS(E9-L9)/E9</f>
        <v>1.2222861018903453E-2</v>
      </c>
    </row>
    <row r="10" spans="1:20" x14ac:dyDescent="0.3">
      <c r="A10">
        <v>2</v>
      </c>
      <c r="B10" t="s">
        <v>30</v>
      </c>
      <c r="C10">
        <v>2015</v>
      </c>
      <c r="D10">
        <v>2</v>
      </c>
      <c r="E10" s="1">
        <v>61000</v>
      </c>
      <c r="I10" s="14">
        <f t="shared" si="0"/>
        <v>0.8753311401992373</v>
      </c>
      <c r="J10" s="2">
        <f t="shared" ref="J10:J24" si="2">E10/I10</f>
        <v>69687.912606554324</v>
      </c>
      <c r="K10" s="15">
        <f t="shared" si="1"/>
        <v>74078.364157925185</v>
      </c>
      <c r="L10" s="2">
        <f t="shared" ref="L10:L28" si="3">I10*K10</f>
        <v>64843.098962450968</v>
      </c>
      <c r="M10" s="2">
        <f t="shared" ref="M10:M24" si="4">L10-E10</f>
        <v>3843.0989624509675</v>
      </c>
      <c r="N10" s="2">
        <f t="shared" ref="N10:N24" si="5">(E10-L10)^2</f>
        <v>14769409.635191703</v>
      </c>
      <c r="O10" s="16">
        <f t="shared" ref="O10:O24" si="6">ABS(E10-L10)/E10</f>
        <v>6.3001622335261756E-2</v>
      </c>
    </row>
    <row r="11" spans="1:20" x14ac:dyDescent="0.3">
      <c r="A11">
        <v>3</v>
      </c>
      <c r="B11" t="s">
        <v>31</v>
      </c>
      <c r="C11">
        <v>2015</v>
      </c>
      <c r="D11">
        <v>3</v>
      </c>
      <c r="E11" s="1">
        <v>80000</v>
      </c>
      <c r="F11" s="2">
        <f>AVERAGE(E9:E12)</f>
        <v>73500</v>
      </c>
      <c r="G11" s="2">
        <f>AVERAGE(F11:F12)</f>
        <v>74750</v>
      </c>
      <c r="H11" s="3">
        <f>E11/G11</f>
        <v>1.0702341137123745</v>
      </c>
      <c r="I11" s="14">
        <f t="shared" si="0"/>
        <v>1.0704855495527206</v>
      </c>
      <c r="J11" s="2">
        <f t="shared" si="2"/>
        <v>74732.442706420727</v>
      </c>
      <c r="K11" s="15">
        <f t="shared" si="1"/>
        <v>75544.158362926013</v>
      </c>
      <c r="L11" s="2">
        <f t="shared" si="3"/>
        <v>80868.929880634605</v>
      </c>
      <c r="M11" s="2">
        <f t="shared" si="4"/>
        <v>868.92988063460507</v>
      </c>
      <c r="N11" s="2">
        <f t="shared" si="5"/>
        <v>755039.13745966903</v>
      </c>
      <c r="O11" s="16">
        <f t="shared" si="6"/>
        <v>1.0861623507932563E-2</v>
      </c>
    </row>
    <row r="12" spans="1:20" x14ac:dyDescent="0.3">
      <c r="A12">
        <v>4</v>
      </c>
      <c r="B12" t="s">
        <v>32</v>
      </c>
      <c r="C12">
        <v>2015</v>
      </c>
      <c r="D12">
        <v>4</v>
      </c>
      <c r="E12" s="1">
        <v>85000</v>
      </c>
      <c r="F12" s="2">
        <f t="shared" ref="F12:F23" si="7">AVERAGE(E10:E13)</f>
        <v>76000</v>
      </c>
      <c r="G12" s="2">
        <f t="shared" ref="G12:G22" si="8">AVERAGE(F12:F13)</f>
        <v>77375</v>
      </c>
      <c r="H12" s="3">
        <f t="shared" ref="H12:H22" si="9">E12/G12</f>
        <v>1.0985460420032309</v>
      </c>
      <c r="I12" s="14">
        <f t="shared" si="0"/>
        <v>1.1088348507133197</v>
      </c>
      <c r="J12" s="2">
        <f t="shared" si="2"/>
        <v>76657.042250538056</v>
      </c>
      <c r="K12" s="15">
        <f t="shared" si="1"/>
        <v>77009.952567926855</v>
      </c>
      <c r="L12" s="2">
        <f t="shared" si="3"/>
        <v>85391.319259096999</v>
      </c>
      <c r="M12" s="2">
        <f t="shared" si="4"/>
        <v>391.3192590969993</v>
      </c>
      <c r="N12" s="2">
        <f t="shared" si="5"/>
        <v>153130.76254022447</v>
      </c>
      <c r="O12" s="16">
        <f t="shared" si="6"/>
        <v>4.603755989376462E-3</v>
      </c>
    </row>
    <row r="13" spans="1:20" x14ac:dyDescent="0.3">
      <c r="A13">
        <v>5</v>
      </c>
      <c r="B13" t="s">
        <v>33</v>
      </c>
      <c r="C13">
        <v>2016</v>
      </c>
      <c r="D13">
        <v>1</v>
      </c>
      <c r="E13" s="1">
        <v>78000</v>
      </c>
      <c r="F13" s="2">
        <f t="shared" si="7"/>
        <v>78750</v>
      </c>
      <c r="G13" s="2">
        <f t="shared" si="8"/>
        <v>79750</v>
      </c>
      <c r="H13" s="3">
        <f t="shared" si="9"/>
        <v>0.9780564263322884</v>
      </c>
      <c r="I13" s="14">
        <f t="shared" si="0"/>
        <v>0.94792340491335791</v>
      </c>
      <c r="J13" s="2">
        <f t="shared" si="2"/>
        <v>82285.129363515778</v>
      </c>
      <c r="K13" s="15">
        <f t="shared" si="1"/>
        <v>78475.746772927698</v>
      </c>
      <c r="L13" s="2">
        <f t="shared" si="3"/>
        <v>74388.997084112081</v>
      </c>
      <c r="M13" s="2">
        <f t="shared" si="4"/>
        <v>-3611.0029158879188</v>
      </c>
      <c r="N13" s="2">
        <f t="shared" si="5"/>
        <v>13039342.058551053</v>
      </c>
      <c r="O13" s="16">
        <f t="shared" si="6"/>
        <v>4.6294909178050243E-2</v>
      </c>
    </row>
    <row r="14" spans="1:20" x14ac:dyDescent="0.3">
      <c r="A14">
        <v>6</v>
      </c>
      <c r="B14" t="s">
        <v>34</v>
      </c>
      <c r="C14">
        <v>2016</v>
      </c>
      <c r="D14">
        <v>2</v>
      </c>
      <c r="E14" s="1">
        <v>72000</v>
      </c>
      <c r="F14" s="2">
        <f t="shared" si="7"/>
        <v>80750</v>
      </c>
      <c r="G14" s="2">
        <f t="shared" si="8"/>
        <v>81875</v>
      </c>
      <c r="H14" s="3">
        <f t="shared" si="9"/>
        <v>0.87938931297709921</v>
      </c>
      <c r="I14" s="14">
        <f t="shared" si="0"/>
        <v>0.8753311401992373</v>
      </c>
      <c r="J14" s="2">
        <f t="shared" si="2"/>
        <v>82254.585371670677</v>
      </c>
      <c r="K14" s="15">
        <f t="shared" si="1"/>
        <v>79941.54097792854</v>
      </c>
      <c r="L14" s="2">
        <f t="shared" si="3"/>
        <v>69975.32021349424</v>
      </c>
      <c r="M14" s="2">
        <f t="shared" si="4"/>
        <v>-2024.6797865057597</v>
      </c>
      <c r="N14" s="2">
        <f t="shared" si="5"/>
        <v>4099328.2378850086</v>
      </c>
      <c r="O14" s="16">
        <f t="shared" si="6"/>
        <v>2.8120552590357773E-2</v>
      </c>
    </row>
    <row r="15" spans="1:20" x14ac:dyDescent="0.3">
      <c r="A15">
        <v>7</v>
      </c>
      <c r="B15" t="s">
        <v>35</v>
      </c>
      <c r="C15">
        <v>2016</v>
      </c>
      <c r="D15">
        <v>3</v>
      </c>
      <c r="E15" s="1">
        <v>88000</v>
      </c>
      <c r="F15" s="2">
        <f t="shared" si="7"/>
        <v>83000</v>
      </c>
      <c r="G15" s="2">
        <f t="shared" si="8"/>
        <v>83250</v>
      </c>
      <c r="H15" s="3">
        <f t="shared" si="9"/>
        <v>1.057057057057057</v>
      </c>
      <c r="I15" s="14">
        <f t="shared" si="0"/>
        <v>1.0704855495527206</v>
      </c>
      <c r="J15" s="2">
        <f t="shared" si="2"/>
        <v>82205.686977062796</v>
      </c>
      <c r="K15" s="15">
        <f t="shared" si="1"/>
        <v>81407.335182929382</v>
      </c>
      <c r="L15" s="2">
        <f t="shared" si="3"/>
        <v>87145.375940920683</v>
      </c>
      <c r="M15" s="2">
        <f t="shared" si="4"/>
        <v>-854.62405907931679</v>
      </c>
      <c r="N15" s="2">
        <f t="shared" si="5"/>
        <v>730382.28235720762</v>
      </c>
      <c r="O15" s="16">
        <f t="shared" si="6"/>
        <v>9.7116370349922369E-3</v>
      </c>
    </row>
    <row r="16" spans="1:20" x14ac:dyDescent="0.3">
      <c r="A16">
        <v>8</v>
      </c>
      <c r="B16" t="s">
        <v>36</v>
      </c>
      <c r="C16">
        <v>2016</v>
      </c>
      <c r="D16">
        <v>4</v>
      </c>
      <c r="E16" s="1">
        <v>94000</v>
      </c>
      <c r="F16" s="2">
        <f t="shared" si="7"/>
        <v>83500</v>
      </c>
      <c r="G16" s="2">
        <f t="shared" si="8"/>
        <v>84000</v>
      </c>
      <c r="H16" s="3">
        <f t="shared" si="9"/>
        <v>1.1190476190476191</v>
      </c>
      <c r="I16" s="14">
        <f t="shared" si="0"/>
        <v>1.1088348507133197</v>
      </c>
      <c r="J16" s="2">
        <f t="shared" si="2"/>
        <v>84773.670253536198</v>
      </c>
      <c r="K16" s="15">
        <f t="shared" si="1"/>
        <v>82873.129387930225</v>
      </c>
      <c r="L16" s="2">
        <f t="shared" si="3"/>
        <v>91892.614053011232</v>
      </c>
      <c r="M16" s="2">
        <f t="shared" si="4"/>
        <v>-2107.3859469887684</v>
      </c>
      <c r="N16" s="2">
        <f t="shared" si="5"/>
        <v>4441075.5295657478</v>
      </c>
      <c r="O16" s="16">
        <f t="shared" si="6"/>
        <v>2.2418999436050729E-2</v>
      </c>
    </row>
    <row r="17" spans="1:15" x14ac:dyDescent="0.3">
      <c r="A17">
        <v>9</v>
      </c>
      <c r="B17" t="s">
        <v>37</v>
      </c>
      <c r="C17">
        <v>2017</v>
      </c>
      <c r="D17">
        <v>1</v>
      </c>
      <c r="E17" s="1">
        <v>80000</v>
      </c>
      <c r="F17" s="2">
        <f t="shared" si="7"/>
        <v>84500</v>
      </c>
      <c r="G17" s="2">
        <f t="shared" si="8"/>
        <v>85375</v>
      </c>
      <c r="H17" s="3">
        <f t="shared" si="9"/>
        <v>0.93704245973645683</v>
      </c>
      <c r="I17" s="14">
        <f t="shared" si="0"/>
        <v>0.94792340491335791</v>
      </c>
      <c r="J17" s="2">
        <f t="shared" si="2"/>
        <v>84395.004475400798</v>
      </c>
      <c r="K17" s="15">
        <f t="shared" si="1"/>
        <v>84338.923592931067</v>
      </c>
      <c r="L17" s="2">
        <f t="shared" si="3"/>
        <v>79946.839618938757</v>
      </c>
      <c r="M17" s="2">
        <f t="shared" si="4"/>
        <v>-53.160381061243243</v>
      </c>
      <c r="N17" s="2">
        <f t="shared" si="5"/>
        <v>2826.0261145765894</v>
      </c>
      <c r="O17" s="16">
        <f t="shared" si="6"/>
        <v>6.6450476326554051E-4</v>
      </c>
    </row>
    <row r="18" spans="1:15" x14ac:dyDescent="0.3">
      <c r="A18">
        <v>10</v>
      </c>
      <c r="B18" t="s">
        <v>38</v>
      </c>
      <c r="C18">
        <v>2017</v>
      </c>
      <c r="D18">
        <v>2</v>
      </c>
      <c r="E18" s="1">
        <v>76000</v>
      </c>
      <c r="F18" s="2">
        <f t="shared" si="7"/>
        <v>86250</v>
      </c>
      <c r="G18" s="2">
        <f t="shared" si="8"/>
        <v>86750</v>
      </c>
      <c r="H18" s="3">
        <f t="shared" si="9"/>
        <v>0.87608069164265134</v>
      </c>
      <c r="I18" s="14">
        <f t="shared" si="0"/>
        <v>0.8753311401992373</v>
      </c>
      <c r="J18" s="2">
        <f t="shared" si="2"/>
        <v>86824.284558985717</v>
      </c>
      <c r="K18" s="15">
        <f t="shared" si="1"/>
        <v>85804.717797931895</v>
      </c>
      <c r="L18" s="2">
        <f t="shared" si="3"/>
        <v>75107.541464537513</v>
      </c>
      <c r="M18" s="2">
        <f t="shared" si="4"/>
        <v>-892.45853546248691</v>
      </c>
      <c r="N18" s="2">
        <f t="shared" si="5"/>
        <v>796482.237519847</v>
      </c>
      <c r="O18" s="16">
        <f t="shared" si="6"/>
        <v>1.1742875466611669E-2</v>
      </c>
    </row>
    <row r="19" spans="1:15" x14ac:dyDescent="0.3">
      <c r="A19">
        <v>11</v>
      </c>
      <c r="B19" t="s">
        <v>39</v>
      </c>
      <c r="C19">
        <v>2017</v>
      </c>
      <c r="D19">
        <v>3</v>
      </c>
      <c r="E19" s="1">
        <v>95000</v>
      </c>
      <c r="F19" s="2">
        <f t="shared" si="7"/>
        <v>87250</v>
      </c>
      <c r="G19" s="2">
        <f t="shared" si="8"/>
        <v>87625</v>
      </c>
      <c r="H19" s="3">
        <f t="shared" si="9"/>
        <v>1.0841654778887304</v>
      </c>
      <c r="I19" s="14">
        <f t="shared" si="0"/>
        <v>1.0704855495527206</v>
      </c>
      <c r="J19" s="2">
        <f t="shared" si="2"/>
        <v>88744.775713874624</v>
      </c>
      <c r="K19" s="15">
        <f t="shared" si="1"/>
        <v>87270.512002932737</v>
      </c>
      <c r="L19" s="2">
        <f t="shared" si="3"/>
        <v>93421.822001206747</v>
      </c>
      <c r="M19" s="2">
        <f t="shared" si="4"/>
        <v>-1578.1779987932532</v>
      </c>
      <c r="N19" s="2">
        <f t="shared" si="5"/>
        <v>2490645.7958750776</v>
      </c>
      <c r="O19" s="16">
        <f t="shared" si="6"/>
        <v>1.6612399987297403E-2</v>
      </c>
    </row>
    <row r="20" spans="1:15" x14ac:dyDescent="0.3">
      <c r="A20">
        <v>12</v>
      </c>
      <c r="B20" t="s">
        <v>40</v>
      </c>
      <c r="C20">
        <v>2017</v>
      </c>
      <c r="D20">
        <v>4</v>
      </c>
      <c r="E20" s="1">
        <v>98000</v>
      </c>
      <c r="F20" s="2">
        <f t="shared" si="7"/>
        <v>88000</v>
      </c>
      <c r="G20" s="2">
        <f t="shared" si="8"/>
        <v>88375</v>
      </c>
      <c r="H20" s="3">
        <f t="shared" si="9"/>
        <v>1.108910891089109</v>
      </c>
      <c r="I20" s="14">
        <f t="shared" si="0"/>
        <v>1.1088348507133197</v>
      </c>
      <c r="J20" s="2">
        <f t="shared" si="2"/>
        <v>88381.060477090927</v>
      </c>
      <c r="K20" s="15">
        <f t="shared" si="1"/>
        <v>88736.30620793358</v>
      </c>
      <c r="L20" s="2">
        <f t="shared" si="3"/>
        <v>98393.908846925449</v>
      </c>
      <c r="M20" s="2">
        <f t="shared" si="4"/>
        <v>393.90884692544932</v>
      </c>
      <c r="N20" s="2">
        <f t="shared" si="5"/>
        <v>155164.17968613707</v>
      </c>
      <c r="O20" s="16">
        <f t="shared" si="6"/>
        <v>4.019478029851524E-3</v>
      </c>
    </row>
    <row r="21" spans="1:15" x14ac:dyDescent="0.3">
      <c r="A21">
        <v>13</v>
      </c>
      <c r="B21" t="s">
        <v>41</v>
      </c>
      <c r="C21">
        <v>2018</v>
      </c>
      <c r="D21">
        <v>1</v>
      </c>
      <c r="E21" s="1">
        <v>83000</v>
      </c>
      <c r="F21" s="2">
        <f t="shared" si="7"/>
        <v>88750</v>
      </c>
      <c r="G21" s="2">
        <f t="shared" si="8"/>
        <v>89375</v>
      </c>
      <c r="H21" s="3">
        <f t="shared" si="9"/>
        <v>0.92867132867132862</v>
      </c>
      <c r="I21" s="14">
        <f t="shared" si="0"/>
        <v>0.94792340491335791</v>
      </c>
      <c r="J21" s="2">
        <f t="shared" si="2"/>
        <v>87559.817143228327</v>
      </c>
      <c r="K21" s="15">
        <f t="shared" si="1"/>
        <v>90202.100412934422</v>
      </c>
      <c r="L21" s="2">
        <f t="shared" si="3"/>
        <v>85504.682153765403</v>
      </c>
      <c r="M21" s="2">
        <f t="shared" si="4"/>
        <v>2504.6821537654032</v>
      </c>
      <c r="N21" s="2">
        <f t="shared" si="5"/>
        <v>6273432.691390899</v>
      </c>
      <c r="O21" s="16">
        <f t="shared" si="6"/>
        <v>3.017689341886028E-2</v>
      </c>
    </row>
    <row r="22" spans="1:15" x14ac:dyDescent="0.3">
      <c r="A22">
        <v>14</v>
      </c>
      <c r="B22" t="s">
        <v>42</v>
      </c>
      <c r="C22">
        <v>2018</v>
      </c>
      <c r="D22">
        <v>2</v>
      </c>
      <c r="E22" s="1">
        <v>79000</v>
      </c>
      <c r="F22" s="2">
        <f t="shared" si="7"/>
        <v>90000</v>
      </c>
      <c r="G22" s="2">
        <f t="shared" si="8"/>
        <v>90750</v>
      </c>
      <c r="H22" s="3">
        <f t="shared" si="9"/>
        <v>0.87052341597796146</v>
      </c>
      <c r="I22" s="14">
        <f t="shared" si="0"/>
        <v>0.8753311401992373</v>
      </c>
      <c r="J22" s="2">
        <f t="shared" si="2"/>
        <v>90251.55894947199</v>
      </c>
      <c r="K22" s="15">
        <f t="shared" si="1"/>
        <v>91667.894617935264</v>
      </c>
      <c r="L22" s="2">
        <f t="shared" si="3"/>
        <v>80239.7627155808</v>
      </c>
      <c r="M22" s="2">
        <f t="shared" si="4"/>
        <v>1239.7627155808004</v>
      </c>
      <c r="N22" s="2">
        <f t="shared" si="5"/>
        <v>1537011.5909442806</v>
      </c>
      <c r="O22" s="16">
        <f t="shared" si="6"/>
        <v>1.5693198931402537E-2</v>
      </c>
    </row>
    <row r="23" spans="1:15" x14ac:dyDescent="0.3">
      <c r="A23">
        <v>15</v>
      </c>
      <c r="B23" t="s">
        <v>43</v>
      </c>
      <c r="C23">
        <v>2018</v>
      </c>
      <c r="D23">
        <v>3</v>
      </c>
      <c r="E23" s="1">
        <v>100000</v>
      </c>
      <c r="F23" s="2">
        <f t="shared" si="7"/>
        <v>91500</v>
      </c>
      <c r="G23" s="2"/>
      <c r="I23" s="14">
        <f t="shared" si="0"/>
        <v>1.0704855495527206</v>
      </c>
      <c r="J23" s="2">
        <f t="shared" si="2"/>
        <v>93415.553383025908</v>
      </c>
      <c r="K23" s="15">
        <f t="shared" si="1"/>
        <v>93133.688822936107</v>
      </c>
      <c r="L23" s="2">
        <f t="shared" si="3"/>
        <v>99698.268061492825</v>
      </c>
      <c r="M23" s="2">
        <f t="shared" si="4"/>
        <v>-301.73193850717507</v>
      </c>
      <c r="N23" s="2">
        <f t="shared" si="5"/>
        <v>91042.162715297673</v>
      </c>
      <c r="O23" s="16">
        <f t="shared" si="6"/>
        <v>3.0173193850717506E-3</v>
      </c>
    </row>
    <row r="24" spans="1:15" x14ac:dyDescent="0.3">
      <c r="A24">
        <v>16</v>
      </c>
      <c r="B24" t="s">
        <v>44</v>
      </c>
      <c r="C24">
        <v>2018</v>
      </c>
      <c r="D24">
        <v>4</v>
      </c>
      <c r="E24" s="1">
        <v>104000</v>
      </c>
      <c r="F24" s="2"/>
      <c r="I24" s="14">
        <f t="shared" si="0"/>
        <v>1.1088348507133197</v>
      </c>
      <c r="J24" s="2">
        <f t="shared" si="2"/>
        <v>93792.145812423027</v>
      </c>
      <c r="K24" s="15">
        <f t="shared" si="1"/>
        <v>94599.483027936949</v>
      </c>
      <c r="L24" s="2">
        <f t="shared" si="3"/>
        <v>104895.20364083968</v>
      </c>
      <c r="M24" s="2">
        <f t="shared" si="4"/>
        <v>895.20364083968161</v>
      </c>
      <c r="N24" s="2">
        <f t="shared" si="5"/>
        <v>801389.55857262167</v>
      </c>
      <c r="O24" s="16">
        <f t="shared" si="6"/>
        <v>8.6077273157661692E-3</v>
      </c>
    </row>
    <row r="25" spans="1:15" x14ac:dyDescent="0.3">
      <c r="A25">
        <v>17</v>
      </c>
      <c r="B25" t="s">
        <v>25</v>
      </c>
      <c r="C25">
        <v>2019</v>
      </c>
      <c r="D25">
        <v>1</v>
      </c>
      <c r="I25" s="14">
        <f t="shared" si="0"/>
        <v>0.94792340491335791</v>
      </c>
      <c r="K25" s="15">
        <f t="shared" si="1"/>
        <v>96065.277232937777</v>
      </c>
      <c r="L25" s="2">
        <f t="shared" si="3"/>
        <v>91062.524688592064</v>
      </c>
    </row>
    <row r="26" spans="1:15" x14ac:dyDescent="0.3">
      <c r="A26">
        <v>18</v>
      </c>
      <c r="B26" t="s">
        <v>26</v>
      </c>
      <c r="C26">
        <v>2019</v>
      </c>
      <c r="D26">
        <v>2</v>
      </c>
      <c r="I26" s="14">
        <f t="shared" si="0"/>
        <v>0.8753311401992373</v>
      </c>
      <c r="K26" s="15">
        <f t="shared" si="1"/>
        <v>97531.071437938619</v>
      </c>
      <c r="L26" s="2">
        <f t="shared" si="3"/>
        <v>85371.983966624073</v>
      </c>
    </row>
    <row r="27" spans="1:15" x14ac:dyDescent="0.3">
      <c r="A27">
        <v>19</v>
      </c>
      <c r="B27" t="s">
        <v>27</v>
      </c>
      <c r="C27">
        <v>2019</v>
      </c>
      <c r="D27">
        <v>3</v>
      </c>
      <c r="I27" s="14">
        <f t="shared" si="0"/>
        <v>1.0704855495527206</v>
      </c>
      <c r="K27" s="15">
        <f t="shared" si="1"/>
        <v>98996.865642939461</v>
      </c>
      <c r="L27" s="2">
        <f t="shared" si="3"/>
        <v>105974.71412177889</v>
      </c>
    </row>
    <row r="28" spans="1:15" x14ac:dyDescent="0.3">
      <c r="A28">
        <v>20</v>
      </c>
      <c r="B28" t="s">
        <v>28</v>
      </c>
      <c r="C28">
        <v>2019</v>
      </c>
      <c r="D28">
        <v>4</v>
      </c>
      <c r="I28" s="14">
        <f t="shared" si="0"/>
        <v>1.1088348507133197</v>
      </c>
      <c r="K28" s="15">
        <f t="shared" si="1"/>
        <v>100462.6598479403</v>
      </c>
      <c r="L28" s="2">
        <f t="shared" si="3"/>
        <v>111396.4984347539</v>
      </c>
    </row>
  </sheetData>
  <mergeCells count="2">
    <mergeCell ref="F7:G7"/>
    <mergeCell ref="M7:O7"/>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Step0</vt:lpstr>
      <vt:lpstr>Step1</vt:lpstr>
      <vt:lpstr>Step2</vt:lpstr>
      <vt:lpstr>Step3</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Naik</cp:lastModifiedBy>
  <dcterms:created xsi:type="dcterms:W3CDTF">2019-06-01T04:00:07Z</dcterms:created>
  <dcterms:modified xsi:type="dcterms:W3CDTF">2021-09-25T09:30:45Z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