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drawings/drawing5.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OneDrive\_YouTube Working Files\Git Time Series\YT_Time_Series_Forecasting\Excel\"/>
    </mc:Choice>
  </mc:AlternateContent>
  <xr:revisionPtr revIDLastSave="0" documentId="13_ncr:1_{2F1993CC-E6DC-4AAB-B8B2-0B171A2E6AA1}" xr6:coauthVersionLast="47" xr6:coauthVersionMax="47" xr10:uidLastSave="{00000000-0000-0000-0000-000000000000}"/>
  <bookViews>
    <workbookView xWindow="28680" yWindow="-120" windowWidth="29040" windowHeight="15840" activeTab="9" xr2:uid="{222811F3-B945-4F38-BB77-4DEABE907094}"/>
  </bookViews>
  <sheets>
    <sheet name="Step0" sheetId="4" r:id="rId1"/>
    <sheet name="Step1" sheetId="1" r:id="rId2"/>
    <sheet name="Step2" sheetId="2" r:id="rId3"/>
    <sheet name="Sheet4" sheetId="14" r:id="rId4"/>
    <sheet name="Sheet5" sheetId="15" r:id="rId5"/>
    <sheet name="Step3" sheetId="6" r:id="rId6"/>
    <sheet name="4ModelOutput" sheetId="8" r:id="rId7"/>
    <sheet name="Step5" sheetId="9" r:id="rId8"/>
    <sheet name="Step6" sheetId="10" r:id="rId9"/>
    <sheet name="Sheet1" sheetId="11" r:id="rId10"/>
    <sheet name="Sheet2" sheetId="12"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1" l="1"/>
  <c r="B6" i="11"/>
  <c r="B7" i="11"/>
  <c r="B8" i="11"/>
  <c r="B9" i="11"/>
  <c r="B10" i="11"/>
  <c r="B11" i="11"/>
  <c r="B12" i="11"/>
  <c r="B13" i="11"/>
  <c r="B14" i="11"/>
  <c r="B15" i="11"/>
  <c r="B16" i="11"/>
  <c r="B17" i="11"/>
  <c r="B18" i="11"/>
  <c r="B19" i="11"/>
  <c r="B20" i="11"/>
  <c r="B21" i="11"/>
  <c r="B22" i="11"/>
  <c r="B4" i="11"/>
  <c r="L10" i="6"/>
  <c r="L11" i="6"/>
  <c r="L12" i="6"/>
  <c r="L13" i="6"/>
  <c r="L14" i="6"/>
  <c r="L15" i="6"/>
  <c r="L16" i="6"/>
  <c r="L17" i="6"/>
  <c r="L18" i="6"/>
  <c r="L19" i="6"/>
  <c r="L20" i="6"/>
  <c r="L21" i="6"/>
  <c r="L22" i="6"/>
  <c r="L23" i="6"/>
  <c r="L24" i="6"/>
  <c r="L25" i="6"/>
  <c r="L26" i="6"/>
  <c r="L27" i="6"/>
  <c r="L28" i="6"/>
  <c r="L9" i="6"/>
  <c r="N10" i="10"/>
  <c r="N11" i="10"/>
  <c r="N12" i="10"/>
  <c r="N13" i="10"/>
  <c r="N14" i="10"/>
  <c r="N16" i="10"/>
  <c r="N17" i="10"/>
  <c r="N18" i="10"/>
  <c r="N19" i="10"/>
  <c r="N20" i="10"/>
  <c r="N21" i="10"/>
  <c r="N22" i="10"/>
  <c r="N24" i="10"/>
  <c r="N25" i="10"/>
  <c r="N26" i="10"/>
  <c r="N27" i="10"/>
  <c r="N28" i="10"/>
  <c r="N9" i="10"/>
  <c r="L10" i="10"/>
  <c r="L11" i="10"/>
  <c r="L12" i="10"/>
  <c r="L13" i="10"/>
  <c r="L14" i="10"/>
  <c r="L15" i="10"/>
  <c r="N15" i="10" s="1"/>
  <c r="L16" i="10"/>
  <c r="L17" i="10"/>
  <c r="L18" i="10"/>
  <c r="L19" i="10"/>
  <c r="L20" i="10"/>
  <c r="L21" i="10"/>
  <c r="L22" i="10"/>
  <c r="L23" i="10"/>
  <c r="N23" i="10" s="1"/>
  <c r="L24" i="10"/>
  <c r="L25" i="10"/>
  <c r="L26" i="10"/>
  <c r="L27" i="10"/>
  <c r="L28" i="10"/>
  <c r="L9" i="10"/>
  <c r="G11" i="6" l="1"/>
  <c r="H8" i="12"/>
  <c r="J9" i="2"/>
  <c r="J10" i="2"/>
  <c r="J11" i="2"/>
  <c r="J12" i="2"/>
  <c r="J13" i="2"/>
  <c r="J14" i="2"/>
  <c r="J15" i="2"/>
  <c r="J16" i="2"/>
  <c r="J17" i="2"/>
  <c r="J18" i="2"/>
  <c r="J19" i="2"/>
  <c r="J20" i="2"/>
  <c r="J21" i="2"/>
  <c r="J22" i="2"/>
  <c r="J23" i="2"/>
  <c r="J8" i="2"/>
  <c r="I9" i="2"/>
  <c r="I10" i="2"/>
  <c r="I11" i="2"/>
  <c r="I12" i="2"/>
  <c r="I13" i="2"/>
  <c r="I14" i="2"/>
  <c r="I15" i="2"/>
  <c r="I16" i="2"/>
  <c r="I17" i="2"/>
  <c r="I18" i="2"/>
  <c r="I19" i="2"/>
  <c r="I20" i="2"/>
  <c r="I21" i="2"/>
  <c r="I22" i="2"/>
  <c r="I23" i="2"/>
  <c r="I8" i="2"/>
  <c r="H10" i="2" l="1"/>
  <c r="H11" i="2"/>
  <c r="H12" i="2"/>
  <c r="H13" i="2"/>
  <c r="H14" i="2"/>
  <c r="H15" i="2"/>
  <c r="H16" i="2"/>
  <c r="H17" i="2"/>
  <c r="H18" i="2"/>
  <c r="H19" i="2"/>
  <c r="H20" i="2"/>
  <c r="H9" i="2"/>
  <c r="G10" i="2"/>
  <c r="G11" i="2"/>
  <c r="G12" i="2"/>
  <c r="G13" i="2"/>
  <c r="G14" i="2"/>
  <c r="G15" i="2"/>
  <c r="G16" i="2"/>
  <c r="G17" i="2"/>
  <c r="G18" i="2"/>
  <c r="G19" i="2"/>
  <c r="G20" i="2"/>
  <c r="G9" i="2"/>
  <c r="F10" i="2"/>
  <c r="F11" i="2"/>
  <c r="F12" i="2"/>
  <c r="F13" i="2"/>
  <c r="F14" i="2"/>
  <c r="F15" i="2"/>
  <c r="F16" i="2"/>
  <c r="F17" i="2"/>
  <c r="F18" i="2"/>
  <c r="F19" i="2"/>
  <c r="F20" i="2"/>
  <c r="F21" i="2"/>
  <c r="F9" i="2"/>
  <c r="E20" i="11"/>
  <c r="E6" i="11"/>
  <c r="E7" i="11"/>
  <c r="E8" i="11"/>
  <c r="E9" i="11"/>
  <c r="E10" i="11"/>
  <c r="E11" i="11"/>
  <c r="E12" i="11"/>
  <c r="E13" i="11"/>
  <c r="E14" i="11"/>
  <c r="E15" i="11"/>
  <c r="E16" i="11"/>
  <c r="E17" i="11"/>
  <c r="E18" i="11"/>
  <c r="E19" i="11"/>
  <c r="F8" i="11"/>
  <c r="F9" i="11"/>
  <c r="F10" i="11"/>
  <c r="F11" i="11"/>
  <c r="F12" i="11"/>
  <c r="F13" i="11"/>
  <c r="F14" i="11"/>
  <c r="F15" i="11"/>
  <c r="F16" i="11"/>
  <c r="F17" i="11"/>
  <c r="F18" i="11"/>
  <c r="F19" i="11"/>
  <c r="F20" i="11"/>
  <c r="F21" i="11"/>
  <c r="F7" i="11"/>
  <c r="E5" i="11"/>
  <c r="D6" i="11"/>
  <c r="D7" i="11"/>
  <c r="D8" i="11"/>
  <c r="D9" i="11"/>
  <c r="D10" i="11"/>
  <c r="D11" i="11"/>
  <c r="D12" i="11"/>
  <c r="D13" i="11"/>
  <c r="D14" i="11"/>
  <c r="D15" i="11"/>
  <c r="D16" i="11"/>
  <c r="D17" i="11"/>
  <c r="D18" i="11"/>
  <c r="D19" i="11"/>
  <c r="D20" i="11"/>
  <c r="D21" i="11"/>
  <c r="D5" i="11"/>
  <c r="C5" i="11"/>
  <c r="C6" i="11"/>
  <c r="C7" i="11"/>
  <c r="C8" i="11"/>
  <c r="C9" i="11"/>
  <c r="C10" i="11"/>
  <c r="C11" i="11"/>
  <c r="C12" i="11"/>
  <c r="C13" i="11"/>
  <c r="C14" i="11"/>
  <c r="C15" i="11"/>
  <c r="C16" i="11"/>
  <c r="C17" i="11"/>
  <c r="C18" i="11"/>
  <c r="C19" i="11"/>
  <c r="C20" i="11"/>
  <c r="C21" i="11"/>
  <c r="C4" i="11"/>
  <c r="E24" i="1"/>
  <c r="E23" i="1"/>
  <c r="G24" i="1" s="1"/>
  <c r="E22" i="1"/>
  <c r="E21" i="1"/>
  <c r="G22" i="1"/>
  <c r="G23" i="1"/>
  <c r="G21" i="1"/>
  <c r="H10" i="1"/>
  <c r="H11" i="1"/>
  <c r="H12" i="1"/>
  <c r="H13" i="1"/>
  <c r="H14" i="1"/>
  <c r="H15" i="1"/>
  <c r="H16" i="1"/>
  <c r="H17" i="1"/>
  <c r="H18" i="1"/>
  <c r="H19" i="1"/>
  <c r="H20" i="1"/>
  <c r="H9" i="1"/>
  <c r="G7" i="1"/>
  <c r="G8" i="1"/>
  <c r="G9" i="1"/>
  <c r="G10" i="1"/>
  <c r="G11" i="1"/>
  <c r="G12" i="1"/>
  <c r="G13" i="1"/>
  <c r="G14" i="1"/>
  <c r="G15" i="1"/>
  <c r="G16" i="1"/>
  <c r="G17" i="1"/>
  <c r="G18" i="1"/>
  <c r="G19" i="1"/>
  <c r="G20" i="1"/>
  <c r="G6" i="1"/>
  <c r="F21" i="1"/>
  <c r="M28" i="10"/>
  <c r="M27" i="10"/>
  <c r="M26" i="10"/>
  <c r="M25" i="10"/>
  <c r="M24" i="10"/>
  <c r="M23" i="10"/>
  <c r="F23" i="10"/>
  <c r="M22" i="10"/>
  <c r="F22" i="10"/>
  <c r="M21" i="10"/>
  <c r="F21" i="10"/>
  <c r="M20" i="10"/>
  <c r="F20" i="10"/>
  <c r="M19" i="10"/>
  <c r="F19" i="10"/>
  <c r="M18" i="10"/>
  <c r="F18" i="10"/>
  <c r="M17" i="10"/>
  <c r="F17" i="10"/>
  <c r="M16" i="10"/>
  <c r="F16" i="10"/>
  <c r="M15" i="10"/>
  <c r="F15" i="10"/>
  <c r="G15" i="10" s="1"/>
  <c r="H15" i="10" s="1"/>
  <c r="M14" i="10"/>
  <c r="F14" i="10"/>
  <c r="M13" i="10"/>
  <c r="F13" i="10"/>
  <c r="M12" i="10"/>
  <c r="F12" i="10"/>
  <c r="M11" i="10"/>
  <c r="F11" i="10"/>
  <c r="G11" i="10" s="1"/>
  <c r="H11" i="10" s="1"/>
  <c r="M10" i="10"/>
  <c r="M9" i="10"/>
  <c r="K25" i="9"/>
  <c r="K26" i="9"/>
  <c r="K27" i="9"/>
  <c r="K28" i="9"/>
  <c r="K24" i="9"/>
  <c r="K23" i="9"/>
  <c r="F23" i="9"/>
  <c r="K22" i="9"/>
  <c r="F22" i="9"/>
  <c r="G22" i="9" s="1"/>
  <c r="H22" i="9" s="1"/>
  <c r="K21" i="9"/>
  <c r="F21" i="9"/>
  <c r="K20" i="9"/>
  <c r="F20" i="9"/>
  <c r="K19" i="9"/>
  <c r="F19" i="9"/>
  <c r="K18" i="9"/>
  <c r="F18" i="9"/>
  <c r="G18" i="9" s="1"/>
  <c r="H18" i="9" s="1"/>
  <c r="K17" i="9"/>
  <c r="F17" i="9"/>
  <c r="K16" i="9"/>
  <c r="F16" i="9"/>
  <c r="G16" i="9" s="1"/>
  <c r="H16" i="9" s="1"/>
  <c r="K15" i="9"/>
  <c r="F15" i="9"/>
  <c r="G15" i="9" s="1"/>
  <c r="H15" i="9" s="1"/>
  <c r="K14" i="9"/>
  <c r="F14" i="9"/>
  <c r="K13" i="9"/>
  <c r="F13" i="9"/>
  <c r="K12" i="9"/>
  <c r="F12" i="9"/>
  <c r="G12" i="9" s="1"/>
  <c r="H12" i="9" s="1"/>
  <c r="K11" i="9"/>
  <c r="F11" i="9"/>
  <c r="G11" i="9" s="1"/>
  <c r="H11" i="9" s="1"/>
  <c r="K10" i="9"/>
  <c r="K9" i="9"/>
  <c r="G16" i="10" l="1"/>
  <c r="H16" i="10" s="1"/>
  <c r="G13" i="10"/>
  <c r="H13" i="10" s="1"/>
  <c r="G20" i="10"/>
  <c r="H20" i="10" s="1"/>
  <c r="G13" i="9"/>
  <c r="H13" i="9" s="1"/>
  <c r="O2" i="9" s="1"/>
  <c r="I25" i="9" s="1"/>
  <c r="G17" i="9"/>
  <c r="H17" i="9" s="1"/>
  <c r="G21" i="9"/>
  <c r="H21" i="9" s="1"/>
  <c r="G18" i="10"/>
  <c r="H18" i="10" s="1"/>
  <c r="G19" i="9"/>
  <c r="H19" i="9" s="1"/>
  <c r="G12" i="10"/>
  <c r="H12" i="10" s="1"/>
  <c r="G17" i="10"/>
  <c r="H17" i="10" s="1"/>
  <c r="G21" i="10"/>
  <c r="H21" i="10" s="1"/>
  <c r="S2" i="10" s="1"/>
  <c r="G22" i="10"/>
  <c r="H22" i="10" s="1"/>
  <c r="O4" i="9"/>
  <c r="I27" i="9" s="1"/>
  <c r="G14" i="9"/>
  <c r="H14" i="9" s="1"/>
  <c r="O3" i="9" s="1"/>
  <c r="I26" i="9" s="1"/>
  <c r="G19" i="10"/>
  <c r="H19" i="10" s="1"/>
  <c r="S4" i="10" s="1"/>
  <c r="G14" i="10"/>
  <c r="H14" i="10" s="1"/>
  <c r="S3" i="10" s="1"/>
  <c r="I23" i="9"/>
  <c r="I21" i="9"/>
  <c r="I13" i="9"/>
  <c r="I9" i="9"/>
  <c r="I17" i="9"/>
  <c r="G20" i="9"/>
  <c r="H20" i="9" s="1"/>
  <c r="O5" i="9" s="1"/>
  <c r="I28" i="9" s="1"/>
  <c r="S5" i="10" l="1"/>
  <c r="I15" i="9"/>
  <c r="I19" i="9"/>
  <c r="J21" i="9"/>
  <c r="I11" i="9"/>
  <c r="J17" i="9"/>
  <c r="J23" i="9"/>
  <c r="J9" i="9"/>
  <c r="J13" i="9"/>
  <c r="I15" i="10"/>
  <c r="I23" i="10"/>
  <c r="I27" i="10"/>
  <c r="I19" i="10"/>
  <c r="I11" i="10"/>
  <c r="I28" i="10"/>
  <c r="I16" i="10"/>
  <c r="I20" i="10"/>
  <c r="I12" i="10"/>
  <c r="I24" i="10"/>
  <c r="I18" i="10"/>
  <c r="I10" i="10"/>
  <c r="I26" i="10"/>
  <c r="I22" i="10"/>
  <c r="I14" i="10"/>
  <c r="I9" i="10"/>
  <c r="I25" i="10"/>
  <c r="I17" i="10"/>
  <c r="I21" i="10"/>
  <c r="I13" i="10"/>
  <c r="I18" i="9"/>
  <c r="I10" i="9"/>
  <c r="I22" i="9"/>
  <c r="I14" i="9"/>
  <c r="I20" i="9"/>
  <c r="I12" i="9"/>
  <c r="I24" i="9"/>
  <c r="I16" i="9"/>
  <c r="J19" i="9" l="1"/>
  <c r="J24" i="9"/>
  <c r="J12" i="9"/>
  <c r="J15" i="9"/>
  <c r="J22" i="9"/>
  <c r="J18" i="9"/>
  <c r="J16" i="9"/>
  <c r="J20" i="9"/>
  <c r="J14" i="9"/>
  <c r="J11" i="9"/>
  <c r="J10" i="9"/>
  <c r="J13" i="10"/>
  <c r="J24" i="10"/>
  <c r="J12" i="10"/>
  <c r="J15" i="10"/>
  <c r="J9" i="10"/>
  <c r="J20" i="10"/>
  <c r="J19" i="10"/>
  <c r="J21" i="10"/>
  <c r="J17" i="10"/>
  <c r="J14" i="10"/>
  <c r="J10" i="10"/>
  <c r="J18" i="10"/>
  <c r="J23" i="10"/>
  <c r="J16" i="10"/>
  <c r="J22" i="10"/>
  <c r="J11" i="10"/>
  <c r="Q12" i="10" l="1"/>
  <c r="O12" i="10"/>
  <c r="P12" i="10" s="1"/>
  <c r="O10" i="10"/>
  <c r="P10" i="10" s="1"/>
  <c r="Q10" i="10"/>
  <c r="O16" i="10"/>
  <c r="P16" i="10" s="1"/>
  <c r="Q16" i="10"/>
  <c r="O14" i="10"/>
  <c r="P14" i="10" s="1"/>
  <c r="Q14" i="10"/>
  <c r="O24" i="10"/>
  <c r="P24" i="10" s="1"/>
  <c r="Q24" i="10"/>
  <c r="Q23" i="10"/>
  <c r="O23" i="10"/>
  <c r="P23" i="10" s="1"/>
  <c r="Q17" i="10"/>
  <c r="O17" i="10"/>
  <c r="P17" i="10" s="1"/>
  <c r="Q22" i="10"/>
  <c r="O22" i="10"/>
  <c r="P22" i="10" s="1"/>
  <c r="Q19" i="10"/>
  <c r="O19" i="10"/>
  <c r="P19" i="10" s="1"/>
  <c r="Q13" i="10"/>
  <c r="O13" i="10"/>
  <c r="P13" i="10" s="1"/>
  <c r="Q20" i="10"/>
  <c r="O20" i="10"/>
  <c r="P20" i="10" s="1"/>
  <c r="Q9" i="10"/>
  <c r="O9" i="10"/>
  <c r="P9" i="10" s="1"/>
  <c r="O11" i="10"/>
  <c r="P11" i="10" s="1"/>
  <c r="Q11" i="10"/>
  <c r="Q18" i="10"/>
  <c r="O18" i="10"/>
  <c r="P18" i="10" s="1"/>
  <c r="O21" i="10"/>
  <c r="P21" i="10" s="1"/>
  <c r="Q21" i="10"/>
  <c r="O15" i="10"/>
  <c r="P15" i="10" s="1"/>
  <c r="Q15" i="10"/>
  <c r="G23" i="6"/>
  <c r="G22" i="6"/>
  <c r="G21" i="6"/>
  <c r="G20" i="6"/>
  <c r="G19" i="6"/>
  <c r="H19" i="6" s="1"/>
  <c r="I19" i="6" s="1"/>
  <c r="G18" i="6"/>
  <c r="G17" i="6"/>
  <c r="H17" i="6" s="1"/>
  <c r="I17" i="6" s="1"/>
  <c r="G16" i="6"/>
  <c r="H16" i="6" s="1"/>
  <c r="I16" i="6" s="1"/>
  <c r="G15" i="6"/>
  <c r="G14" i="6"/>
  <c r="H14" i="6" s="1"/>
  <c r="I14" i="6" s="1"/>
  <c r="G13" i="6"/>
  <c r="H13" i="6" s="1"/>
  <c r="I13" i="6" s="1"/>
  <c r="G12" i="6"/>
  <c r="H12" i="6" s="1"/>
  <c r="I12" i="6" s="1"/>
  <c r="H11" i="6"/>
  <c r="I11" i="6" s="1"/>
  <c r="H18" i="6" l="1"/>
  <c r="I18" i="6" s="1"/>
  <c r="P1" i="10"/>
  <c r="P3" i="10" s="1"/>
  <c r="H20" i="6"/>
  <c r="I20" i="6" s="1"/>
  <c r="H22" i="6"/>
  <c r="I22" i="6" s="1"/>
  <c r="P3" i="6" s="1"/>
  <c r="H15" i="6"/>
  <c r="I15" i="6" s="1"/>
  <c r="R8" i="10"/>
  <c r="U8" i="10" s="1"/>
  <c r="P2" i="10"/>
  <c r="H21" i="6"/>
  <c r="I21" i="6" s="1"/>
  <c r="P2" i="6" s="1"/>
  <c r="O2" i="2"/>
  <c r="O5" i="2"/>
  <c r="O4" i="2"/>
  <c r="O3" i="2"/>
  <c r="P4" i="6"/>
  <c r="J27" i="6" s="1"/>
  <c r="P5" i="6"/>
  <c r="J28" i="6" s="1"/>
  <c r="J26" i="6" l="1"/>
  <c r="J10" i="6"/>
  <c r="K10" i="6" s="1"/>
  <c r="J14" i="6"/>
  <c r="K14" i="6" s="1"/>
  <c r="J22" i="6"/>
  <c r="K22" i="6" s="1"/>
  <c r="J18" i="6"/>
  <c r="K18" i="6" s="1"/>
  <c r="J25" i="6"/>
  <c r="J17" i="6"/>
  <c r="K17" i="6" s="1"/>
  <c r="J13" i="6"/>
  <c r="K13" i="6" s="1"/>
  <c r="J9" i="6"/>
  <c r="K9" i="6" s="1"/>
  <c r="J21" i="6"/>
  <c r="K21" i="6" s="1"/>
  <c r="J24" i="6"/>
  <c r="K24" i="6" s="1"/>
  <c r="J16" i="6"/>
  <c r="K16" i="6" s="1"/>
  <c r="J12" i="6"/>
  <c r="K12" i="6" s="1"/>
  <c r="J20" i="6"/>
  <c r="K20" i="6" s="1"/>
  <c r="J19" i="6"/>
  <c r="K19" i="6" s="1"/>
  <c r="J15" i="6"/>
  <c r="K15" i="6" s="1"/>
  <c r="J11" i="6"/>
  <c r="K11" i="6" s="1"/>
  <c r="J23" i="6"/>
  <c r="K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6" authorId="0" shapeId="0" xr:uid="{4F0CC7C9-72C0-4F69-8115-C9981044C4B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7" authorId="0" shapeId="0" xr:uid="{8DBB0E5A-32D7-4066-A704-AF01FCD61920}">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G7" authorId="0" shapeId="0" xr:uid="{8D83130E-3D09-4DAB-A36A-DB161DA5775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I8" authorId="0" shapeId="0" xr:uid="{896AC320-91AA-4137-8EA5-F5583CA42BB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57547786-15EE-4094-981A-6A8079F075FD}">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C4D0B0F1-67B5-449C-A3B5-CE1E588675F3}">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65A2C996-72F1-4F64-9AD6-0C4622B102D5}">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620DDAE0-D507-410C-B664-8449533F75AC}">
      <text>
        <r>
          <rPr>
            <b/>
            <sz val="9"/>
            <color indexed="81"/>
            <rFont val="Tahoma"/>
            <family val="2"/>
          </rPr>
          <t>kunaal nike:</t>
        </r>
        <r>
          <rPr>
            <sz val="9"/>
            <color indexed="81"/>
            <rFont val="Tahoma"/>
            <family val="2"/>
          </rPr>
          <t xml:space="preserve">
Seasonal, Irregularity
Yt = St * It * Tt (Classical Multiplicative Model)</t>
        </r>
      </text>
    </comment>
    <comment ref="Q8" authorId="0" shapeId="0" xr:uid="{F1F5E304-8B9F-4979-AD5D-6B126FABED0A}">
      <text>
        <r>
          <rPr>
            <b/>
            <sz val="9"/>
            <color indexed="81"/>
            <rFont val="Tahoma"/>
            <family val="2"/>
          </rPr>
          <t>kunaal nike:</t>
        </r>
        <r>
          <rPr>
            <sz val="9"/>
            <color indexed="81"/>
            <rFont val="Tahoma"/>
            <family val="2"/>
          </rPr>
          <t xml:space="preserve">
MAPE is a better method to show Accuracy of the Model versus MSE and SSE</t>
        </r>
      </text>
    </comment>
  </commentList>
</comments>
</file>

<file path=xl/sharedStrings.xml><?xml version="1.0" encoding="utf-8"?>
<sst xmlns="http://schemas.openxmlformats.org/spreadsheetml/2006/main" count="333" uniqueCount="117">
  <si>
    <t>Year</t>
  </si>
  <si>
    <t>Quarter</t>
  </si>
  <si>
    <t>Sales</t>
  </si>
  <si>
    <t>Yr_Qtr</t>
  </si>
  <si>
    <t>time</t>
  </si>
  <si>
    <t>MA4</t>
  </si>
  <si>
    <t>CMA4</t>
  </si>
  <si>
    <t>Smooth Series</t>
  </si>
  <si>
    <t>St, It</t>
  </si>
  <si>
    <t>Yt</t>
  </si>
  <si>
    <t>Yt/CMA</t>
  </si>
  <si>
    <t>St</t>
  </si>
  <si>
    <t>Yt/St</t>
  </si>
  <si>
    <t>Deseasonalise</t>
  </si>
  <si>
    <t>Tt</t>
  </si>
  <si>
    <t>Time Series</t>
  </si>
  <si>
    <t>Seasonal component</t>
  </si>
  <si>
    <t>It</t>
  </si>
  <si>
    <t>Trend Component</t>
  </si>
  <si>
    <t>Moving Average 4</t>
  </si>
  <si>
    <t>Central Moving Average 4</t>
  </si>
  <si>
    <t>X</t>
  </si>
  <si>
    <t>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</si>
  <si>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</si>
  <si>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</si>
  <si>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</si>
  <si>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</si>
  <si>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</si>
  <si>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</si>
  <si>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</si>
  <si>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</si>
  <si>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</si>
  <si>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</si>
  <si>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</si>
  <si>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</si>
  <si>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</si>
  <si>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</si>
  <si>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</si>
  <si>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</si>
  <si>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</si>
  <si>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</si>
  <si>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</si>
  <si>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</si>
  <si>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</si>
  <si>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</si>
  <si>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</si>
  <si>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</si>
  <si>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Sales Forecast</t>
  </si>
  <si>
    <t>2019-1</t>
  </si>
  <si>
    <t>2019-2</t>
  </si>
  <si>
    <t>2019-3</t>
  </si>
  <si>
    <t>2019-4</t>
  </si>
  <si>
    <t>2015-1</t>
  </si>
  <si>
    <t>2015-2</t>
  </si>
  <si>
    <t>2015-3</t>
  </si>
  <si>
    <t>2015-4</t>
  </si>
  <si>
    <t>2016-1</t>
  </si>
  <si>
    <t>2016-2</t>
  </si>
  <si>
    <t>2016-3</t>
  </si>
  <si>
    <t>2016-4</t>
  </si>
  <si>
    <t>2017-1</t>
  </si>
  <si>
    <t>2017-2</t>
  </si>
  <si>
    <t>2017-3</t>
  </si>
  <si>
    <t>2017-4</t>
  </si>
  <si>
    <t>2018-1</t>
  </si>
  <si>
    <t>2018-2</t>
  </si>
  <si>
    <t>2018-3</t>
  </si>
  <si>
    <t>2018-4</t>
  </si>
  <si>
    <t>MAPE</t>
  </si>
  <si>
    <t>MSE</t>
  </si>
  <si>
    <t>SSE</t>
  </si>
  <si>
    <t>Classic Multiplicative Time Series Model</t>
  </si>
  <si>
    <t>Squared Error</t>
  </si>
  <si>
    <t>Yt = St * It * Tt * Ct</t>
  </si>
  <si>
    <t>Ct</t>
  </si>
  <si>
    <t>Cyclic Component</t>
  </si>
  <si>
    <t>Irregular/Residual/Remainder Component</t>
  </si>
  <si>
    <t>https://otexts.com/fpp2/</t>
  </si>
  <si>
    <t>log(Yt) = log(St) + log(Tt) + log(Ct)</t>
  </si>
  <si>
    <t>Y Pred = 71147 + 1466 (time)</t>
  </si>
  <si>
    <t>Error</t>
  </si>
  <si>
    <t>&gt;15%</t>
  </si>
  <si>
    <t>https://machinelearningmastery.com/arima-for-time-series-forecasting-with-python/#targetText=ARIMA%20is%20an%20acronym%20that,time%20series%20data%20with%20Python.</t>
  </si>
  <si>
    <t>Create a forecast for 4 quarters ahead</t>
  </si>
  <si>
    <t>Generate the following</t>
  </si>
  <si>
    <t>Generate Trend</t>
  </si>
  <si>
    <t>Generate Forecast</t>
  </si>
  <si>
    <t>Calculate the following</t>
  </si>
  <si>
    <t>http://www.youtube.com/KunaalNaik</t>
  </si>
  <si>
    <t>help in extracting St, It, Tt</t>
  </si>
  <si>
    <t>Errors</t>
  </si>
  <si>
    <t>Avg of prev Qtrs</t>
  </si>
  <si>
    <t>QoQ Growth %</t>
  </si>
  <si>
    <t>YoY Growth%</t>
  </si>
  <si>
    <t>MA3</t>
  </si>
  <si>
    <t>Ma5</t>
  </si>
  <si>
    <t>RMSE</t>
  </si>
  <si>
    <t>Accuracy</t>
  </si>
  <si>
    <t>Prediction Accuract</t>
  </si>
  <si>
    <t>Actual</t>
  </si>
  <si>
    <t>+/- 10%</t>
  </si>
  <si>
    <t>cyclic</t>
  </si>
  <si>
    <t>St * Ct</t>
  </si>
  <si>
    <t>X1</t>
  </si>
  <si>
    <t>X2</t>
  </si>
  <si>
    <t>Interest Rate</t>
  </si>
  <si>
    <t>Lag1</t>
  </si>
  <si>
    <t>Lag2</t>
  </si>
  <si>
    <t>Lag3</t>
  </si>
  <si>
    <t>Lag4</t>
  </si>
  <si>
    <t>Lag5</t>
  </si>
  <si>
    <t>Diff1</t>
  </si>
  <si>
    <t>X3</t>
  </si>
  <si>
    <t>X4</t>
  </si>
  <si>
    <t>X5</t>
  </si>
  <si>
    <t>ARIMA</t>
  </si>
  <si>
    <t>ARIMAX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</si>
</sst>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 #,##0.00_ ;_ * \-#,##0.00_ ;_ * &quot;-&quot;??_ ;_ @_ "/>
    <numFmt numFmtId="164" formatCode="_ * #,##0_ ;_ * \-#,##0_ ;_ * &quot;-&quot;??_ ;_ @_ "/>
    <numFmt numFmtId="165" formatCode="0.0"/>
    <numFmt numFmtId="166" formatCode="0.0%"/>
    <numFmt numFmtId="167" formatCode="_ * #,##0_ ;_ * \-#,##0_ ;_ * &quot;-&quot;?_ ;_ @_ "/>
    <numFmt numFmtId="169" formatCode="_ * #,##0.0_ ;_ * \-#,##0.0_ ;_ * &quot;-&quot;??_ ;_ @_ "/>
    <numFmt numFmtId="171" formatCode="[$-F800]dddd\,\ mmmm\ dd\,\ yyyy"/>
  </numFmts>
  <fonts count="14"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u/>
      <sz val="14"/>
      <color theme="1"/>
      <name val="Calibri"/>
      <family val="2"/>
      <scheme val="minor"/>
    </font>
    <font>
      <i/>
      <sz val="11"/>
      <color theme="1"/>
      <name val="Calibri"/>
      <family val="2"/>
      <scheme val="minor"/>
    </font>
    <font>
      <u/>
      <sz val="11"/>
      <color theme="10"/>
      <name val="Calibri"/>
      <family val="2"/>
      <scheme val="minor"/>
    </font>
    <font>
      <b/>
      <u/>
      <sz val="11"/>
      <color theme="1"/>
      <name val="Calibri"/>
      <family val="2"/>
      <scheme val="minor"/>
    </font>
    <font>
      <b/>
      <sz val="11"/>
      <color theme="0" tint="-0.499984740745262"/>
      <name val="Calibri"/>
      <family val="2"/>
      <scheme val="minor"/>
    </font>
    <font>
      <sz val="11"/>
      <color theme="0" tint="-0.499984740745262"/>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s>
  <borders count="4">
    <border>
      <left/>
      <right/>
      <top/>
      <bottom/>
      <diagonal/>
    </border>
    <border>
      <left/>
      <right/>
      <top/>
      <bottom style="thick">
        <color theme="4" tint="0.499984740745262"/>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9" fillId="0" borderId="0" applyNumberFormat="0" applyFill="0" applyBorder="0" applyAlignment="0" applyProtection="0"/>
  </cellStyleXfs>
  <cellXfs count="42">
    <xf numFmtId="0" fontId="0" fillId="0" borderId="0" xfId="0"/>
    <xf numFmtId="164" fontId="0" fillId="0" borderId="0" xfId="1" applyNumberFormat="1" applyFont="1"/>
    <xf numFmtId="164" fontId="0" fillId="0" borderId="0" xfId="0" applyNumberFormat="1"/>
    <xf numFmtId="165" fontId="0" fillId="0" borderId="0" xfId="0" applyNumberFormat="1"/>
    <xf numFmtId="0" fontId="2" fillId="0" borderId="1" xfId="3"/>
    <xf numFmtId="0" fontId="3" fillId="0" borderId="0" xfId="0" applyFont="1" applyAlignment="1">
      <alignment horizontal="right"/>
    </xf>
    <xf numFmtId="0" fontId="3" fillId="0" borderId="0" xfId="0" applyFont="1" applyAlignment="1"/>
    <xf numFmtId="0" fontId="6" fillId="0" borderId="0" xfId="0" applyFont="1"/>
    <xf numFmtId="0" fontId="7" fillId="0" borderId="0" xfId="0" applyFont="1" applyAlignment="1">
      <alignment horizontal="center" vertical="center"/>
    </xf>
    <xf numFmtId="0" fontId="0" fillId="0" borderId="0" xfId="0" applyFill="1" applyBorder="1" applyAlignment="1"/>
    <xf numFmtId="0" fontId="0" fillId="0" borderId="2" xfId="0" applyFill="1" applyBorder="1" applyAlignment="1"/>
    <xf numFmtId="0" fontId="8" fillId="0" borderId="3" xfId="0" applyFont="1" applyFill="1" applyBorder="1" applyAlignment="1">
      <alignment horizontal="center"/>
    </xf>
    <xf numFmtId="0" fontId="8" fillId="0" borderId="3" xfId="0" applyFont="1" applyFill="1" applyBorder="1" applyAlignment="1">
      <alignment horizontal="centerContinuous"/>
    </xf>
    <xf numFmtId="1" fontId="3" fillId="0" borderId="0" xfId="0" applyNumberFormat="1" applyFont="1" applyFill="1" applyBorder="1" applyAlignment="1"/>
    <xf numFmtId="1" fontId="3" fillId="0" borderId="2" xfId="0" applyNumberFormat="1" applyFont="1" applyFill="1" applyBorder="1" applyAlignment="1"/>
    <xf numFmtId="0" fontId="3" fillId="2" borderId="0" xfId="0" applyFont="1" applyFill="1" applyAlignment="1">
      <alignment horizontal="right"/>
    </xf>
    <xf numFmtId="165" fontId="0" fillId="2" borderId="0" xfId="0" applyNumberFormat="1" applyFill="1"/>
    <xf numFmtId="164" fontId="0" fillId="2" borderId="0" xfId="0" applyNumberFormat="1" applyFill="1"/>
    <xf numFmtId="0" fontId="9" fillId="0" borderId="0" xfId="4"/>
    <xf numFmtId="166" fontId="0" fillId="0" borderId="0" xfId="2" applyNumberFormat="1" applyFont="1"/>
    <xf numFmtId="167" fontId="0" fillId="0" borderId="0" xfId="0" applyNumberFormat="1"/>
    <xf numFmtId="2" fontId="0" fillId="0" borderId="0" xfId="0" applyNumberFormat="1"/>
    <xf numFmtId="0" fontId="3" fillId="0" borderId="0" xfId="0" applyFont="1"/>
    <xf numFmtId="165" fontId="3" fillId="0" borderId="0" xfId="0" applyNumberFormat="1" applyFont="1"/>
    <xf numFmtId="0" fontId="0" fillId="2" borderId="0" xfId="0" applyFill="1"/>
    <xf numFmtId="10" fontId="0" fillId="0" borderId="0" xfId="0" applyNumberFormat="1"/>
    <xf numFmtId="0" fontId="10" fillId="3" borderId="0" xfId="0" applyFont="1" applyFill="1" applyAlignment="1">
      <alignment horizontal="center"/>
    </xf>
    <xf numFmtId="0" fontId="10" fillId="3" borderId="0" xfId="0" applyFont="1" applyFill="1" applyAlignment="1">
      <alignment horizontal="center"/>
    </xf>
    <xf numFmtId="0" fontId="0" fillId="0" borderId="0" xfId="0" applyAlignment="1">
      <alignment horizontal="center"/>
    </xf>
    <xf numFmtId="0" fontId="10" fillId="3" borderId="0" xfId="0" applyFont="1" applyFill="1" applyAlignment="1">
      <alignment horizontal="center" vertical="center" wrapText="1"/>
    </xf>
    <xf numFmtId="0" fontId="11" fillId="0" borderId="0" xfId="0" applyFont="1" applyAlignment="1">
      <alignment horizontal="right"/>
    </xf>
    <xf numFmtId="0" fontId="12" fillId="0" borderId="0" xfId="0" applyFont="1"/>
    <xf numFmtId="0" fontId="0" fillId="0" borderId="0" xfId="0" applyAlignment="1">
      <alignment horizontal="center" wrapText="1"/>
    </xf>
    <xf numFmtId="43" fontId="0" fillId="0" borderId="0" xfId="0" applyNumberFormat="1"/>
    <xf numFmtId="169" fontId="0" fillId="0" borderId="0" xfId="0" applyNumberFormat="1"/>
    <xf numFmtId="43" fontId="0" fillId="0" borderId="0" xfId="1" applyFont="1"/>
    <xf numFmtId="171" fontId="0" fillId="0" borderId="0" xfId="0" applyNumberFormat="1"/>
    <xf numFmtId="171" fontId="0" fillId="0" borderId="0" xfId="1" applyNumberFormat="1" applyFont="1"/>
    <xf numFmtId="0" fontId="0" fillId="0" borderId="0" xfId="0" quotePrefix="1"/>
    <xf numFmtId="14" fontId="0" fillId="0" borderId="0" xfId="0" quotePrefix="1" applyNumberFormat="1"/>
    <xf numFmtId="0" fontId="0" fillId="4" borderId="0" xfId="0" applyFill="1"/>
    <xf numFmtId="0" fontId="0" fillId="5" borderId="0" xfId="0" applyFill="1"/>
  </cellXfs>
  <cellStyles count="5">
    <cellStyle name="Comma" xfId="1" builtinId="3"/>
    <cellStyle name="Heading 2" xfId="3" builtinId="17"/>
    <cellStyle name="Hyperlink" xfId="4"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3AF2F5D-1340-44FE-B6F9-036A3304236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ERRORS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Step1!$E$4</c:f>
              <c:strCache>
                <c:ptCount val="1"/>
                <c:pt idx="0">
                  <c:v>Errors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Step1!$E$5:$E$20</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1A56-4CFA-96DB-25BA2234E447}"/>
            </c:ext>
          </c:extLst>
        </c:ser>
        <c:dLbls>
          <c:showLegendKey val="0"/>
          <c:showVal val="0"/>
          <c:showCatName val="0"/>
          <c:showSerName val="0"/>
          <c:showPercent val="0"/>
          <c:showBubbleSize val="0"/>
        </c:dLbls>
        <c:marker val="1"/>
        <c:smooth val="0"/>
        <c:axId val="576661200"/>
        <c:axId val="2079186496"/>
      </c:lineChart>
      <c:catAx>
        <c:axId val="5766612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186496"/>
        <c:crosses val="autoZero"/>
        <c:auto val="1"/>
        <c:lblAlgn val="ctr"/>
        <c:lblOffset val="100"/>
        <c:noMultiLvlLbl val="0"/>
      </c:catAx>
      <c:valAx>
        <c:axId val="2079186496"/>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Step1!$E$4</c:f>
              <c:strCache>
                <c:ptCount val="1"/>
                <c:pt idx="0">
                  <c:v>Errors</c:v>
                </c:pt>
              </c:strCache>
            </c:strRef>
          </c:tx>
          <c:spPr>
            <a:ln w="28575" cap="rnd">
              <a:solidFill>
                <a:schemeClr val="accent1"/>
              </a:solidFill>
              <a:round/>
            </a:ln>
            <a:effectLst/>
          </c:spPr>
          <c:marker>
            <c:symbol val="none"/>
          </c:marker>
          <c:val>
            <c:numRef>
              <c:f>Step1!$E$5:$E$24</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pt idx="16" formatCode="_ * #,##0_ ;_ * \-#,##0_ ;_ * &quot;-&quot;?_ ;_ @_ ">
                  <c:v>88081.632653061228</c:v>
                </c:pt>
                <c:pt idx="17" formatCode="_ * #,##0_ ;_ * \-#,##0_ ;_ * &quot;-&quot;?_ ;_ @_ ">
                  <c:v>83836.734693877559</c:v>
                </c:pt>
                <c:pt idx="18" formatCode="_ * #,##0_ ;_ * \-#,##0_ ;_ * &quot;-&quot;?_ ;_ @_ ">
                  <c:v>106122.44897959185</c:v>
                </c:pt>
                <c:pt idx="19" formatCode="_ * #,##0_ ;_ * \-#,##0_ ;_ * &quot;-&quot;?_ ;_ @_ ">
                  <c:v>110367.34693877552</c:v>
                </c:pt>
              </c:numCache>
            </c:numRef>
          </c:val>
          <c:smooth val="0"/>
          <c:extLst>
            <c:ext xmlns:c16="http://schemas.microsoft.com/office/drawing/2014/chart" uri="{C3380CC4-5D6E-409C-BE32-E72D297353CC}">
              <c16:uniqueId val="{00000000-42A0-4073-AED7-79F373805634}"/>
            </c:ext>
          </c:extLst>
        </c:ser>
        <c:dLbls>
          <c:showLegendKey val="0"/>
          <c:showVal val="0"/>
          <c:showCatName val="0"/>
          <c:showSerName val="0"/>
          <c:showPercent val="0"/>
          <c:showBubbleSize val="0"/>
        </c:dLbls>
        <c:smooth val="0"/>
        <c:axId val="1755862464"/>
        <c:axId val="1755863296"/>
      </c:lineChart>
      <c:catAx>
        <c:axId val="17558624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863296"/>
        <c:crosses val="autoZero"/>
        <c:auto val="1"/>
        <c:lblAlgn val="ctr"/>
        <c:lblOffset val="100"/>
        <c:noMultiLvlLbl val="0"/>
      </c:catAx>
      <c:valAx>
        <c:axId val="175586329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586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Step2!$E$7</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Step2!$E$8:$E$23</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EEFC-4A4F-BBFE-B7670D4D1200}"/>
            </c:ext>
          </c:extLst>
        </c:ser>
        <c:ser>
          <c:idx val="1"/>
          <c:order val="1"/>
          <c:tx>
            <c:strRef>
              <c:f>Step2!$G$7</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Step2!$G$8:$G$23</c:f>
              <c:numCache>
                <c:formatCode>_ * #,##0_ ;_ * \-#,##0_ ;_ * "-"??_ ;_ @_ </c:formatCode>
                <c:ptCount val="16"/>
                <c:pt idx="1">
                  <c:v>74750</c:v>
                </c:pt>
                <c:pt idx="2">
                  <c:v>77375</c:v>
                </c:pt>
                <c:pt idx="3">
                  <c:v>79750</c:v>
                </c:pt>
                <c:pt idx="4">
                  <c:v>81875</c:v>
                </c:pt>
                <c:pt idx="5">
                  <c:v>83250</c:v>
                </c:pt>
                <c:pt idx="6">
                  <c:v>84000</c:v>
                </c:pt>
                <c:pt idx="7">
                  <c:v>85375</c:v>
                </c:pt>
                <c:pt idx="8">
                  <c:v>86750</c:v>
                </c:pt>
                <c:pt idx="9">
                  <c:v>87625</c:v>
                </c:pt>
                <c:pt idx="10">
                  <c:v>88375</c:v>
                </c:pt>
                <c:pt idx="11">
                  <c:v>89375</c:v>
                </c:pt>
                <c:pt idx="12">
                  <c:v>90750</c:v>
                </c:pt>
              </c:numCache>
            </c:numRef>
          </c:val>
          <c:smooth val="0"/>
          <c:extLst>
            <c:ext xmlns:c16="http://schemas.microsoft.com/office/drawing/2014/chart" uri="{C3380CC4-5D6E-409C-BE32-E72D297353CC}">
              <c16:uniqueId val="{00000001-EEFC-4A4F-BBFE-B7670D4D1200}"/>
            </c:ext>
          </c:extLst>
        </c:ser>
        <c:ser>
          <c:idx val="2"/>
          <c:order val="2"/>
          <c:tx>
            <c:strRef>
              <c:f>Step2!$J$7</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Step2!$J$8:$J$23</c:f>
              <c:numCache>
                <c:formatCode>_ * #,##0_ ;_ * \-#,##0_ ;_ * "-"??_ ;_ @_ </c:formatCode>
                <c:ptCount val="16"/>
                <c:pt idx="0">
                  <c:v>73132.368470390371</c:v>
                </c:pt>
                <c:pt idx="1">
                  <c:v>71813.968606575218</c:v>
                </c:pt>
                <c:pt idx="2">
                  <c:v>76033.355710107062</c:v>
                </c:pt>
                <c:pt idx="3">
                  <c:v>78140.342997666507</c:v>
                </c:pt>
                <c:pt idx="4">
                  <c:v>83887.128539565427</c:v>
                </c:pt>
                <c:pt idx="5">
                  <c:v>84764.028519236323</c:v>
                </c:pt>
                <c:pt idx="6">
                  <c:v>83636.691281117761</c:v>
                </c:pt>
                <c:pt idx="7">
                  <c:v>86414.026373890025</c:v>
                </c:pt>
                <c:pt idx="8">
                  <c:v>86038.080553400432</c:v>
                </c:pt>
                <c:pt idx="9">
                  <c:v>89473.141214749441</c:v>
                </c:pt>
                <c:pt idx="10">
                  <c:v>90289.609905752121</c:v>
                </c:pt>
                <c:pt idx="11">
                  <c:v>90091.218985544925</c:v>
                </c:pt>
                <c:pt idx="12">
                  <c:v>89264.508574152947</c:v>
                </c:pt>
                <c:pt idx="13">
                  <c:v>93004.975736384295</c:v>
                </c:pt>
                <c:pt idx="14">
                  <c:v>95041.694637633816</c:v>
                </c:pt>
                <c:pt idx="15">
                  <c:v>95607.007903027261</c:v>
                </c:pt>
              </c:numCache>
            </c:numRef>
          </c:val>
          <c:smooth val="0"/>
          <c:extLst>
            <c:ext xmlns:c16="http://schemas.microsoft.com/office/drawing/2014/chart" uri="{C3380CC4-5D6E-409C-BE32-E72D297353CC}">
              <c16:uniqueId val="{00000002-EEFC-4A4F-BBFE-B7670D4D1200}"/>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Step3!$F$8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Step3!$C$9:$C$28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Step3!$F$9:$F$24</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8082-455C-B713-9CA39F7212A3}"/>
            </c:ext>
          </c:extLst>
        </c:ser>
        <c:ser>
          <c:idx val="1"/>
          <c:order val="1"/>
          <c:tx>
            <c:strRef>
              <c:f>Step3!$H$8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Step3!$C$9:$C$28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Step3!$H$9:$H$24</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8082-455C-B713-9CA39F7212A3}"/>
            </c:ext>
          </c:extLst>
        </c:ser>
        <c:ser>
          <c:idx val="2"/>
          <c:order val="2"/>
          <c:tx>
            <c:strRef>
              <c:f>Step3!$K$8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strRef>
              <c:f>Step3!$C$9:$C$28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Step3!$K$9:$K$24</c:f>
              <c:numCache>
                <c:formatCode>_ * #,##0_ ;_ * \-#,##0_ ;_ * "-"??_ ;_ @_ </c:formatCode>
                <c:ptCount val="16"/>
                <c:pt idx="0">
                  <c:v>71735.75380409068</c:v>
                </c:pt>
                <c:pt idx="1">
                  <c:v>69687.912606554324</c:v>
                </c:pt>
                <c:pt idx="2">
                  <c:v>74732.442706420727</c:v>
                </c:pt>
                <c:pt idx="3">
                  <c:v>76657.042250538056</c:v>
                </c:pt>
                <c:pt idx="4">
                  <c:v>82285.129363515778</c:v>
                </c:pt>
                <c:pt idx="5">
                  <c:v>82254.585371670677</c:v>
                </c:pt>
                <c:pt idx="6">
                  <c:v>82205.686977062796</c:v>
                </c:pt>
                <c:pt idx="7">
                  <c:v>84773.670253536198</c:v>
                </c:pt>
                <c:pt idx="8">
                  <c:v>84395.004475400798</c:v>
                </c:pt>
                <c:pt idx="9">
                  <c:v>86824.284558985717</c:v>
                </c:pt>
                <c:pt idx="10">
                  <c:v>88744.775713874624</c:v>
                </c:pt>
                <c:pt idx="11">
                  <c:v>88381.060477090927</c:v>
                </c:pt>
                <c:pt idx="12">
                  <c:v>87559.817143228327</c:v>
                </c:pt>
                <c:pt idx="13">
                  <c:v>90251.55894947199</c:v>
                </c:pt>
                <c:pt idx="14">
                  <c:v>93415.553383025908</c:v>
                </c:pt>
                <c:pt idx="15">
                  <c:v>93792.145812423027</c:v>
                </c:pt>
              </c:numCache>
            </c:numRef>
          </c:val>
          <c:smooth val="0"/>
          <c:extLst>
            <c:ext xmlns:c16="http://schemas.microsoft.com/office/drawing/2014/chart" uri="{C3380CC4-5D6E-409C-BE32-E72D297353CC}">
              <c16:uniqueId val="{00000002-8082-455C-B713-9CA39F7212A3}"/>
            </c:ext>
          </c:extLst>
        </c:ser>
        <c:ser>
          <c:idx val="3"/>
          <c:order val="3"/>
          <c:tx>
            <c:strRef>
              <c:f>Step3!$L$8</c:f>
              <c:strCache>
                <c:ptCount val="1"/>
                <c:pt idx="0">
                  <c:v>Tt</c:v>
                </c:pt>
              </c:strCache>
            </c:strRef>
          </c:tx>
          <c:spPr>
            <a:ln w="22225" cap="rnd">
              <a:solidFill>
                <a:schemeClr val="accent4"/>
              </a:solidFill>
              <a:round/>
            </a:ln>
            <a:effectLst/>
          </c:spPr>
          <c:marker>
            <c:symbol val="x"/>
            <c:size val="6"/>
            <c:spPr>
              <a:noFill/>
              <a:ln w="9525">
                <a:solidFill>
                  <a:schemeClr val="accent4"/>
                </a:solidFill>
                <a:round/>
              </a:ln>
              <a:effectLst/>
            </c:spPr>
          </c:marker>
          <c:cat>
            <c:strRef>
              <c:f>Step3!$C$9:$C$28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Step3!$L$9:$L$28</c:f>
              <c:numCache>
                <c:formatCode>_ * #,##0_ ;_ * \-#,##0_ ;_ * "-"??_ ;_ @_ </c:formatCode>
                <c:ptCount val="20"/>
                <c:pt idx="0">
                  <c:v>71110.03980252269</c:v>
                </c:pt>
                <c:pt idx="1">
                  <c:v>73724.254349506198</c:v>
                </c:pt>
                <c:pt idx="2">
                  <c:v>75233.906191329574</c:v>
                </c:pt>
                <c:pt idx="3">
                  <c:v>75638.995327992816</c:v>
                </c:pt>
                <c:pt idx="4">
                  <c:v>80462.335285296605</c:v>
                </c:pt>
                <c:pt idx="5">
                  <c:v>81971.987127119966</c:v>
                </c:pt>
                <c:pt idx="6">
                  <c:v>81272.513558623075</c:v>
                </c:pt>
                <c:pt idx="7">
                  <c:v>82782.165400446451</c:v>
                </c:pt>
                <c:pt idx="8">
                  <c:v>85396.379947429959</c:v>
                </c:pt>
                <c:pt idx="9">
                  <c:v>84696.906378933068</c:v>
                </c:pt>
                <c:pt idx="10">
                  <c:v>89520.246336236858</c:v>
                </c:pt>
                <c:pt idx="11">
                  <c:v>88820.772767739953</c:v>
                </c:pt>
                <c:pt idx="12">
                  <c:v>89225.86190440318</c:v>
                </c:pt>
                <c:pt idx="13">
                  <c:v>90735.51374622657</c:v>
                </c:pt>
                <c:pt idx="14">
                  <c:v>93349.728293210064</c:v>
                </c:pt>
                <c:pt idx="15">
                  <c:v>93754.817429873321</c:v>
                </c:pt>
                <c:pt idx="16">
                  <c:v>95264.469271696682</c:v>
                </c:pt>
                <c:pt idx="17">
                  <c:v>96774.121113520072</c:v>
                </c:pt>
                <c:pt idx="18">
                  <c:v>98283.772955343433</c:v>
                </c:pt>
                <c:pt idx="19">
                  <c:v>103107.11291264722</c:v>
                </c:pt>
              </c:numCache>
            </c:numRef>
          </c:val>
          <c:smooth val="0"/>
          <c:extLst>
            <c:ext xmlns:c16="http://schemas.microsoft.com/office/drawing/2014/chart" uri="{C3380CC4-5D6E-409C-BE32-E72D297353CC}">
              <c16:uniqueId val="{00000000-EB44-4703-9D5D-253027B9C714}"/>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Step5!$E$8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90D3-4475-A45E-1E9D02D48086}"/>
            </c:ext>
          </c:extLst>
        </c:ser>
        <c:ser>
          <c:idx val="1"/>
          <c:order val="1"/>
          <c:tx>
            <c:strRef>
              <c:f>Step5!$L$8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Step5!$L$9:$L$28</c:f>
              <c:numCache>
                <c:formatCode>_ * #,##0_ ;_ * \-#,##0_ ;_ * "-"??_ ;_ @_ </c:formatCode>
                <c:ptCount val="20"/>
              </c:numCache>
            </c:numRef>
          </c:val>
          <c:smooth val="0"/>
          <c:extLst>
            <c:ext xmlns:c16="http://schemas.microsoft.com/office/drawing/2014/chart" uri="{C3380CC4-5D6E-409C-BE32-E72D297353CC}">
              <c16:uniqueId val="{00000001-90D3-4475-A45E-1E9D02D4808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Step6!$E$8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A6BF-48A3-884B-9F4C16E07C56}"/>
            </c:ext>
          </c:extLst>
        </c:ser>
        <c:ser>
          <c:idx val="1"/>
          <c:order val="1"/>
          <c:tx>
            <c:strRef>
              <c:f>Step6!$N$8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Step6!$N$9:$N$28</c:f>
              <c:numCache>
                <c:formatCode>_ * #,##0_ ;_ * \-#,##0_ ;_ * "-"??_ ;_ @_ </c:formatCode>
                <c:ptCount val="20"/>
                <c:pt idx="0">
                  <c:v>68831.154549285435</c:v>
                </c:pt>
                <c:pt idx="1">
                  <c:v>64843.098962450968</c:v>
                </c:pt>
                <c:pt idx="2">
                  <c:v>80868.929880634605</c:v>
                </c:pt>
                <c:pt idx="3">
                  <c:v>85391.319259096999</c:v>
                </c:pt>
                <c:pt idx="4">
                  <c:v>74388.997084112081</c:v>
                </c:pt>
                <c:pt idx="5">
                  <c:v>69975.32021349424</c:v>
                </c:pt>
                <c:pt idx="6">
                  <c:v>130718.06391138103</c:v>
                </c:pt>
                <c:pt idx="7">
                  <c:v>91892.614053011232</c:v>
                </c:pt>
                <c:pt idx="8">
                  <c:v>79946.839618938757</c:v>
                </c:pt>
                <c:pt idx="9">
                  <c:v>75107.541464537513</c:v>
                </c:pt>
                <c:pt idx="10">
                  <c:v>93421.822001206747</c:v>
                </c:pt>
                <c:pt idx="11">
                  <c:v>98393.908846925449</c:v>
                </c:pt>
                <c:pt idx="12">
                  <c:v>85504.682153765403</c:v>
                </c:pt>
                <c:pt idx="13">
                  <c:v>80239.7627155808</c:v>
                </c:pt>
                <c:pt idx="14">
                  <c:v>149547.40209223924</c:v>
                </c:pt>
                <c:pt idx="15">
                  <c:v>104895.20364083968</c:v>
                </c:pt>
                <c:pt idx="16">
                  <c:v>91062.524688592064</c:v>
                </c:pt>
                <c:pt idx="17">
                  <c:v>85371.983966624073</c:v>
                </c:pt>
                <c:pt idx="18">
                  <c:v>105974.71412177889</c:v>
                </c:pt>
                <c:pt idx="19">
                  <c:v>111396.4984347539</c:v>
                </c:pt>
              </c:numCache>
            </c:numRef>
          </c:val>
          <c:smooth val="0"/>
          <c:extLst>
            <c:ext xmlns:c16="http://schemas.microsoft.com/office/drawing/2014/chart" uri="{C3380CC4-5D6E-409C-BE32-E72D297353CC}">
              <c16:uniqueId val="{00000001-A6BF-48A3-884B-9F4C16E07C5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customXml" Target="../ink/ink7.xml"/><Relationship Id="rId18" Type="http://schemas.openxmlformats.org/officeDocument/2006/relationships/image" Target="../media/image9.png"/><Relationship Id="rId3" Type="http://schemas.openxmlformats.org/officeDocument/2006/relationships/customXml" Target="../ink/ink2.xml"/><Relationship Id="rId21" Type="http://schemas.openxmlformats.org/officeDocument/2006/relationships/customXml" Target="../ink/ink11.xml"/><Relationship Id="rId7" Type="http://schemas.openxmlformats.org/officeDocument/2006/relationships/customXml" Target="../ink/ink4.xml"/><Relationship Id="rId12" Type="http://schemas.openxmlformats.org/officeDocument/2006/relationships/image" Target="../media/image6.png"/><Relationship Id="rId17" Type="http://schemas.openxmlformats.org/officeDocument/2006/relationships/customXml" Target="../ink/ink9.xml"/><Relationship Id="rId2" Type="http://schemas.openxmlformats.org/officeDocument/2006/relationships/image" Target="../media/image1.png"/><Relationship Id="rId16" Type="http://schemas.openxmlformats.org/officeDocument/2006/relationships/image" Target="../media/image8.png"/><Relationship Id="rId20" Type="http://schemas.openxmlformats.org/officeDocument/2006/relationships/image" Target="../media/image10.png"/><Relationship Id="rId1" Type="http://schemas.openxmlformats.org/officeDocument/2006/relationships/customXml" Target="../ink/ink1.xml"/><Relationship Id="rId6" Type="http://schemas.openxmlformats.org/officeDocument/2006/relationships/image" Target="../media/image3.png"/><Relationship Id="rId11" Type="http://schemas.openxmlformats.org/officeDocument/2006/relationships/customXml" Target="../ink/ink6.xml"/><Relationship Id="rId5" Type="http://schemas.openxmlformats.org/officeDocument/2006/relationships/customXml" Target="../ink/ink3.xml"/><Relationship Id="rId15" Type="http://schemas.openxmlformats.org/officeDocument/2006/relationships/customXml" Target="../ink/ink8.xml"/><Relationship Id="rId10" Type="http://schemas.openxmlformats.org/officeDocument/2006/relationships/image" Target="../media/image5.png"/><Relationship Id="rId19" Type="http://schemas.openxmlformats.org/officeDocument/2006/relationships/customXml" Target="../ink/ink10.xml"/><Relationship Id="rId4" Type="http://schemas.openxmlformats.org/officeDocument/2006/relationships/image" Target="../media/image2.png"/><Relationship Id="rId9" Type="http://schemas.openxmlformats.org/officeDocument/2006/relationships/customXml" Target="../ink/ink5.xml"/><Relationship Id="rId14" Type="http://schemas.openxmlformats.org/officeDocument/2006/relationships/image" Target="../media/image7.png"/><Relationship Id="rId22"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236538</xdr:colOff>
      <xdr:row>1</xdr:row>
      <xdr:rowOff>111124</xdr:rowOff>
    </xdr:from>
    <xdr:to>
      <xdr:col>16</xdr:col>
      <xdr:colOff>542925</xdr:colOff>
      <xdr:row>14</xdr:row>
      <xdr:rowOff>102143</xdr:rowOff>
    </xdr:to>
    <xdr:graphicFrame macro="">
      <xdr:nvGraphicFramePr>
        <xdr:cNvPr id="2" name="Chart 1">
          <a:extLst>
            <a:ext uri="{FF2B5EF4-FFF2-40B4-BE49-F238E27FC236}">
              <a16:creationId xmlns:a16="http://schemas.microsoft.com/office/drawing/2014/main" id="{89988AB9-A101-45F8-93FE-AEC1E5F22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249464</xdr:colOff>
      <xdr:row>14</xdr:row>
      <xdr:rowOff>134938</xdr:rowOff>
    </xdr:from>
    <xdr:to>
      <xdr:col>16</xdr:col>
      <xdr:colOff>535213</xdr:colOff>
      <xdr:row>26</xdr:row>
      <xdr:rowOff>120878</xdr:rowOff>
    </xdr:to>
    <xdr:graphicFrame macro="">
      <xdr:nvGraphicFramePr>
        <xdr:cNvPr id="3" name="Chart 2">
          <a:extLst>
            <a:ext uri="{FF2B5EF4-FFF2-40B4-BE49-F238E27FC236}">
              <a16:creationId xmlns:a16="http://schemas.microsoft.com/office/drawing/2014/main" id="{BAF2C787-57EC-4010-9049-B82114E45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179070</xdr:colOff>
      <xdr:row>6</xdr:row>
      <xdr:rowOff>72864</xdr:rowOff>
    </xdr:from>
    <xdr:to>
      <xdr:col>18</xdr:col>
      <xdr:colOff>437333</xdr:colOff>
      <xdr:row>23</xdr:row>
      <xdr:rowOff>46537</xdr:rowOff>
    </xdr:to>
    <xdr:graphicFrame macro="">
      <xdr:nvGraphicFramePr>
        <xdr:cNvPr id="4" name="Chart 3">
          <a:extLst>
            <a:ext uri="{FF2B5EF4-FFF2-40B4-BE49-F238E27FC236}">
              <a16:creationId xmlns:a16="http://schemas.microsoft.com/office/drawing/2014/main" id="{D67848B6-13C2-4612-B130-5F14E4F3A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564697</xdr:colOff>
      <xdr:row>8</xdr:row>
      <xdr:rowOff>170089</xdr:rowOff>
    </xdr:from>
    <xdr:to>
      <xdr:col>5</xdr:col>
      <xdr:colOff>115661</xdr:colOff>
      <xdr:row>8</xdr:row>
      <xdr:rowOff>170089</xdr:rowOff>
    </xdr:to>
    <xdr:cxnSp macro="">
      <xdr:nvCxnSpPr>
        <xdr:cNvPr id="3" name="Straight Arrow Connector 2">
          <a:extLst>
            <a:ext uri="{FF2B5EF4-FFF2-40B4-BE49-F238E27FC236}">
              <a16:creationId xmlns:a16="http://schemas.microsoft.com/office/drawing/2014/main" id="{06C84D4B-1CD1-442C-88E5-41232CB8FA54}"/>
            </a:ext>
          </a:extLst>
        </xdr:cNvPr>
        <xdr:cNvCxnSpPr/>
      </xdr:nvCxnSpPr>
      <xdr:spPr>
        <a:xfrm>
          <a:off x="2401661" y="1088571"/>
          <a:ext cx="94569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131445</xdr:colOff>
      <xdr:row>6</xdr:row>
      <xdr:rowOff>48642</xdr:rowOff>
    </xdr:from>
    <xdr:to>
      <xdr:col>20</xdr:col>
      <xdr:colOff>393518</xdr:colOff>
      <xdr:row>23</xdr:row>
      <xdr:rowOff>16600</xdr:rowOff>
    </xdr:to>
    <xdr:graphicFrame macro="">
      <xdr:nvGraphicFramePr>
        <xdr:cNvPr id="2" name="Chart 1">
          <a:extLst>
            <a:ext uri="{FF2B5EF4-FFF2-40B4-BE49-F238E27FC236}">
              <a16:creationId xmlns:a16="http://schemas.microsoft.com/office/drawing/2014/main" id="{F49824F9-ACC0-49C9-9F98-81A99908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602707</xdr:colOff>
      <xdr:row>2</xdr:row>
      <xdr:rowOff>61754</xdr:rowOff>
    </xdr:from>
    <xdr:to>
      <xdr:col>2</xdr:col>
      <xdr:colOff>603787</xdr:colOff>
      <xdr:row>2</xdr:row>
      <xdr:rowOff>66794</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2" name="Ink 1">
              <a:extLst>
                <a:ext uri="{FF2B5EF4-FFF2-40B4-BE49-F238E27FC236}">
                  <a16:creationId xmlns:a16="http://schemas.microsoft.com/office/drawing/2014/main" id="{13DE72D0-0A52-4CE6-91A5-A4DBA62512EC}"/>
                </a:ext>
              </a:extLst>
            </xdr14:cNvPr>
            <xdr14:cNvContentPartPr/>
          </xdr14:nvContentPartPr>
          <xdr14:nvPr macro=""/>
          <xdr14:xfrm>
            <a:off x="2608560" y="453960"/>
            <a:ext cx="1080" cy="5040"/>
          </xdr14:xfrm>
        </xdr:contentPart>
      </mc:Choice>
      <mc:Fallback>
        <xdr:pic>
          <xdr:nvPicPr>
            <xdr:cNvPr id="2" name="Ink 1">
              <a:extLst>
                <a:ext uri="{FF2B5EF4-FFF2-40B4-BE49-F238E27FC236}">
                  <a16:creationId xmlns:a16="http://schemas.microsoft.com/office/drawing/2014/main" id="{13DE72D0-0A52-4CE6-91A5-A4DBA62512EC}"/>
                </a:ext>
              </a:extLst>
            </xdr:cNvPr>
            <xdr:cNvPicPr/>
          </xdr:nvPicPr>
          <xdr:blipFill>
            <a:blip xmlns:r="http://schemas.openxmlformats.org/officeDocument/2006/relationships" r:embed="rId2"/>
            <a:stretch>
              <a:fillRect/>
            </a:stretch>
          </xdr:blipFill>
          <xdr:spPr>
            <a:xfrm>
              <a:off x="2599560" y="444960"/>
              <a:ext cx="18720" cy="22680"/>
            </a:xfrm>
            <a:prstGeom prst="rect">
              <a:avLst/>
            </a:prstGeom>
          </xdr:spPr>
        </xdr:pic>
      </mc:Fallback>
    </mc:AlternateContent>
    <xdr:clientData/>
  </xdr:twoCellAnchor>
  <xdr:twoCellAnchor editAs="oneCell">
    <xdr:from>
      <xdr:col>3</xdr:col>
      <xdr:colOff>309302</xdr:colOff>
      <xdr:row>2</xdr:row>
      <xdr:rowOff>153194</xdr:rowOff>
    </xdr:from>
    <xdr:to>
      <xdr:col>3</xdr:col>
      <xdr:colOff>458342</xdr:colOff>
      <xdr:row>5</xdr:row>
      <xdr:rowOff>14774</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3" name="Ink 2">
              <a:extLst>
                <a:ext uri="{FF2B5EF4-FFF2-40B4-BE49-F238E27FC236}">
                  <a16:creationId xmlns:a16="http://schemas.microsoft.com/office/drawing/2014/main" id="{C43C003B-1C71-446D-A374-2BE15C1A7224}"/>
                </a:ext>
              </a:extLst>
            </xdr14:cNvPr>
            <xdr14:cNvContentPartPr/>
          </xdr14:nvContentPartPr>
          <xdr14:nvPr macro=""/>
          <xdr14:xfrm>
            <a:off x="3239640" y="545400"/>
            <a:ext cx="149040" cy="433080"/>
          </xdr14:xfrm>
        </xdr:contentPart>
      </mc:Choice>
      <mc:Fallback>
        <xdr:pic>
          <xdr:nvPicPr>
            <xdr:cNvPr id="3" name="Ink 2">
              <a:extLst>
                <a:ext uri="{FF2B5EF4-FFF2-40B4-BE49-F238E27FC236}">
                  <a16:creationId xmlns:a16="http://schemas.microsoft.com/office/drawing/2014/main" id="{C43C003B-1C71-446D-A374-2BE15C1A7224}"/>
                </a:ext>
              </a:extLst>
            </xdr:cNvPr>
            <xdr:cNvPicPr/>
          </xdr:nvPicPr>
          <xdr:blipFill>
            <a:blip xmlns:r="http://schemas.openxmlformats.org/officeDocument/2006/relationships" r:embed="rId4"/>
            <a:stretch>
              <a:fillRect/>
            </a:stretch>
          </xdr:blipFill>
          <xdr:spPr>
            <a:xfrm>
              <a:off x="3230640" y="536760"/>
              <a:ext cx="166680" cy="450720"/>
            </a:xfrm>
            <a:prstGeom prst="rect">
              <a:avLst/>
            </a:prstGeom>
          </xdr:spPr>
        </xdr:pic>
      </mc:Fallback>
    </mc:AlternateContent>
    <xdr:clientData/>
  </xdr:twoCellAnchor>
  <xdr:twoCellAnchor editAs="oneCell">
    <xdr:from>
      <xdr:col>5</xdr:col>
      <xdr:colOff>303094</xdr:colOff>
      <xdr:row>2</xdr:row>
      <xdr:rowOff>121514</xdr:rowOff>
    </xdr:from>
    <xdr:to>
      <xdr:col>5</xdr:col>
      <xdr:colOff>847774</xdr:colOff>
      <xdr:row>3</xdr:row>
      <xdr:rowOff>172934</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11" name="Ink 10">
              <a:extLst>
                <a:ext uri="{FF2B5EF4-FFF2-40B4-BE49-F238E27FC236}">
                  <a16:creationId xmlns:a16="http://schemas.microsoft.com/office/drawing/2014/main" id="{197CED97-5A6F-4CA3-B992-C69FE55696D9}"/>
                </a:ext>
              </a:extLst>
            </xdr14:cNvPr>
            <xdr14:cNvContentPartPr/>
          </xdr14:nvContentPartPr>
          <xdr14:nvPr macro=""/>
          <xdr14:xfrm>
            <a:off x="4925520" y="513720"/>
            <a:ext cx="544680" cy="241920"/>
          </xdr14:xfrm>
        </xdr:contentPart>
      </mc:Choice>
      <mc:Fallback>
        <xdr:pic>
          <xdr:nvPicPr>
            <xdr:cNvPr id="11" name="Ink 10">
              <a:extLst>
                <a:ext uri="{FF2B5EF4-FFF2-40B4-BE49-F238E27FC236}">
                  <a16:creationId xmlns:a16="http://schemas.microsoft.com/office/drawing/2014/main" id="{197CED97-5A6F-4CA3-B992-C69FE55696D9}"/>
                </a:ext>
              </a:extLst>
            </xdr:cNvPr>
            <xdr:cNvPicPr/>
          </xdr:nvPicPr>
          <xdr:blipFill>
            <a:blip xmlns:r="http://schemas.openxmlformats.org/officeDocument/2006/relationships" r:embed="rId6"/>
            <a:stretch>
              <a:fillRect/>
            </a:stretch>
          </xdr:blipFill>
          <xdr:spPr>
            <a:xfrm>
              <a:off x="4916880" y="504733"/>
              <a:ext cx="562320" cy="259534"/>
            </a:xfrm>
            <a:prstGeom prst="rect">
              <a:avLst/>
            </a:prstGeom>
          </xdr:spPr>
        </xdr:pic>
      </mc:Fallback>
    </mc:AlternateContent>
    <xdr:clientData/>
  </xdr:twoCellAnchor>
  <xdr:twoCellAnchor editAs="oneCell">
    <xdr:from>
      <xdr:col>4</xdr:col>
      <xdr:colOff>264618</xdr:colOff>
      <xdr:row>2</xdr:row>
      <xdr:rowOff>174434</xdr:rowOff>
    </xdr:from>
    <xdr:to>
      <xdr:col>4</xdr:col>
      <xdr:colOff>842418</xdr:colOff>
      <xdr:row>3</xdr:row>
      <xdr:rowOff>153134</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12" name="Ink 11">
              <a:extLst>
                <a:ext uri="{FF2B5EF4-FFF2-40B4-BE49-F238E27FC236}">
                  <a16:creationId xmlns:a16="http://schemas.microsoft.com/office/drawing/2014/main" id="{E824434A-C672-4E2C-9539-A047C94ADE86}"/>
                </a:ext>
              </a:extLst>
            </xdr14:cNvPr>
            <xdr14:cNvContentPartPr/>
          </xdr14:nvContentPartPr>
          <xdr14:nvPr macro=""/>
          <xdr14:xfrm>
            <a:off x="4041000" y="566640"/>
            <a:ext cx="577800" cy="169200"/>
          </xdr14:xfrm>
        </xdr:contentPart>
      </mc:Choice>
      <mc:Fallback>
        <xdr:pic>
          <xdr:nvPicPr>
            <xdr:cNvPr id="12" name="Ink 11">
              <a:extLst>
                <a:ext uri="{FF2B5EF4-FFF2-40B4-BE49-F238E27FC236}">
                  <a16:creationId xmlns:a16="http://schemas.microsoft.com/office/drawing/2014/main" id="{E824434A-C672-4E2C-9539-A047C94ADE86}"/>
                </a:ext>
              </a:extLst>
            </xdr:cNvPr>
            <xdr:cNvPicPr/>
          </xdr:nvPicPr>
          <xdr:blipFill>
            <a:blip xmlns:r="http://schemas.openxmlformats.org/officeDocument/2006/relationships" r:embed="rId8"/>
            <a:stretch>
              <a:fillRect/>
            </a:stretch>
          </xdr:blipFill>
          <xdr:spPr>
            <a:xfrm>
              <a:off x="4032355" y="558000"/>
              <a:ext cx="595451" cy="186840"/>
            </a:xfrm>
            <a:prstGeom prst="rect">
              <a:avLst/>
            </a:prstGeom>
          </xdr:spPr>
        </xdr:pic>
      </mc:Fallback>
    </mc:AlternateContent>
    <xdr:clientData/>
  </xdr:twoCellAnchor>
  <xdr:twoCellAnchor editAs="oneCell">
    <xdr:from>
      <xdr:col>3</xdr:col>
      <xdr:colOff>713942</xdr:colOff>
      <xdr:row>3</xdr:row>
      <xdr:rowOff>39374</xdr:rowOff>
    </xdr:from>
    <xdr:to>
      <xdr:col>3</xdr:col>
      <xdr:colOff>826262</xdr:colOff>
      <xdr:row>3</xdr:row>
      <xdr:rowOff>139454</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13" name="Ink 12">
              <a:extLst>
                <a:ext uri="{FF2B5EF4-FFF2-40B4-BE49-F238E27FC236}">
                  <a16:creationId xmlns:a16="http://schemas.microsoft.com/office/drawing/2014/main" id="{42676454-5928-4CA4-A29A-E5B1B80259F9}"/>
                </a:ext>
              </a:extLst>
            </xdr14:cNvPr>
            <xdr14:cNvContentPartPr/>
          </xdr14:nvContentPartPr>
          <xdr14:nvPr macro=""/>
          <xdr14:xfrm>
            <a:off x="3644280" y="622080"/>
            <a:ext cx="112320" cy="100080"/>
          </xdr14:xfrm>
        </xdr:contentPart>
      </mc:Choice>
      <mc:Fallback>
        <xdr:pic>
          <xdr:nvPicPr>
            <xdr:cNvPr id="13" name="Ink 12">
              <a:extLst>
                <a:ext uri="{FF2B5EF4-FFF2-40B4-BE49-F238E27FC236}">
                  <a16:creationId xmlns:a16="http://schemas.microsoft.com/office/drawing/2014/main" id="{42676454-5928-4CA4-A29A-E5B1B80259F9}"/>
                </a:ext>
              </a:extLst>
            </xdr:cNvPr>
            <xdr:cNvPicPr/>
          </xdr:nvPicPr>
          <xdr:blipFill>
            <a:blip xmlns:r="http://schemas.openxmlformats.org/officeDocument/2006/relationships" r:embed="rId10"/>
            <a:stretch>
              <a:fillRect/>
            </a:stretch>
          </xdr:blipFill>
          <xdr:spPr>
            <a:xfrm>
              <a:off x="3635640" y="613112"/>
              <a:ext cx="129960" cy="117657"/>
            </a:xfrm>
            <a:prstGeom prst="rect">
              <a:avLst/>
            </a:prstGeom>
          </xdr:spPr>
        </xdr:pic>
      </mc:Fallback>
    </mc:AlternateContent>
    <xdr:clientData/>
  </xdr:twoCellAnchor>
  <xdr:twoCellAnchor editAs="oneCell">
    <xdr:from>
      <xdr:col>2</xdr:col>
      <xdr:colOff>846787</xdr:colOff>
      <xdr:row>5</xdr:row>
      <xdr:rowOff>145094</xdr:rowOff>
    </xdr:from>
    <xdr:to>
      <xdr:col>4</xdr:col>
      <xdr:colOff>94698</xdr:colOff>
      <xdr:row>7</xdr:row>
      <xdr:rowOff>18254</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21" name="Ink 20">
              <a:extLst>
                <a:ext uri="{FF2B5EF4-FFF2-40B4-BE49-F238E27FC236}">
                  <a16:creationId xmlns:a16="http://schemas.microsoft.com/office/drawing/2014/main" id="{68636A84-54C2-4CB7-AA74-BC2D8DCB1149}"/>
                </a:ext>
              </a:extLst>
            </xdr14:cNvPr>
            <xdr14:cNvContentPartPr/>
          </xdr14:nvContentPartPr>
          <xdr14:nvPr macro=""/>
          <xdr14:xfrm>
            <a:off x="2852640" y="1108800"/>
            <a:ext cx="1018440" cy="254160"/>
          </xdr14:xfrm>
        </xdr:contentPart>
      </mc:Choice>
      <mc:Fallback>
        <xdr:pic>
          <xdr:nvPicPr>
            <xdr:cNvPr id="21" name="Ink 20">
              <a:extLst>
                <a:ext uri="{FF2B5EF4-FFF2-40B4-BE49-F238E27FC236}">
                  <a16:creationId xmlns:a16="http://schemas.microsoft.com/office/drawing/2014/main" id="{68636A84-54C2-4CB7-AA74-BC2D8DCB1149}"/>
                </a:ext>
              </a:extLst>
            </xdr:cNvPr>
            <xdr:cNvPicPr/>
          </xdr:nvPicPr>
          <xdr:blipFill>
            <a:blip xmlns:r="http://schemas.openxmlformats.org/officeDocument/2006/relationships" r:embed="rId12"/>
            <a:stretch>
              <a:fillRect/>
            </a:stretch>
          </xdr:blipFill>
          <xdr:spPr>
            <a:xfrm>
              <a:off x="2843640" y="1099787"/>
              <a:ext cx="1036080" cy="271825"/>
            </a:xfrm>
            <a:prstGeom prst="rect">
              <a:avLst/>
            </a:prstGeom>
          </xdr:spPr>
        </xdr:pic>
      </mc:Fallback>
    </mc:AlternateContent>
    <xdr:clientData/>
  </xdr:twoCellAnchor>
  <xdr:twoCellAnchor editAs="oneCell">
    <xdr:from>
      <xdr:col>4</xdr:col>
      <xdr:colOff>686898</xdr:colOff>
      <xdr:row>5</xdr:row>
      <xdr:rowOff>187214</xdr:rowOff>
    </xdr:from>
    <xdr:to>
      <xdr:col>5</xdr:col>
      <xdr:colOff>515494</xdr:colOff>
      <xdr:row>6</xdr:row>
      <xdr:rowOff>176354</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30" name="Ink 29">
              <a:extLst>
                <a:ext uri="{FF2B5EF4-FFF2-40B4-BE49-F238E27FC236}">
                  <a16:creationId xmlns:a16="http://schemas.microsoft.com/office/drawing/2014/main" id="{A4059B04-4726-4D25-B251-5B6EDC59FAFE}"/>
                </a:ext>
              </a:extLst>
            </xdr14:cNvPr>
            <xdr14:cNvContentPartPr/>
          </xdr14:nvContentPartPr>
          <xdr14:nvPr macro=""/>
          <xdr14:xfrm>
            <a:off x="4463280" y="1150920"/>
            <a:ext cx="674640" cy="179640"/>
          </xdr14:xfrm>
        </xdr:contentPart>
      </mc:Choice>
      <mc:Fallback>
        <xdr:pic>
          <xdr:nvPicPr>
            <xdr:cNvPr id="30" name="Ink 29">
              <a:extLst>
                <a:ext uri="{FF2B5EF4-FFF2-40B4-BE49-F238E27FC236}">
                  <a16:creationId xmlns:a16="http://schemas.microsoft.com/office/drawing/2014/main" id="{A4059B04-4726-4D25-B251-5B6EDC59FAFE}"/>
                </a:ext>
              </a:extLst>
            </xdr:cNvPr>
            <xdr:cNvPicPr/>
          </xdr:nvPicPr>
          <xdr:blipFill>
            <a:blip xmlns:r="http://schemas.openxmlformats.org/officeDocument/2006/relationships" r:embed="rId14"/>
            <a:stretch>
              <a:fillRect/>
            </a:stretch>
          </xdr:blipFill>
          <xdr:spPr>
            <a:xfrm>
              <a:off x="4454285" y="1142280"/>
              <a:ext cx="692271" cy="197280"/>
            </a:xfrm>
            <a:prstGeom prst="rect">
              <a:avLst/>
            </a:prstGeom>
          </xdr:spPr>
        </xdr:pic>
      </mc:Fallback>
    </mc:AlternateContent>
    <xdr:clientData/>
  </xdr:twoCellAnchor>
  <xdr:twoCellAnchor editAs="oneCell">
    <xdr:from>
      <xdr:col>4</xdr:col>
      <xdr:colOff>254898</xdr:colOff>
      <xdr:row>6</xdr:row>
      <xdr:rowOff>4994</xdr:rowOff>
    </xdr:from>
    <xdr:to>
      <xdr:col>5</xdr:col>
      <xdr:colOff>834094</xdr:colOff>
      <xdr:row>6</xdr:row>
      <xdr:rowOff>186434</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38" name="Ink 37">
              <a:extLst>
                <a:ext uri="{FF2B5EF4-FFF2-40B4-BE49-F238E27FC236}">
                  <a16:creationId xmlns:a16="http://schemas.microsoft.com/office/drawing/2014/main" id="{9E0259F6-F3E6-4683-B6D0-9B41FB5BF263}"/>
                </a:ext>
              </a:extLst>
            </xdr14:cNvPr>
            <xdr14:cNvContentPartPr/>
          </xdr14:nvContentPartPr>
          <xdr14:nvPr macro=""/>
          <xdr14:xfrm>
            <a:off x="4031280" y="1159200"/>
            <a:ext cx="1425240" cy="181440"/>
          </xdr14:xfrm>
        </xdr:contentPart>
      </mc:Choice>
      <mc:Fallback>
        <xdr:pic>
          <xdr:nvPicPr>
            <xdr:cNvPr id="38" name="Ink 37">
              <a:extLst>
                <a:ext uri="{FF2B5EF4-FFF2-40B4-BE49-F238E27FC236}">
                  <a16:creationId xmlns:a16="http://schemas.microsoft.com/office/drawing/2014/main" id="{9E0259F6-F3E6-4683-B6D0-9B41FB5BF263}"/>
                </a:ext>
              </a:extLst>
            </xdr:cNvPr>
            <xdr:cNvPicPr/>
          </xdr:nvPicPr>
          <xdr:blipFill>
            <a:blip xmlns:r="http://schemas.openxmlformats.org/officeDocument/2006/relationships" r:embed="rId16"/>
            <a:stretch>
              <a:fillRect/>
            </a:stretch>
          </xdr:blipFill>
          <xdr:spPr>
            <a:xfrm>
              <a:off x="4022280" y="1150200"/>
              <a:ext cx="1442880" cy="199080"/>
            </a:xfrm>
            <a:prstGeom prst="rect">
              <a:avLst/>
            </a:prstGeom>
          </xdr:spPr>
        </xdr:pic>
      </mc:Fallback>
    </mc:AlternateContent>
    <xdr:clientData/>
  </xdr:twoCellAnchor>
  <xdr:twoCellAnchor editAs="oneCell">
    <xdr:from>
      <xdr:col>6</xdr:col>
      <xdr:colOff>239644</xdr:colOff>
      <xdr:row>5</xdr:row>
      <xdr:rowOff>129974</xdr:rowOff>
    </xdr:from>
    <xdr:to>
      <xdr:col>7</xdr:col>
      <xdr:colOff>126199</xdr:colOff>
      <xdr:row>6</xdr:row>
      <xdr:rowOff>172754</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45" name="Ink 44">
              <a:extLst>
                <a:ext uri="{FF2B5EF4-FFF2-40B4-BE49-F238E27FC236}">
                  <a16:creationId xmlns:a16="http://schemas.microsoft.com/office/drawing/2014/main" id="{950B4BB7-C91A-4727-861D-3FED3A750DC6}"/>
                </a:ext>
              </a:extLst>
            </xdr14:cNvPr>
            <xdr14:cNvContentPartPr/>
          </xdr14:nvContentPartPr>
          <xdr14:nvPr macro=""/>
          <xdr14:xfrm>
            <a:off x="5719320" y="1093680"/>
            <a:ext cx="732600" cy="233280"/>
          </xdr14:xfrm>
        </xdr:contentPart>
      </mc:Choice>
      <mc:Fallback>
        <xdr:pic>
          <xdr:nvPicPr>
            <xdr:cNvPr id="45" name="Ink 44">
              <a:extLst>
                <a:ext uri="{FF2B5EF4-FFF2-40B4-BE49-F238E27FC236}">
                  <a16:creationId xmlns:a16="http://schemas.microsoft.com/office/drawing/2014/main" id="{950B4BB7-C91A-4727-861D-3FED3A750DC6}"/>
                </a:ext>
              </a:extLst>
            </xdr:cNvPr>
            <xdr:cNvPicPr/>
          </xdr:nvPicPr>
          <xdr:blipFill>
            <a:blip xmlns:r="http://schemas.openxmlformats.org/officeDocument/2006/relationships" r:embed="rId18"/>
            <a:stretch>
              <a:fillRect/>
            </a:stretch>
          </xdr:blipFill>
          <xdr:spPr>
            <a:xfrm>
              <a:off x="5710320" y="1085027"/>
              <a:ext cx="750240" cy="250947"/>
            </a:xfrm>
            <a:prstGeom prst="rect">
              <a:avLst/>
            </a:prstGeom>
          </xdr:spPr>
        </xdr:pic>
      </mc:Fallback>
    </mc:AlternateContent>
    <xdr:clientData/>
  </xdr:twoCellAnchor>
  <xdr:twoCellAnchor editAs="oneCell">
    <xdr:from>
      <xdr:col>5</xdr:col>
      <xdr:colOff>23374</xdr:colOff>
      <xdr:row>7</xdr:row>
      <xdr:rowOff>20774</xdr:rowOff>
    </xdr:from>
    <xdr:to>
      <xdr:col>6</xdr:col>
      <xdr:colOff>138844</xdr:colOff>
      <xdr:row>8</xdr:row>
      <xdr:rowOff>103828</xdr:rowOff>
    </xdr:to>
    <mc:AlternateContent xmlns:mc="http://schemas.openxmlformats.org/markup-compatibility/2006">
      <mc:Choice xmlns:xdr14="http://schemas.microsoft.com/office/excel/2010/spreadsheetDrawing" Requires="xdr14">
        <xdr:contentPart xmlns:r="http://schemas.openxmlformats.org/officeDocument/2006/relationships" r:id="rId19">
          <xdr14:nvContentPartPr>
            <xdr14:cNvPr id="53" name="Ink 52">
              <a:extLst>
                <a:ext uri="{FF2B5EF4-FFF2-40B4-BE49-F238E27FC236}">
                  <a16:creationId xmlns:a16="http://schemas.microsoft.com/office/drawing/2014/main" id="{9B50A6F2-A1AB-4181-AC27-C80897B12FE4}"/>
                </a:ext>
              </a:extLst>
            </xdr14:cNvPr>
            <xdr14:cNvContentPartPr/>
          </xdr14:nvContentPartPr>
          <xdr14:nvPr macro=""/>
          <xdr14:xfrm>
            <a:off x="4645800" y="1365480"/>
            <a:ext cx="972720" cy="284760"/>
          </xdr14:xfrm>
        </xdr:contentPart>
      </mc:Choice>
      <mc:Fallback>
        <xdr:pic>
          <xdr:nvPicPr>
            <xdr:cNvPr id="53" name="Ink 52">
              <a:extLst>
                <a:ext uri="{FF2B5EF4-FFF2-40B4-BE49-F238E27FC236}">
                  <a16:creationId xmlns:a16="http://schemas.microsoft.com/office/drawing/2014/main" id="{9B50A6F2-A1AB-4181-AC27-C80897B12FE4}"/>
                </a:ext>
              </a:extLst>
            </xdr:cNvPr>
            <xdr:cNvPicPr/>
          </xdr:nvPicPr>
          <xdr:blipFill>
            <a:blip xmlns:r="http://schemas.openxmlformats.org/officeDocument/2006/relationships" r:embed="rId20"/>
            <a:stretch>
              <a:fillRect/>
            </a:stretch>
          </xdr:blipFill>
          <xdr:spPr>
            <a:xfrm>
              <a:off x="4637160" y="1356480"/>
              <a:ext cx="990360" cy="302400"/>
            </a:xfrm>
            <a:prstGeom prst="rect">
              <a:avLst/>
            </a:prstGeom>
          </xdr:spPr>
        </xdr:pic>
      </mc:Fallback>
    </mc:AlternateContent>
    <xdr:clientData/>
  </xdr:twoCellAnchor>
  <xdr:twoCellAnchor editAs="oneCell">
    <xdr:from>
      <xdr:col>2</xdr:col>
      <xdr:colOff>809707</xdr:colOff>
      <xdr:row>7</xdr:row>
      <xdr:rowOff>80174</xdr:rowOff>
    </xdr:from>
    <xdr:to>
      <xdr:col>3</xdr:col>
      <xdr:colOff>685862</xdr:colOff>
      <xdr:row>7</xdr:row>
      <xdr:rowOff>180974</xdr:rowOff>
    </xdr:to>
    <mc:AlternateContent xmlns:mc="http://schemas.openxmlformats.org/markup-compatibility/2006">
      <mc:Choice xmlns:xdr14="http://schemas.microsoft.com/office/excel/2010/spreadsheetDrawing" Requires="xdr14">
        <xdr:contentPart xmlns:r="http://schemas.openxmlformats.org/officeDocument/2006/relationships" r:id="rId21">
          <xdr14:nvContentPartPr>
            <xdr14:cNvPr id="56" name="Ink 55">
              <a:extLst>
                <a:ext uri="{FF2B5EF4-FFF2-40B4-BE49-F238E27FC236}">
                  <a16:creationId xmlns:a16="http://schemas.microsoft.com/office/drawing/2014/main" id="{3E5C19DB-06F1-4081-9310-951869D06CB6}"/>
                </a:ext>
              </a:extLst>
            </xdr14:cNvPr>
            <xdr14:cNvContentPartPr/>
          </xdr14:nvContentPartPr>
          <xdr14:nvPr macro=""/>
          <xdr14:xfrm>
            <a:off x="2815560" y="1424880"/>
            <a:ext cx="800640" cy="100800"/>
          </xdr14:xfrm>
        </xdr:contentPart>
      </mc:Choice>
      <mc:Fallback>
        <xdr:pic>
          <xdr:nvPicPr>
            <xdr:cNvPr id="56" name="Ink 55">
              <a:extLst>
                <a:ext uri="{FF2B5EF4-FFF2-40B4-BE49-F238E27FC236}">
                  <a16:creationId xmlns:a16="http://schemas.microsoft.com/office/drawing/2014/main" id="{3E5C19DB-06F1-4081-9310-951869D06CB6}"/>
                </a:ext>
              </a:extLst>
            </xdr:cNvPr>
            <xdr:cNvPicPr/>
          </xdr:nvPicPr>
          <xdr:blipFill>
            <a:blip xmlns:r="http://schemas.openxmlformats.org/officeDocument/2006/relationships" r:embed="rId22"/>
            <a:stretch>
              <a:fillRect/>
            </a:stretch>
          </xdr:blipFill>
          <xdr:spPr>
            <a:xfrm>
              <a:off x="2806920" y="1415912"/>
              <a:ext cx="818280" cy="118377"/>
            </a:xfrm>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12</xdr:col>
      <xdr:colOff>374721</xdr:colOff>
      <xdr:row>8</xdr:row>
      <xdr:rowOff>147008</xdr:rowOff>
    </xdr:from>
    <xdr:to>
      <xdr:col>20</xdr:col>
      <xdr:colOff>333521</xdr:colOff>
      <xdr:row>23</xdr:row>
      <xdr:rowOff>127665</xdr:rowOff>
    </xdr:to>
    <xdr:graphicFrame macro="">
      <xdr:nvGraphicFramePr>
        <xdr:cNvPr id="3" name="Chart 2">
          <a:extLst>
            <a:ext uri="{FF2B5EF4-FFF2-40B4-BE49-F238E27FC236}">
              <a16:creationId xmlns:a16="http://schemas.microsoft.com/office/drawing/2014/main" id="{08320C92-AA7D-41DE-997B-C89E48305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17</xdr:col>
      <xdr:colOff>283526</xdr:colOff>
      <xdr:row>10</xdr:row>
      <xdr:rowOff>21720</xdr:rowOff>
    </xdr:from>
    <xdr:to>
      <xdr:col>25</xdr:col>
      <xdr:colOff>246062</xdr:colOff>
      <xdr:row>25</xdr:row>
      <xdr:rowOff>15712</xdr:rowOff>
    </xdr:to>
    <xdr:graphicFrame macro="">
      <xdr:nvGraphicFramePr>
        <xdr:cNvPr id="2" name="Chart 1">
          <a:extLst>
            <a:ext uri="{FF2B5EF4-FFF2-40B4-BE49-F238E27FC236}">
              <a16:creationId xmlns:a16="http://schemas.microsoft.com/office/drawing/2014/main" id="{1EB4BB4E-E8AC-481F-8267-4239DBD4C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04-04T04:51:31.133"/>
    </inkml:context>
    <inkml:brush xml:id="br0">
      <inkml:brushProperty name="width" value="0.05" units="cm"/>
      <inkml:brushProperty name="height" value="0.05" units="cm"/>
    </inkml:brush>
  </inkml:definitions>
  <inkml:trace contextRef="#ctx0" brushRef="#br0">0 0 6473 0 0,'0'5'-136'0'0,"0"-4"-268"0"0,2 1-181 0 0,-2 1-171 0 0,0-2-144 0 0,0 1-136 0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04-04T04:52:16.048"/>
    </inkml:context>
    <inkml:brush xml:id="br0">
      <inkml:brushProperty name="width" value="0.05" units="cm"/>
      <inkml:brushProperty name="height" value="0.05" units="cm"/>
    </inkml:brush>
  </inkml:definitions>
  <inkml:trace contextRef="#ctx0" brushRef="#br0">1 147 7009 0 0,'10'-6'366'0'0,"1"1"-1"0"0,-1 1 1 0 0,1-1 0 0 0,0 2 0 0 0,1 0 0 0 0,-1 0 0 0 0,0 1 0 0 0,16-2 0 0 0,0 0-185 0 0,372-40 398 0 0,2 34-277 0 0,246-21-676 0 0,-627 29 107 0 0,-12 2-291 0 0,0-1 0 0 0,0 0 1 0 0,0 0-1 0 0,0-1 0 0 0,0 1 0 0 0,0-2 0 0 0,-1 1 0 0 0,8-5 1 0 0,-11 4-602 0 0</inkml:trace>
  <inkml:trace contextRef="#ctx0" brushRef="#br0" timeOffset="453.69">148 150 5901 0 0,'-27'3'1874'0'0,"-1"-2"1"0"0,-53-3-1 0 0,166 3 1547 0 0,50-14-3011 0 0,-59 5-128 0 0,184-19-212 0 0,256-20 811 0 0,-172 34-3277 0 0</inkml:trace>
  <inkml:trace contextRef="#ctx0" brushRef="#br0" timeOffset="1221.64">730 253 9713 0 0,'-1'0'5516'0'0,"-4"8"-3750"0"0,-2 15-1945 0 0,8 155 1108 0 0,0-89-2137 0 0,-1 0-6472 0 0,0-85 5508 0 0</inkml:trace>
  <inkml:trace contextRef="#ctx0" brushRef="#br0" timeOffset="2997.82">896 412 7137 0 0,'2'-5'218'0'0,"0"2"-643"0"0,14-33 3169 0 0,-16 34-2324 0 0,1 0 1 0 0,-1 1-1 0 0,1-1 1 0 0,0 1-1 0 0,0-1 1 0 0,0 1-1 0 0,0-1 1 0 0,0 1-1 0 0,0-1 1 0 0,1 1-1 0 0,-1 0 1 0 0,0 0-1 0 0,1 0 1 0 0,-1 0-1 0 0,1 0 1 0 0,-1 0-1 0 0,3-1 1 0 0,-4 2-412 0 0,1 0 0 0 0,-1 1 1 0 0,1-1-1 0 0,-1 0 0 0 0,1 1 0 0 0,-1-1 0 0 0,1 1 1 0 0,-1-1-1 0 0,0 1 0 0 0,1-1 0 0 0,-1 1 1 0 0,0-1-1 0 0,1 1 0 0 0,-1-1 0 0 0,0 1 0 0 0,1-1 1 0 0,-1 1-1 0 0,0-1 0 0 0,0 1 0 0 0,0 0 1 0 0,0-1-1 0 0,0 1 0 0 0,0-1 0 0 0,0 1 0 0 0,0 0 1 0 0,0-1-1 0 0,0 1 0 0 0,0-1 0 0 0,0 1 1 0 0,0 0-1 0 0,0-1 0 0 0,-1 2 0 0 0,-4 29 140 0 0,4-21-121 0 0,-7 26-130 0 0,6-31 91 0 0,0 1 0 0 0,1-1 0 0 0,-1 1 0 0 0,2-1 0 0 0,-1 1 0 0 0,0 0 0 0 0,1 5 0 0 0,1-9 14 0 0,-1-1 1 0 0,1 1-1 0 0,-1-1 0 0 0,1 1 0 0 0,-1-1 1 0 0,1 0-1 0 0,0 1 0 0 0,0-1 1 0 0,-1 0-1 0 0,1 0 0 0 0,0 0 0 0 0,0 1 1 0 0,0-1-1 0 0,1 0 0 0 0,-1 0 0 0 0,0 0 1 0 0,0-1-1 0 0,0 1 0 0 0,1 0 1 0 0,-1 0-1 0 0,0-1 0 0 0,1 1 0 0 0,-1-1 1 0 0,1 1-1 0 0,-1-1 0 0 0,1 1 1 0 0,-1-1-1 0 0,1 0 0 0 0,-1 0 0 0 0,1 0 1 0 0,1 0-1 0 0,23 2-137 0 0,0-1 0 0 0,0-2 0 0 0,48-7 0 0 0,27-9-4570 0 0,-82 13 2923 0 0,14-3-1785 0 0,-17 4 1574 0 0</inkml:trace>
  <inkml:trace contextRef="#ctx0" brushRef="#br0" timeOffset="3356.89">1154 355 9889 0 0,'-8'5'5377'0'0,"1"12"-3521"0"0,-1 24-2095 0 0,7-35 629 0 0,-30 207-358 0 0,25-142-2672 0 0,0 0-3975 0 0,5-59 4462 0 0</inkml:trace>
  <inkml:trace contextRef="#ctx0" brushRef="#br0" timeOffset="5687.76">1436 548 4972 0 0,'0'0'3475'0'0,"-13"34"-2106"0"0,8-2-1049 0 0,-13 51-346 0 0,16-75 180 0 0,-1-1-1 0 0,1 0 0 0 0,-1 0 0 0 0,0 0 0 0 0,-1 0 1 0 0,0 0-1 0 0,0-1 0 0 0,-8 10 0 0 0,12-16-127 0 0,0-1 0 0 0,0 1 1 0 0,0 0-1 0 0,0 0 0 0 0,0 0 0 0 0,0 0 1 0 0,0 0-1 0 0,0 0 0 0 0,0 0 0 0 0,0-1 0 0 0,0 1 1 0 0,0 0-1 0 0,0 0 0 0 0,0 0 0 0 0,0 0 1 0 0,0 0-1 0 0,0 0 0 0 0,0 0 0 0 0,0 0 0 0 0,-1 0 1 0 0,1-1-1 0 0,0 1 0 0 0,0 0 0 0 0,0 0 0 0 0,0 0 1 0 0,0 0-1 0 0,0 0 0 0 0,0 0 0 0 0,0 0 1 0 0,0 0-1 0 0,0 0 0 0 0,-1 0 0 0 0,1 0 0 0 0,0 0 1 0 0,0 0-1 0 0,0 0 0 0 0,0 0 0 0 0,0 0 0 0 0,0 0 1 0 0,0 0-1 0 0,0 0 0 0 0,-1 0 0 0 0,1 0 1 0 0,0 0-1 0 0,0 0 0 0 0,0 0 0 0 0,0 0 0 0 0,0 0 1 0 0,0 0-1 0 0,0 0 0 0 0,0 0 0 0 0,-1 0 1 0 0,1 0-1 0 0,0 0 0 0 0,0 0 0 0 0,0 0 0 0 0,0 0 1 0 0,0 0-1 0 0,0 0 0 0 0,0 1 0 0 0,0-1 0 0 0,0 0 1 0 0,0 0-1 0 0,0 0 0 0 0,-1 0 0 0 0,1 0 1 0 0,2-15 978 0 0,5-18-384 0 0,7-17-537 0 0,3 0 0 0 0,1 1 0 0 0,3 1 1 0 0,49-84-1 0 0,-68 129-85 0 0,1-1 0 0 0,-1 1 1 0 0,1 0-1 0 0,0 0 0 0 0,0 0 0 0 0,0 0 1 0 0,0 1-1 0 0,0-1 0 0 0,1 1 0 0 0,-1 0 1 0 0,1 0-1 0 0,6-3 0 0 0,-9 5-2 0 0,0-1 0 0 0,0 1-1 0 0,0 0 1 0 0,0 0 0 0 0,0 0 0 0 0,0 0-1 0 0,-1 0 1 0 0,1 0 0 0 0,0 0-1 0 0,0 0 1 0 0,0 0 0 0 0,0 1-1 0 0,0-1 1 0 0,0 0 0 0 0,-1 1 0 0 0,1-1-1 0 0,0 0 1 0 0,0 1 0 0 0,0-1-1 0 0,-1 1 1 0 0,1-1 0 0 0,0 1 0 0 0,0 0-1 0 0,1 1-43 0 0,-1 0 0 0 0,0 0 1 0 0,0 0-1 0 0,0 0 0 0 0,0 0 0 0 0,0 0 0 0 0,0 1 0 0 0,0-1 0 0 0,-1 0 0 0 0,1 0 0 0 0,-1 1 0 0 0,0-1 0 0 0,0 3 0 0 0,1 1-171 0 0,-1 0 0 0 0,0 0 0 0 0,0 0 0 0 0,-1-1 0 0 0,0 1 0 0 0,0 0 0 0 0,0 0 0 0 0,-1-1 0 0 0,0 1 0 0 0,0-1-1 0 0,-5 9 1 0 0,-1 0-169 0 0,-1-1-1 0 0,-20 23 1 0 0,21-26 237 0 0,64-18-8 0 0,-51 7 173 0 0,89-29 437 0 0,-85 27-396 0 0,-1-1-1 0 0,1 0 1 0 0,-1-1-1 0 0,0 0 1 0 0,0 0-1 0 0,-1-1 1 0 0,1 0-1 0 0,8-9 1 0 0,-15 14-56 0 0,-1 1-1 0 0,1-1 1 0 0,0 1 0 0 0,-1-1-1 0 0,1 0 1 0 0,-1 1 0 0 0,1-1-1 0 0,-1 0 1 0 0,1 1-1 0 0,-1-1 1 0 0,1 0 0 0 0,-1 0-1 0 0,0 0 1 0 0,1 1 0 0 0,-1-1-1 0 0,0 0 1 0 0,0 0-1 0 0,1 0 1 0 0,-1 0 0 0 0,0 0-1 0 0,0 1 1 0 0,0-1 0 0 0,0 0-1 0 0,0 0 1 0 0,0 0 0 0 0,-1-1-1 0 0,1 2-1 0 0,-1-1-1 0 0,0 0 1 0 0,0 1-1 0 0,0-1 1 0 0,1 1 0 0 0,-1-1-1 0 0,0 1 1 0 0,0-1-1 0 0,0 1 1 0 0,0 0-1 0 0,0 0 1 0 0,0-1 0 0 0,0 1-1 0 0,0 0 1 0 0,0 0-1 0 0,0 0 1 0 0,1 0-1 0 0,-3 0 1 0 0,-3 0-9 0 0,0 0 0 0 0,0 1 1 0 0,1 0-1 0 0,-1 0 0 0 0,0 0 0 0 0,-9 4 1 0 0,11-3 65 0 0,0 0 0 0 0,0 1 0 0 0,0 0 1 0 0,0 0-1 0 0,0 0 0 0 0,1 0 0 0 0,-1 0 0 0 0,1 0 0 0 0,0 1 1 0 0,0 0-1 0 0,0 0 0 0 0,1 0 0 0 0,-1 0 0 0 0,1 0 1 0 0,0 0-1 0 0,0 1 0 0 0,0-1 0 0 0,1 1 0 0 0,0-1 1 0 0,0 1-1 0 0,0 0 0 0 0,0-1 0 0 0,1 1 0 0 0,-1 0 1 0 0,1-1-1 0 0,0 1 0 0 0,1 0 0 0 0,-1 0 0 0 0,1-1 1 0 0,0 1-1 0 0,0 0 0 0 0,1-1 0 0 0,-1 1 0 0 0,1-1 1 0 0,0 1-1 0 0,0-1 0 0 0,0 0 0 0 0,1 0 0 0 0,-1 0 1 0 0,1 0-1 0 0,0-1 0 0 0,1 1 0 0 0,-1-1 0 0 0,0 1 1 0 0,1-1-1 0 0,0 0 0 0 0,0 0 0 0 0,0-1 0 0 0,0 1 1 0 0,0-1-1 0 0,0 0 0 0 0,0 0 0 0 0,1-1 0 0 0,-1 1 1 0 0,1-1-1 0 0,0 0 0 0 0,-1 0 0 0 0,1 0 0 0 0,0-1 1 0 0,0 1-1 0 0,8-2 0 0 0,-2 0 20 0 0,-1 0 0 0 0,1-1 1 0 0,0-1-1 0 0,-1 0 0 0 0,0 0 0 0 0,1-1 0 0 0,-2-1 1 0 0,1 1-1 0 0,0-1 0 0 0,-1-1 0 0 0,0 0 0 0 0,0 0 1 0 0,-1-1-1 0 0,1 0 0 0 0,-1-1 0 0 0,-1 1 0 0 0,0-2 0 0 0,0 1 1 0 0,8-13-1 0 0,-8 10-90 0 0,0 0 0 0 0,-1 0 1 0 0,0-1-1 0 0,0 1 0 0 0,-2-1 1 0 0,1-1-1 0 0,-2 1 0 0 0,1 0 1 0 0,-2-1-1 0 0,0 0 0 0 0,0 0 1 0 0,-1 0-1 0 0,-1 0 0 0 0,0 1 0 0 0,-4-27 1 0 0,4 38 14 0 0,0 1 0 0 0,0-1 0 0 0,0 1 0 0 0,0-1 0 0 0,0 1 0 0 0,0-1 1 0 0,0 1-1 0 0,0-1 0 0 0,0 1 0 0 0,0-1 0 0 0,0 1 0 0 0,0 0 0 0 0,-1-1 0 0 0,1 1 0 0 0,0-1 0 0 0,0 1 1 0 0,-1-1-1 0 0,1 1 0 0 0,0-1 0 0 0,-1 1 0 0 0,1 0 0 0 0,0-1 0 0 0,-1 1 0 0 0,1 0 0 0 0,0-1 1 0 0,-1 1-1 0 0,1 0 0 0 0,-1 0 0 0 0,1-1 0 0 0,-1 1 0 0 0,1 0 0 0 0,-1 0 0 0 0,1 0 0 0 0,-1 0 1 0 0,1 0-1 0 0,-1-1 0 0 0,1 1 0 0 0,-1 0 0 0 0,-16 16-164 0 0,-5 30-319 0 0,21-41 441 0 0,0-1 1 0 0,0 1-1 0 0,1-1 0 0 0,0 1 1 0 0,0 0-1 0 0,0-1 0 0 0,0 1 0 0 0,1 0 1 0 0,0-1-1 0 0,0 1 0 0 0,0-1 0 0 0,0 1 1 0 0,1-1-1 0 0,0 0 0 0 0,-1 1 1 0 0,2-1-1 0 0,3 6 0 0 0,2 0-241 0 0,1-1-1 0 0,-1 0 0 0 0,1-1 0 0 0,1 0 1 0 0,11 7-1 0 0,10 8-814 0 0,-31-22 1082 0 0,0-1 0 0 0,1 0 0 0 0,-1 1 0 0 0,0-1 0 0 0,0 0 0 0 0,1 1 0 0 0,-1-1 0 0 0,0 0 1 0 0,0 1-1 0 0,1-1 0 0 0,-1 0 0 0 0,0 1 0 0 0,0-1 0 0 0,0 1 0 0 0,0-1 0 0 0,0 0 0 0 0,0 1 0 0 0,0-1 0 0 0,0 1 0 0 0,0-1 0 0 0,0 1 0 0 0,0-1 0 0 0,0 0 0 0 0,0 1 0 0 0,0-1 0 0 0,0 1 0 0 0,0-1 0 0 0,0 0 0 0 0,-1 1 0 0 0,1-1 1 0 0,0 1-1 0 0,0-1 0 0 0,0 0 0 0 0,-1 1 0 0 0,-13 15-246 0 0,0 6 454 0 0,14-21-162 0 0,0 0-1 0 0,1-1 1 0 0,0 1 0 0 0,-1 0 0 0 0,1 0 0 0 0,0 0-1 0 0,-1-1 1 0 0,1 1 0 0 0,0 0 0 0 0,0-1-1 0 0,-1 1 1 0 0,1-1 0 0 0,0 1 0 0 0,0-1-1 0 0,0 1 1 0 0,0-1 0 0 0,0 1 0 0 0,0-1 0 0 0,0 0-1 0 0,0 0 1 0 0,0 1 0 0 0,0-1 0 0 0,0 0-1 0 0,0 0 1 0 0,0 0 0 0 0,0 0 0 0 0,0 0-1 0 0,0 0 1 0 0,0 0 0 0 0,2-1 0 0 0,12 1 212 0 0,1-1 1 0 0,-1-1 0 0 0,0 0-1 0 0,0-1 1 0 0,1 0-1 0 0,-2-1 1 0 0,1-1 0 0 0,18-9-1 0 0,-36 18-935 0 0,1 0 0 0 0,-1 0 0 0 0,1 0-1 0 0,0 0 1 0 0,0 1 0 0 0,0-1 0 0 0,0 0-1 0 0,1 1 1 0 0,-2 6 0 0 0,0 0-208 0 0,-7 33 367 0 0,11-20 1344 0 0,-1-23-763 0 0,1-1 0 0 0,-1 1 0 0 0,0-1 0 0 0,0 1 0 0 0,0-1 0 0 0,1 1 0 0 0,-1-1 1 0 0,0 1-1 0 0,0-1 0 0 0,1 0 0 0 0,-1 1 0 0 0,0-1 0 0 0,1 0 0 0 0,-1 1 0 0 0,0-1 1 0 0,1 0-1 0 0,-1 1 0 0 0,0-1 0 0 0,1 0 0 0 0,-1 0 0 0 0,1 1 0 0 0,-1-1 0 0 0,1 0 1 0 0,-1 0-1 0 0,1 0 0 0 0,-1 0 0 0 0,1 1 0 0 0,-1-1 0 0 0,1 0 0 0 0,-1 0 1 0 0,1 0-1 0 0,0 0 0 0 0,2-1 36 0 0,-1 0 1 0 0,0 0-1 0 0,1 0 1 0 0,-1 0-1 0 0,0-1 1 0 0,0 1 0 0 0,1-1-1 0 0,-1 1 1 0 0,0-1-1 0 0,-1 0 1 0 0,1 0-1 0 0,0 1 1 0 0,0-1-1 0 0,-1-1 1 0 0,1 1-1 0 0,-1 0 1 0 0,0 0 0 0 0,1 0-1 0 0,-1-1 1 0 0,0 1-1 0 0,0-1 1 0 0,-1 1-1 0 0,1-1 1 0 0,0 1-1 0 0,-1-1 1 0 0,1-3-1 0 0,1-5-76 0 0,-1-1-1 0 0,0 1 1 0 0,0 0-1 0 0,-2-19 1 0 0,-4-44-435 0 0,12 82 416 0 0,1-1 1 0 0,0 0-1 0 0,0 0 1 0 0,11 5-1 0 0,-9-7 378 0 0,0 0 0 0 0,0-1 0 0 0,1 0 0 0 0,0-1 0 0 0,-1 0 0 0 0,1-1 0 0 0,1 0 0 0 0,-1-1 0 0 0,21 0 0 0 0,-32-1-379 0 0,-1 1 0 0 0,1-1 0 0 0,-1 1 0 0 0,1 0 1 0 0,-1-1-1 0 0,1 1 0 0 0,0-1 0 0 0,-1 1 0 0 0,1 0 0 0 0,0-1 0 0 0,0 1 0 0 0,-1 0 0 0 0,1 0 0 0 0,0-1 0 0 0,0 1 0 0 0,0 0 0 0 0,0 0 0 0 0,0-1 0 0 0,0 1 0 0 0,0 0 0 0 0,0 0 0 0 0,0-1 0 0 0,0 1 1 0 0,1 0-1 0 0,-1-1 0 0 0,0 1 0 0 0,1 1 0 0 0,6 34-959 0 0,-4-20-17 0 0,-3-13 979 0 0,0 0 1 0 0,0 0-1 0 0,1 0 0 0 0,-1 0 0 0 0,1 0 0 0 0,0 0 0 0 0,0-1 0 0 0,0 1 0 0 0,0 0 1 0 0,0 0-1 0 0,1-1 0 0 0,-1 1 0 0 0,1-1 0 0 0,2 4 0 0 0,-4-6 28 0 0,1 0 0 0 0,-1 1 1 0 0,1-1-1 0 0,-1 0 0 0 0,1 0 0 0 0,-1 0 0 0 0,0 0 0 0 0,1 1 0 0 0,-1-1 1 0 0,1 0-1 0 0,-1 0 0 0 0,1 0 0 0 0,-1 0 0 0 0,1 0 0 0 0,-1 0 0 0 0,1 0 1 0 0,-1 0-1 0 0,0 0 0 0 0,1-1 0 0 0,-1 1 0 0 0,1 0 0 0 0,-1 0 0 0 0,1 0 1 0 0,-1 0-1 0 0,1-1 0 0 0,-1 1 0 0 0,0 0 0 0 0,1 0 0 0 0,-1-1 0 0 0,1 1 1 0 0,15-25 126 0 0,-13 17-241 0 0,0-1 1 0 0,0 1-1 0 0,0-1 1 0 0,-1 0-1 0 0,-1 0 1 0 0,1 0-1 0 0,-2-1 1 0 0,1 1-1 0 0,-1 0 1 0 0,-1 0-1 0 0,1 0 1 0 0,-2-1-1 0 0,1 1 1 0 0,-1 0-1 0 0,0 1 1 0 0,-5-11-1 0 0,13 39-1793 0 0,9 21 1692 0 0,-8-31 343 0 0,1 0 0 0 0,0 0 1 0 0,0-1-1 0 0,20 17 0 0 0,-26-26 25 0 0,-1 0-1 0 0,1 1 1 0 0,0-1 0 0 0,-1 0 0 0 0,1 0 0 0 0,0 0-1 0 0,-1 0 1 0 0,1-1 0 0 0,-1 1 0 0 0,1 0 0 0 0,0-1 0 0 0,-1 1-1 0 0,1-1 1 0 0,-1 1 0 0 0,1-1 0 0 0,-1 1 0 0 0,0-1-1 0 0,1 0 1 0 0,-1 0 0 0 0,1 0 0 0 0,-1 0 0 0 0,0 0-1 0 0,0 0 1 0 0,0 0 0 0 0,0-1 0 0 0,0 1 0 0 0,0 0-1 0 0,0-1 1 0 0,1-1 0 0 0,31-44 1409 0 0,-27 33-1138 0 0,0-1 0 0 0,-1 0-1 0 0,-1 0 1 0 0,0 0 0 0 0,3-30-1 0 0,0-86 1428 0 0,-6 80-1000 0 0,-1 40-797 0 0,1 5-66 0 0,-1 0 0 0 0,1 0 0 0 0,-1 0 0 0 0,-1 0 0 0 0,1 0 0 0 0,-1-1 0 0 0,-3-8 0 0 0,1 21 29 0 0,0-1 1 0 0,1 1-1 0 0,-1-1 0 0 0,1 1 0 0 0,0 0 0 0 0,-1 7 0 0 0,-5 33-263 0 0,2 0 1 0 0,2 0-1 0 0,3 62 0 0 0,2-84-667 0 0,2 0 1 0 0,1 0-1 0 0,7 27 1 0 0,-6-36-365 0 0,0 0 1 0 0,1-1-1 0 0,0 1 1 0 0,2-1-1 0 0,13 22 1 0 0,-6-17-1120 0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04-04T04:52:24.184"/>
    </inkml:context>
    <inkml:brush xml:id="br0">
      <inkml:brushProperty name="width" value="0.05" units="cm"/>
      <inkml:brushProperty name="height" value="0.05" units="cm"/>
    </inkml:brush>
  </inkml:definitions>
  <inkml:trace contextRef="#ctx0" brushRef="#br0">195 104 8925 0 0,'-1'0'152'0'0,"0"0"1"0"0,-1 1-1 0 0,1-1 1 0 0,0 1-1 0 0,0-1 1 0 0,-1 1-1 0 0,1 0 1 0 0,0-1-1 0 0,0 1 0 0 0,0 0 1 0 0,0 0-1 0 0,0 0 1 0 0,0 0-1 0 0,0 0 1 0 0,0 0-1 0 0,0 0 1 0 0,1 0-1 0 0,-2 2 1 0 0,4-2 65 0 0,0 1 1 0 0,0-1 0 0 0,0 0 0 0 0,0 0-1 0 0,0 0 1 0 0,0 0 0 0 0,1 0 0 0 0,-1-1-1 0 0,0 1 1 0 0,0-1 0 0 0,5 1 0 0 0,22 4-38 0 0,1 0 0 0 0,0-3 1 0 0,53 0-1 0 0,94-17-191 0 0,-104 8 123 0 0,366-39-73 0 0,490-30-774 0 0,-899 75 47 0 0,51 1-1570 0 0,-32 10-2593 0 0,-44-7 3091 0 0</inkml:trace>
  <inkml:trace contextRef="#ctx0" brushRef="#br0" timeOffset="509.59">32 280 6145 0 0,'-2'0'229'0'0,"-1"-1"1"0"0,0 1 0 0 0,1-1-1 0 0,-1 1 1 0 0,1-1 0 0 0,0 0-1 0 0,-1 0 1 0 0,1 0 0 0 0,0-1-1 0 0,-1 1 1 0 0,-1-2 0 0 0,8-2 2191 0 0,19 6-1825 0 0,158 11 124 0 0,210-13 0 0 0,182-39-835 0 0,-255 14 717 0 0,-28 0 150 0 0,144-7-1078 0 0,-425 32-2647 0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04-04T04:51:32.266"/>
    </inkml:context>
    <inkml:brush xml:id="br0">
      <inkml:brushProperty name="width" value="0.05" units="cm"/>
      <inkml:brushProperty name="height" value="0.05" units="cm"/>
    </inkml:brush>
  </inkml:definitions>
  <inkml:trace contextRef="#ctx0" brushRef="#br0">49 9 11837 0 0,'-1'-1'51'0'0,"0"0"0"0"0,0 0-1 0 0,0 0 1 0 0,0 1 0 0 0,-1-1-1 0 0,1 1 1 0 0,0-1 0 0 0,-1 0 0 0 0,1 1-1 0 0,-1 0 1 0 0,1-1 0 0 0,0 1-1 0 0,-1 0 1 0 0,1 0 0 0 0,-1 0 0 0 0,1 0-1 0 0,-1 0 1 0 0,1 0 0 0 0,0 0 0 0 0,-1 1-1 0 0,1-1 1 0 0,-3 1 0 0 0,2 1-25 0 0,1 0 0 0 0,0 0 0 0 0,0 0 0 0 0,0 0 0 0 0,-1 0 0 0 0,2 0-1 0 0,-1 0 1 0 0,0 0 0 0 0,0 0 0 0 0,1 0 0 0 0,-1 1 0 0 0,1-1 0 0 0,0 0 0 0 0,0 0 0 0 0,-1 3 0 0 0,-1 18-14 0 0,1 0 0 0 0,2 1 0 0 0,0-1 1 0 0,1 0-1 0 0,1 0 0 0 0,1 0 0 0 0,1-1 0 0 0,8 23 0 0 0,-10-35 4 0 0,1-1-1 0 0,0 0 1 0 0,1 0-1 0 0,0-1 1 0 0,0 1-1 0 0,1-1 1 0 0,0 0-1 0 0,0-1 1 0 0,11 11-1 0 0,-11-14 54 0 0,-1 0 0 0 0,0-1 0 0 0,1 1 0 0 0,-1-1 0 0 0,1 0 0 0 0,0 0 0 0 0,0-1 0 0 0,0 0 0 0 0,1 0 0 0 0,-1 0-1 0 0,0-1 1 0 0,1 0 0 0 0,-1 0 0 0 0,1-1 0 0 0,10 0 0 0 0,-8-1 74 0 0,0-1-1 0 0,0 0 1 0 0,0 0 0 0 0,-1-1-1 0 0,1 0 1 0 0,-1-1 0 0 0,1 0-1 0 0,-1 0 1 0 0,-1 0 0 0 0,1-1-1 0 0,0-1 1 0 0,-1 1 0 0 0,0-1-1 0 0,-1 0 1 0 0,1-1 0 0 0,-1 0-1 0 0,0 0 1 0 0,-1 0 0 0 0,5-8-1 0 0,-3 5-21 0 0,-1 0 1 0 0,0 0-1 0 0,-1 0 0 0 0,0 0 0 0 0,-1-1 0 0 0,0 0 0 0 0,0 0 0 0 0,-2 0 0 0 0,1 0 0 0 0,-1 0 0 0 0,-1-1 1 0 0,0 1-1 0 0,0-1 0 0 0,-3-20 0 0 0,2 31-116 0 0,0-1 0 0 0,0 1-1 0 0,0-1 1 0 0,-1 1 0 0 0,1 0 0 0 0,0-1 0 0 0,-1 1 0 0 0,1 0 0 0 0,-1-1-1 0 0,0 1 1 0 0,1 0 0 0 0,-1 0 0 0 0,0 0 0 0 0,0-1 0 0 0,-1 0 0 0 0,2 2-1 0 0,-1 0 1 0 0,1 0-1 0 0,0 0 0 0 0,-1 0 1 0 0,1 0-1 0 0,-1 0 1 0 0,1 0-1 0 0,0 0 1 0 0,-1 0-1 0 0,1 0 1 0 0,-1 0-1 0 0,1 0 1 0 0,0 0-1 0 0,-1 0 1 0 0,1 0-1 0 0,0 0 1 0 0,-1 1-1 0 0,1-1 1 0 0,-1 0-1 0 0,1 0 1 0 0,0 0-1 0 0,-1 1 1 0 0,1-1-1 0 0,0 0 1 0 0,0 0-1 0 0,-1 1 1 0 0,1-1-1 0 0,0 0 1 0 0,0 1-1 0 0,-1-1 1 0 0,1 1-1 0 0,-3 3 25 0 0,1-1 0 0 0,0 1 0 0 0,0 0 0 0 0,0 0 0 0 0,1 0 0 0 0,-1 0 0 0 0,1 1 0 0 0,-1 4 0 0 0,-4 45 14 0 0,3 1-1 0 0,5 95 0 0 0,26 108 22 0 0,-14-158-55 0 0,-5 1 0 0 0,-3 122 1 0 0,-6-213-9 0 0,-1 1 1 0 0,-1-1 0 0 0,1 1 0 0 0,-2-1 0 0 0,1 1 0 0 0,-8 17 0 0 0,9-26 0 0 0,0 0-1 0 0,0 0 1 0 0,0 0 0 0 0,0 0 0 0 0,-1 0 0 0 0,1-1 0 0 0,0 1 0 0 0,-1-1 0 0 0,1 1 0 0 0,-1-1 0 0 0,0 1-1 0 0,1-1 1 0 0,-1 0 0 0 0,0 0 0 0 0,0 1 0 0 0,0-1 0 0 0,0-1 0 0 0,0 1 0 0 0,0 0 0 0 0,0 0 0 0 0,0-1 0 0 0,0 1-1 0 0,0-1 1 0 0,-1 0 0 0 0,1 0 0 0 0,0 0 0 0 0,0 0 0 0 0,0 0 0 0 0,0 0 0 0 0,-1 0 0 0 0,1-1 0 0 0,0 1 0 0 0,0-1-1 0 0,0 1 1 0 0,0-1 0 0 0,0 0 0 0 0,0 0 0 0 0,0 0 0 0 0,-3-2 0 0 0,-8-5-6 0 0,1 0-1 0 0,0-1 1 0 0,0 0 0 0 0,1 0 0 0 0,0-1 0 0 0,0-1-1 0 0,2 0 1 0 0,-1 0 0 0 0,1-1 0 0 0,1-1 0 0 0,0 1 0 0 0,-12-28-1 0 0,13 26-19 0 0,1 0 0 0 0,1-1 1 0 0,0 1-1 0 0,1-1 0 0 0,0 0 0 0 0,2-1 0 0 0,-1 1 0 0 0,2-1 0 0 0,0 1 0 0 0,1-1 0 0 0,1 1 0 0 0,3-21 0 0 0,-1 22-316 0 0,2 0-1 0 0,0 0 1 0 0,0 0-1 0 0,2 0 0 0 0,-1 1 1 0 0,2 0-1 0 0,0 0 0 0 0,0 1 1 0 0,1 0-1 0 0,12-12 0 0 0,5-2-2220 0 0,1 1-1 0 0,58-42 0 0 0,-48 42 343 0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04-04T04:51:34.531"/>
    </inkml:context>
    <inkml:brush xml:id="br0">
      <inkml:brushProperty name="width" value="0.05" units="cm"/>
      <inkml:brushProperty name="height" value="0.05" units="cm"/>
    </inkml:brush>
  </inkml:definitions>
  <inkml:trace contextRef="#ctx0" brushRef="#br0">198 33 10113 0 0,'8'-33'5717'0'0,"-13"59"-3019"0"0,-11 232-1819 0 0,16-147-3509 0 0,0-63 141 0 0,-4 41-4456 0 0,2-63 4614 0 0</inkml:trace>
  <inkml:trace contextRef="#ctx0" brushRef="#br0" timeOffset="421.11">13 356 10381 0 0,'-1'-2'205'0'0,"-1"1"0"0"0,1-1-1 0 0,0 1 1 0 0,0-1 0 0 0,0 0 0 0 0,0 0 0 0 0,0 0 0 0 0,1 0 0 0 0,-1 1-1 0 0,0-1 1 0 0,1 0 0 0 0,-1 0 0 0 0,1 0 0 0 0,0 0 0 0 0,0 0-1 0 0,0 0 1 0 0,0 0 0 0 0,0 0 0 0 0,0 0 0 0 0,0 0 0 0 0,1 0-1 0 0,-1 0 1 0 0,2-3 0 0 0,0 2-79 0 0,0 2 0 0 0,1-1 1 0 0,-1 0-1 0 0,1 0 0 0 0,-1 1 0 0 0,1-1 0 0 0,0 1 0 0 0,0 0 1 0 0,-1 0-1 0 0,1 0 0 0 0,0 0 0 0 0,0 0 0 0 0,0 1 0 0 0,0-1 0 0 0,5 1 1 0 0,221-14-3985 0 0,-96 9-2579 0 0,-83 2 4100 0 0</inkml:trace>
  <inkml:trace contextRef="#ctx0" brushRef="#br0" timeOffset="837.27">1418 42 9101 0 0,'10'-8'8278'0'0,"-38"14"-5687"0"0,-46 17-1496 0 0,13-1-236 0 0,1 3 0 0 0,-69 40 1 0 0,107-53-761 0 0,0 2 1 0 0,1 1-1 0 0,1 0 1 0 0,0 2 0 0 0,1 0-1 0 0,1 1 1 0 0,1 1-1 0 0,-25 34 1 0 0,38-47-84 0 0,1 0 1 0 0,-1 0-1 0 0,1 0 1 0 0,0 0-1 0 0,1 0 0 0 0,-1 1 1 0 0,1 0-1 0 0,1-1 1 0 0,-1 1-1 0 0,1 0 0 0 0,0 0 1 0 0,1 0-1 0 0,-1 0 1 0 0,2-1-1 0 0,-1 1 0 0 0,1 0 1 0 0,0 0-1 0 0,0 0 1 0 0,4 11-1 0 0,-2-10-28 0 0,1 0 0 0 0,0 0 0 0 0,1-1 0 0 0,-1 0 0 0 0,2 1 1 0 0,-1-2-1 0 0,1 1 0 0 0,0-1 0 0 0,0 0 0 0 0,0 0 0 0 0,1 0 0 0 0,0-1 0 0 0,0 0 0 0 0,1-1 0 0 0,9 5 0 0 0,10 3-672 0 0,1-1 0 0 0,-1-1 0 0 0,2-2 0 0 0,-1-1 0 0 0,1-1 0 0 0,41 3 0 0 0,6-4-3737 0 0,96-6 0 0 0,-100-3 1308 0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04-04T04:51:33.468"/>
    </inkml:context>
    <inkml:brush xml:id="br0">
      <inkml:brushProperty name="width" value="0.05" units="cm"/>
      <inkml:brushProperty name="height" value="0.05" units="cm"/>
    </inkml:brush>
  </inkml:definitions>
  <inkml:trace contextRef="#ctx0" brushRef="#br0">61 109 10785 0 0,'0'0'200'0'0,"0"-1"-106"0"0,0 1 0 0 0,0 0 0 0 0,0 0 0 0 0,0 0 0 0 0,-1 0 0 0 0,1-1 0 0 0,0 1 0 0 0,0 0 0 0 0,0 0 0 0 0,0 0 0 0 0,0 0 0 0 0,-1 0 0 0 0,1 0 0 0 0,0-1 0 0 0,0 1 0 0 0,0 0 0 0 0,0 0 0 0 0,-1 0 0 0 0,1 0 0 0 0,0 0 0 0 0,0 0 0 0 0,0 0 0 0 0,-1 0 0 0 0,1 0 0 0 0,0 0 0 0 0,0 0 0 0 0,0 0 0 0 0,-1 0 0 0 0,1 0 0 0 0,0 0 0 0 0,0 0 0 0 0,0 0 0 0 0,-1 0 0 0 0,1 0 0 0 0,0 0 0 0 0,0 0 0 0 0,0 1 0 0 0,0-1 0 0 0,-1 0 0 0 0,1 0 0 0 0,0 0 0 0 0,0 0 0 0 0,0 0 0 0 0,0 1 0 0 0,-53 306 2058 0 0,53-296-562 0 0,2-11-616 0 0,12-25-330 0 0,13-43-774 0 0,-12 30 80 0 0,2-11 36 0 0,3 1 0 0 0,1 1 0 0 0,51-81 0 0 0,-72 128 16 0 0,0 0-1 0 0,0 0 1 0 0,0 0 0 0 0,0-1-1 0 0,0 1 1 0 0,0 0-1 0 0,1 0 1 0 0,-1 0-1 0 0,0 0 1 0 0,0 0 0 0 0,0-1-1 0 0,0 1 1 0 0,0 0-1 0 0,0 0 1 0 0,1 0-1 0 0,-1 0 1 0 0,0 0 0 0 0,0 0-1 0 0,0 0 1 0 0,0 0-1 0 0,1 0 1 0 0,-1 0 0 0 0,0 0-1 0 0,0-1 1 0 0,0 1-1 0 0,0 0 1 0 0,1 0-1 0 0,-1 0 1 0 0,0 0 0 0 0,0 0-1 0 0,0 0 1 0 0,1 1-1 0 0,-1-1 1 0 0,0 0 0 0 0,0 0-1 0 0,0 0 1 0 0,0 0-1 0 0,1 0 1 0 0,-1 0-1 0 0,0 0 1 0 0,0 0 0 0 0,0 0-1 0 0,0 0 1 0 0,0 0-1 0 0,1 1 1 0 0,-1-1-1 0 0,0 0 1 0 0,0 0 0 0 0,0 0-1 0 0,0 1 1 0 0,6 12-2 0 0,1 21-16 0 0,-7-32 28 0 0,5 32-10 0 0,14 75-61 0 0,-16-100 58 0 0,-1 0 0 0 0,1 0 0 0 0,0-1 0 0 0,1 1 1 0 0,0 0-1 0 0,0-1 0 0 0,1 0 0 0 0,0 0 0 0 0,7 7 1 0 0,-11-14 3 0 0,0 1 1 0 0,1-1 0 0 0,-1 0 0 0 0,0 0 0 0 0,1 0 0 0 0,-1 0-1 0 0,1 0 1 0 0,-1 0 0 0 0,1 0 0 0 0,0-1 0 0 0,-1 1 0 0 0,1 0-1 0 0,0-1 1 0 0,-1 0 0 0 0,1 1 0 0 0,0-1 0 0 0,0 0 0 0 0,-1 0-1 0 0,1 0 1 0 0,0 0 0 0 0,0 0 0 0 0,0 0 0 0 0,2-1 0 0 0,1 0 3 0 0,-1-1 1 0 0,0 0 0 0 0,1 0-1 0 0,-1 0 1 0 0,0-1 0 0 0,0 1-1 0 0,0-1 1 0 0,6-6 0 0 0,5-5 47 0 0,-2-1 1 0 0,0-1 0 0 0,12-18 0 0 0,-24 33-53 0 0,82-137 688 0 0,-56 89-565 0 0,-27 49-125 0 0,0 1 0 0 0,0-1 0 0 0,0 0 0 0 0,0 0-1 0 0,0 0 1 0 0,0 0 0 0 0,0 0 0 0 0,0 0 0 0 0,0 1 0 0 0,0-1-1 0 0,0 0 1 0 0,0 0 0 0 0,0 0 0 0 0,0 0 0 0 0,0 0 0 0 0,0 0-1 0 0,0 0 1 0 0,1 1 0 0 0,-1-1 0 0 0,0 0 0 0 0,0 0 0 0 0,0 0-1 0 0,0 0 1 0 0,0 0 0 0 0,0 0 0 0 0,0 0 0 0 0,0 0 0 0 0,0 1-1 0 0,0-1 1 0 0,0 0 0 0 0,1 0 0 0 0,-1 0 0 0 0,0 0 0 0 0,0 0-1 0 0,0 0 1 0 0,0 0 0 0 0,0 0 0 0 0,0 0 0 0 0,0 0 0 0 0,1 0 0 0 0,-1 0-1 0 0,0 0 1 0 0,0 0 0 0 0,0 0 0 0 0,0 0 0 0 0,0 0 0 0 0,0 0-1 0 0,1 0 1 0 0,-1 0 0 0 0,0 0 0 0 0,0 0 0 0 0,0 0 0 0 0,0 0-1 0 0,0 0 1 0 0,0 0 0 0 0,0 0 0 0 0,1 0 0 0 0,-1 0 0 0 0,0-1-1 0 0,0 1 1 0 0,0 0 0 0 0,0 0 0 0 0,3 22 118 0 0,-3 35 94 0 0,0-51-206 0 0,1 36-543 0 0,2-1 0 0 0,15 78 0 0 0,-11-88-2736 0 0,2-1 1 0 0,15 38-1 0 0,-13-45 321 0 0</inkml:trace>
  <inkml:trace contextRef="#ctx0" brushRef="#br0" timeOffset="566.13">982 137 8841 0 0,'9'-11'673'0'0,"0"0"0"0"0,0 1 1 0 0,1 0-1 0 0,1 1 0 0 0,0 0 0 0 0,0 0 1 0 0,21-11-1 0 0,-27 16-625 0 0,1 1 0 0 0,-1 0 0 0 0,1 0 0 0 0,0 1 0 0 0,0 0 0 0 0,0 0 0 0 0,0 0 0 0 0,0 0 0 0 0,0 1 0 0 0,0 0 0 0 0,0 1 0 0 0,1-1 0 0 0,-1 1 0 0 0,0 0 0 0 0,0 1 0 0 0,1 0 0 0 0,-1-1 0 0 0,0 2 0 0 0,9 2 0 0 0,-12-3-41 0 0,0 1-1 0 0,-1-1 0 0 0,1 1 0 0 0,-1-1 0 0 0,1 1 1 0 0,-1 0-1 0 0,0 0 0 0 0,0 0 0 0 0,0 0 1 0 0,0 0-1 0 0,0 0 0 0 0,0 0 0 0 0,-1 1 0 0 0,1-1 1 0 0,-1 1-1 0 0,0 0 0 0 0,1-1 0 0 0,-1 1 1 0 0,1 4-1 0 0,-1-2 1 0 0,-1 0 0 0 0,0 0 0 0 0,0-1 0 0 0,0 1 0 0 0,0 0 0 0 0,-1 0 0 0 0,1-1 0 0 0,-1 1 0 0 0,-1-1 1 0 0,1 1-1 0 0,-3 4 0 0 0,-1 4-3 0 0,-2 0 0 0 0,1-1 1 0 0,-2 0-1 0 0,0 0 0 0 0,0-1 1 0 0,-1 0-1 0 0,-12 12 0 0 0,-13 6-11 0 0,-2-1-1 0 0,-63 38 0 0 0,78-53 45 0 0,23-14-11 0 0,241-159 1766 0 0,-180 115 173 0 0,101-96-1 0 0,-146 115-1520 0 0,-22 20-370 0 0,-15 8-103 0 0,7 2 44 0 0,-1 1 1 0 0,1 1 0 0 0,0 0 0 0 0,1 1 0 0 0,-1 0 0 0 0,1 1-1 0 0,1 0 1 0 0,0 1 0 0 0,0 0 0 0 0,0 0 0 0 0,1 1 0 0 0,1 0-1 0 0,-1 1 1 0 0,2 0 0 0 0,-1 0 0 0 0,2 1 0 0 0,0 0 0 0 0,0 0-1 0 0,1 1 1 0 0,0-1 0 0 0,1 1 0 0 0,-3 16 0 0 0,7-23-6 0 0,-1 1 0 0 0,1-1 0 0 0,0 0 0 0 0,0 0 1 0 0,1 1-1 0 0,0-1 0 0 0,0 0 0 0 0,0 0 0 0 0,1 0 0 0 0,0 0 1 0 0,0 0-1 0 0,1 0 0 0 0,-1-1 0 0 0,1 1 0 0 0,4 4 1 0 0,-2-3-169 0 0,1 0 0 0 0,0 0 1 0 0,0-1-1 0 0,1 0 1 0 0,0-1-1 0 0,0 1 0 0 0,0-1 1 0 0,0-1-1 0 0,14 7 1 0 0,0-2-981 0 0,-1-2 1 0 0,2 0 0 0 0,-1-1-1 0 0,1-1 1 0 0,0-1 0 0 0,0-1-1 0 0,35 0 1 0 0,-10-4-1619 0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04-04T04:51:32.625"/>
    </inkml:context>
    <inkml:brush xml:id="br0">
      <inkml:brushProperty name="width" value="0.05" units="cm"/>
      <inkml:brushProperty name="height" value="0.05" units="cm"/>
    </inkml:brush>
  </inkml:definitions>
  <inkml:trace contextRef="#ctx0" brushRef="#br0">35 46 8841 0 0,'5'-3'84'0'0,"-5"1"112"0"0,3 1 224 0 0,1-1 136 0 0,1-1-160 0 0,-1 1-24 0 0,1 0-204 0 0,3 0-120 0 0,-1 0 76 0 0,0 0-80 0 0,8-2-44 0 0,-1-1 60 0 0,5 1-188 0 0,-1 1-184 0 0,1 0-388 0 0,1 0-592 0 0,0 1-320 0 0,0 1-281 0 0</inkml:trace>
  <inkml:trace contextRef="#ctx0" brushRef="#br0" timeOffset="388.72">41 254 9673 0 0,'-9'4'-643'0'0,"-22"13"3531"0"0,31-17-2853 0 0,0-1-1 0 0,0 1 0 0 0,0 0 1 0 0,0 0-1 0 0,0 0 0 0 0,0 0 0 0 0,0 0 1 0 0,1 0-1 0 0,-1 0 0 0 0,0 0 1 0 0,0 0-1 0 0,0 0 0 0 0,0 0 0 0 0,0 0 1 0 0,0 0-1 0 0,0 0 0 0 0,0 0 0 0 0,1 0 1 0 0,-1 0-1 0 0,0 0 0 0 0,0 0 1 0 0,0 0-1 0 0,0 0 0 0 0,0 0 0 0 0,0 0 1 0 0,0 0-1 0 0,0 0 0 0 0,0 0 1 0 0,1 0-1 0 0,-1 0 0 0 0,0 0 0 0 0,0 1 1 0 0,0-1-1 0 0,0 0 0 0 0,0 0 0 0 0,0 0 1 0 0,0 0-1 0 0,0 0 0 0 0,0 0 1 0 0,0 0-1 0 0,0 0 0 0 0,0 0 0 0 0,0 0 1 0 0,1 1-1 0 0,-1-1 0 0 0,0 0 1 0 0,0 0-1 0 0,0 0 0 0 0,0 0 0 0 0,0 0 1 0 0,0 0-1 0 0,0 0 0 0 0,0 0 1 0 0,0 1-1 0 0,0-1 0 0 0,0 0 0 0 0,0 0 1 0 0,0 0-1 0 0,0 0 0 0 0,0 0 0 0 0,-1 0 1 0 0,1 0-1 0 0,0 0 0 0 0,0 0 1 0 0,0 1-1 0 0,0-1 0 0 0,0 0 0 0 0,0 0 1 0 0,0 0-1 0 0,25-2 865 0 0,96-21-1288 0 0,-1-9-4477 0 0,-79 20 2385 0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04-04T04:51:39.404"/>
    </inkml:context>
    <inkml:brush xml:id="br0">
      <inkml:brushProperty name="width" value="0.05" units="cm"/>
      <inkml:brushProperty name="height" value="0.05" units="cm"/>
    </inkml:brush>
  </inkml:definitions>
  <inkml:trace contextRef="#ctx0" brushRef="#br0">45 380 7429 0 0,'-3'2'15'0'0,"1"-1"0"0"0,0 0 1 0 0,0 0-1 0 0,1 1 0 0 0,-1-1 1 0 0,0 1-1 0 0,0 0 0 0 0,1-1 1 0 0,-1 1-1 0 0,1 0 1 0 0,0 0-1 0 0,-1 0 0 0 0,1 0 1 0 0,0 0-1 0 0,0 0 0 0 0,0 0 1 0 0,0 1-1 0 0,1-1 0 0 0,-1 0 1 0 0,0 0-1 0 0,1 1 0 0 0,0-1 1 0 0,-1 3-1 0 0,-5 68 329 0 0,5-57-445 0 0,1 67 166 0 0,1-39 3152 0 0,12-88-224 0 0,3-2-2862 0 0,-8 9-48 0 0,2 0 0 0 0,2 1 0 0 0,1 1 0 0 0,1 0 0 0 0,2 1 0 0 0,2 0-1 0 0,21-30 1 0 0,-37 60-83 0 0,0 1-1 0 0,0 0 1 0 0,0 0 0 0 0,1 0-1 0 0,-1 1 1 0 0,1-1-1 0 0,0 1 1 0 0,0-1-1 0 0,0 1 1 0 0,0 0-1 0 0,0 0 1 0 0,0 0-1 0 0,1 0 1 0 0,5-2-1 0 0,-6 4 5 0 0,-1 0 0 0 0,0 1 0 0 0,0-1 0 0 0,0 0 0 0 0,0 1 0 0 0,0-1 0 0 0,0 1 0 0 0,0 0 0 0 0,0 0 0 0 0,0 0 0 0 0,0 0 0 0 0,0 0 0 0 0,0 0 0 0 0,0 0 0 0 0,-1 1 0 0 0,1-1 0 0 0,0 1 0 0 0,-1-1 0 0 0,1 1 0 0 0,-1 0 0 0 0,0-1 0 0 0,1 1 0 0 0,-1 0 0 0 0,0 0 0 0 0,0 0 0 0 0,0 2 0 0 0,7 8 6 0 0,-2 0 1 0 0,0 0-1 0 0,0 0 0 0 0,-1 1 1 0 0,-1 0-1 0 0,0 0 0 0 0,-1 0 0 0 0,0 1 1 0 0,-1-1-1 0 0,-1 1 0 0 0,0 22 1 0 0,-1-25-5 0 0,-2-1 0 0 0,1 0 0 0 0,-1 0 0 0 0,-1-1 0 0 0,1 1 0 0 0,-2 0 0 0 0,1-1 0 0 0,-1 0 1 0 0,-1 0-1 0 0,0 0 0 0 0,0 0 0 0 0,-1-1 0 0 0,0 1 0 0 0,0-2 0 0 0,-1 1 0 0 0,-10 8 0 0 0,-12 10 72 0 0,-38 26 0 0 0,56-44-702 0 0,-1-1 0 0 0,0 0 0 0 0,0 0 0 0 0,-1-2 0 0 0,1 1 0 0 0,-27 6 0 0 0,19-15-4436 0 0,15-2 2927 0 0</inkml:trace>
  <inkml:trace contextRef="#ctx0" brushRef="#br0" timeOffset="1905.3">880 185 6021 0 0,'-6'-1'177'0'0,"0"0"1"0"0,0 1-1 0 0,0 0 1 0 0,0 0-1 0 0,0 0 1 0 0,0 0-1 0 0,0 1 1 0 0,0 0-1 0 0,1 1 1 0 0,-1-1-1 0 0,0 1 1 0 0,1 0-1 0 0,-1 1 1 0 0,1-1-1 0 0,-9 6 1 0 0,12-7-175 0 0,-1 1 0 0 0,0-1 1 0 0,1 1-1 0 0,0-1 0 0 0,-1 1 0 0 0,1 0 1 0 0,0 0-1 0 0,0 0 0 0 0,0 0 0 0 0,0 1 1 0 0,0-1-1 0 0,1 0 0 0 0,-1 1 0 0 0,1-1 1 0 0,-1 1-1 0 0,1 0 0 0 0,0-1 0 0 0,0 1 1 0 0,0 0-1 0 0,0 0 0 0 0,1 0 0 0 0,-1 0 1 0 0,1-1-1 0 0,0 1 0 0 0,0 0 0 0 0,0 0 1 0 0,0 0-1 0 0,0 0 0 0 0,0 0 0 0 0,1 0 1 0 0,0 0-1 0 0,0 3 0 0 0,5 4 2 0 0,1 1 0 0 0,-1-1 0 0 0,1 0 0 0 0,1-1 0 0 0,0 0 0 0 0,14 13 0 0 0,-15-16 0 0 0,-1 0 0 0 0,1 0-1 0 0,-1 1 1 0 0,0 0 0 0 0,0 1 0 0 0,-1-1-1 0 0,0 1 1 0 0,-1 0 0 0 0,1 0 0 0 0,-2 1-1 0 0,6 15 1 0 0,-9-20-4 0 0,0 0 1 0 0,0-1-1 0 0,-1 1 0 0 0,0 0 0 0 0,0 0 1 0 0,0 0-1 0 0,0 0 0 0 0,0-1 0 0 0,-1 1 1 0 0,1-1-1 0 0,-1 1 0 0 0,0-1 0 0 0,0 0 1 0 0,-1 1-1 0 0,1-1 0 0 0,-1 0 0 0 0,1 0 1 0 0,-6 4-1 0 0,5-4-16 0 0,-1 0 0 0 0,1 0 0 0 0,-1 0 0 0 0,1 0 0 0 0,-1-1 1 0 0,0 1-1 0 0,0-1 0 0 0,0 0 0 0 0,0 0 0 0 0,0 0 0 0 0,0-1 0 0 0,-1 0 0 0 0,1 0 0 0 0,0 0 1 0 0,-1 0-1 0 0,-5 0 0 0 0,10-1 2 0 0,0 0-1 0 0,0 0 1 0 0,-1 0 0 0 0,1 0-1 0 0,0 0 1 0 0,0 0 0 0 0,-1 0 0 0 0,1 0-1 0 0,0 0 1 0 0,-1-1 0 0 0,1 1-1 0 0,0 0 1 0 0,0 0 0 0 0,-1 0 0 0 0,1 0-1 0 0,0 0 1 0 0,0-1 0 0 0,0 1-1 0 0,-1 0 1 0 0,1 0 0 0 0,0 0 0 0 0,0-1-1 0 0,0 1 1 0 0,0 0 0 0 0,-1 0-1 0 0,1-1 1 0 0,0 1 0 0 0,0 0 0 0 0,0 0-1 0 0,0-1 1 0 0,0 1 0 0 0,0 0-1 0 0,0-1 1 0 0,0 1 0 0 0,0 0 0 0 0,0 0-1 0 0,0-1 1 0 0,0 1 0 0 0,0 0-1 0 0,0 0 1 0 0,0-1 0 0 0,0 1 0 0 0,0 0-1 0 0,0-1 1 0 0,9-17-200 0 0,16-11 31 0 0,-7 13 226 0 0,1 0 1 0 0,0 1-1 0 0,1 2 0 0 0,36-20 0 0 0,-2 2 630 0 0,-60 35-672 0 0,0 0-1 0 0,0-1 1 0 0,1 2-1 0 0,-1-1 1 0 0,1 1-1 0 0,0 0 0 0 0,1 0 1 0 0,-1 0-1 0 0,1 1 1 0 0,0-1-1 0 0,0 1 0 0 0,0 0 1 0 0,1 0-1 0 0,0 1 1 0 0,1-1-1 0 0,-4 11 0 0 0,5-14-1 0 0,0-1-1 0 0,0 1 0 0 0,1-1 0 0 0,-1 1 1 0 0,1-1-1 0 0,-1 1 0 0 0,1-1 0 0 0,0 1 0 0 0,0 0 1 0 0,0-1-1 0 0,0 1 0 0 0,1-1 0 0 0,-1 1 0 0 0,1-1 1 0 0,0 1-1 0 0,-1-1 0 0 0,1 1 0 0 0,0-1 0 0 0,0 0 1 0 0,1 1-1 0 0,-1-1 0 0 0,0 0 0 0 0,1 0 0 0 0,-1 0 1 0 0,1 0-1 0 0,0 0 0 0 0,0 0 0 0 0,0 0 1 0 0,0-1-1 0 0,0 1 0 0 0,0-1 0 0 0,0 1 0 0 0,0-1 1 0 0,3 1-1 0 0,-1-1 19 0 0,-1-1 1 0 0,0 1 0 0 0,1-1-1 0 0,-1 0 1 0 0,0 0-1 0 0,1 0 1 0 0,-1 0-1 0 0,0-1 1 0 0,1 1 0 0 0,-1-1-1 0 0,0 0 1 0 0,1 0-1 0 0,-1 0 1 0 0,0 0-1 0 0,0-1 1 0 0,0 1 0 0 0,0-1-1 0 0,0 0 1 0 0,-1 0-1 0 0,1 0 1 0 0,0 0 0 0 0,-1 0-1 0 0,0-1 1 0 0,1 1-1 0 0,3-6 1 0 0,-1 0 59 0 0,1 0 0 0 0,-1-1 1 0 0,-1 0-1 0 0,1 1 0 0 0,-1-1 1 0 0,4-16-1 0 0,-7 20-72 0 0,1 0 0 0 0,-1 0 1 0 0,0 0-1 0 0,-1-1 0 0 0,1 1 0 0 0,-1 0 1 0 0,0 0-1 0 0,0-1 0 0 0,-1 1 0 0 0,1 0 1 0 0,-1 0-1 0 0,0-1 0 0 0,-4-8 0 0 0,5 14-5 0 0,0 0-1 0 0,0 0 0 0 0,0 0 0 0 0,0 0 1 0 0,0 0-1 0 0,0 0 0 0 0,0 0 0 0 0,0 0 1 0 0,0 1-1 0 0,-1-1 0 0 0,1 0 1 0 0,0 0-1 0 0,0 0 0 0 0,0 0 0 0 0,0 0 1 0 0,0 0-1 0 0,0 0 0 0 0,0 0 1 0 0,0 0-1 0 0,0 0 0 0 0,0 0 0 0 0,0 0 1 0 0,-1 0-1 0 0,1 0 0 0 0,0 0 0 0 0,0 0 1 0 0,0 0-1 0 0,0 0 0 0 0,0 0 1 0 0,0 1-1 0 0,0-1 0 0 0,0 0 0 0 0,-1-1 1 0 0,1 1-1 0 0,0 0 0 0 0,0 0 1 0 0,0 0-1 0 0,0 0 0 0 0,0 0 0 0 0,0 0 1 0 0,0 0-1 0 0,0 0 0 0 0,0 0 1 0 0,-1 0-1 0 0,1 0 0 0 0,0 0 0 0 0,0 0 1 0 0,0 0-1 0 0,0 0 0 0 0,0 0 0 0 0,0 0 1 0 0,0 0-1 0 0,0 0 0 0 0,0-1 1 0 0,0 1-1 0 0,0 0 0 0 0,0 0 0 0 0,0 0 1 0 0,0 0-1 0 0,0 0 0 0 0,0 0 1 0 0,0 0-1 0 0,0 0 0 0 0,-1-1 0 0 0,-1 16 76 0 0,2 19-158 0 0,0-31 93 0 0,0 1 0 0 0,1-1 1 0 0,-1 0-1 0 0,1 1 0 0 0,0-1 1 0 0,0 0-1 0 0,0 0 0 0 0,1 0 1 0 0,-1 0-1 0 0,1 0 0 0 0,0 0 1 0 0,0 0-1 0 0,0 0 0 0 0,0-1 1 0 0,0 1-1 0 0,0-1 0 0 0,1 1 1 0 0,-1-1-1 0 0,1 0 0 0 0,0 0 1 0 0,-1 0-1 0 0,1 0 0 0 0,0-1 1 0 0,0 1-1 0 0,0-1 0 0 0,1 0 1 0 0,-1 1-1 0 0,0-2 1 0 0,0 1-1 0 0,1 0 0 0 0,-1-1 1 0 0,0 1-1 0 0,4-1 0 0 0,0 0 58 0 0,-1-1 1 0 0,0 0-1 0 0,0-1 0 0 0,1 1 0 0 0,-1-1 1 0 0,0 0-1 0 0,0-1 0 0 0,-1 1 0 0 0,1-1 0 0 0,0 0 1 0 0,-1-1-1 0 0,0 1 0 0 0,0-1 0 0 0,0 0 0 0 0,0-1 1 0 0,-1 1-1 0 0,5-6 0 0 0,3-6 71 0 0,-1 0-1 0 0,-1-1 1 0 0,-1 0-1 0 0,0 0 1 0 0,-1-1-1 0 0,-1 0 0 0 0,-1-1 1 0 0,6-27-1 0 0,19-159 998 0 0,-28 171-928 0 0,-3 4-281 0 0,-3 29 199 0 0,-2 18-51 0 0,1 3-89 0 0,2-1-1 0 0,0 1 1 0 0,2 0-1 0 0,0-1 1 0 0,1 1-1 0 0,7 36 1 0 0,-2-25 18 0 0,2 0 1 0 0,1 0 0 0 0,19 43-1 0 0,-20-59 15 0 0,0 0 1 0 0,0-1-1 0 0,2 0 0 0 0,0-1 0 0 0,0 0 0 0 0,24 23 1 0 0,-29-32 1 0 0,-1 0 0 0 0,1 0 0 0 0,0-1-1 0 0,1 1 1 0 0,-1-1 0 0 0,0-1 0 0 0,1 1 0 0 0,0-1 0 0 0,11 4 0 0 0,-14-6 0 0 0,1 1-1 0 0,-1-1 1 0 0,0 0-1 0 0,1 0 0 0 0,-1 0 1 0 0,1 0-1 0 0,-1-1 1 0 0,0 1-1 0 0,1-1 1 0 0,-1 0-1 0 0,0 0 0 0 0,0 0 1 0 0,1-1-1 0 0,-1 1 1 0 0,0-1-1 0 0,0 1 0 0 0,0-1 1 0 0,-1 0-1 0 0,4-3 1 0 0,-3 2-25 0 0,1-1 1 0 0,-1 0 0 0 0,0-1 0 0 0,0 1-1 0 0,0 0 1 0 0,-1-1 0 0 0,1 0-1 0 0,-1 0 1 0 0,0 1 0 0 0,-1-1 0 0 0,1 0-1 0 0,-1 0 1 0 0,0-1 0 0 0,0 1-1 0 0,-1 0 1 0 0,1 0 0 0 0,-1 0 0 0 0,0-1-1 0 0,-1 1 1 0 0,1 0 0 0 0,-1 0 0 0 0,-2-7-1 0 0,2 6-6 0 0,0 1-1 0 0,0-1 0 0 0,-1 1 1 0 0,0-1-1 0 0,0 1 0 0 0,0 0 1 0 0,-1 0-1 0 0,0 0 0 0 0,0 0 1 0 0,0 0-1 0 0,0 1 0 0 0,-1-1 1 0 0,0 1-1 0 0,0 0 0 0 0,0 0 1 0 0,0 0-1 0 0,-1 1 0 0 0,1-1 1 0 0,-1 1-1 0 0,-7-3 0 0 0,11 5 8 0 0,0 1 0 0 0,0-1 0 0 0,0 1 0 0 0,0-1 0 0 0,0 1 0 0 0,-1 0 0 0 0,1-1 0 0 0,0 1 0 0 0,0 0 0 0 0,0 0 0 0 0,0 0 0 0 0,-1 0 0 0 0,1 0 0 0 0,0 0 0 0 0,0 0 0 0 0,0 1-1 0 0,0-1 1 0 0,-1 0 0 0 0,1 1 0 0 0,0-1 0 0 0,0 0 0 0 0,0 1 0 0 0,0 0 0 0 0,0-1 0 0 0,0 1 0 0 0,0 0 0 0 0,0-1 0 0 0,-1 2 0 0 0,1 1-8 0 0,-1-1 0 0 0,1 0 0 0 0,0 0 0 0 0,0 1 0 0 0,0-1 0 0 0,1 0 1 0 0,-1 1-1 0 0,1-1 0 0 0,-1 1 0 0 0,1-1 0 0 0,0 1 0 0 0,0 4 0 0 0,0 2-6 0 0,1 1 0 0 0,0-1 0 0 0,0 1 0 0 0,1-1 0 0 0,1 0 0 0 0,4 12 0 0 0,-4-15 29 0 0,0 0-1 0 0,0 0 0 0 0,1-1 0 0 0,-1 1 0 0 0,1-1 1 0 0,1 0-1 0 0,-1 0 0 0 0,1 0 0 0 0,0-1 0 0 0,0 1 1 0 0,0-1-1 0 0,1 0 0 0 0,-1-1 0 0 0,1 1 1 0 0,0-1-1 0 0,0-1 0 0 0,0 1 0 0 0,1-1 0 0 0,-1 0 1 0 0,1 0-1 0 0,-1 0 0 0 0,1-1 0 0 0,-1 0 1 0 0,1-1-1 0 0,0 0 0 0 0,-1 0 0 0 0,1 0 0 0 0,0 0 1 0 0,-1-1-1 0 0,8-2 0 0 0,-3 1 28 0 0,1-1-1 0 0,-1-1 1 0 0,0 0 0 0 0,-1 0-1 0 0,1-1 1 0 0,-1 0 0 0 0,0-1-1 0 0,0 0 1 0 0,0-1 0 0 0,-1 0-1 0 0,0 0 1 0 0,-1-1-1 0 0,1 0 1 0 0,-2-1 0 0 0,1 0-1 0 0,10-16 1 0 0,-11 13 23 0 0,-1-1 0 0 0,0-1 0 0 0,-1 1 1 0 0,0-1-1 0 0,-1 0 0 0 0,3-20 0 0 0,-6 27-52 0 0,0 1 0 0 0,0-1 0 0 0,-1 0 0 0 0,0 1 0 0 0,0-1 0 0 0,0 1 0 0 0,-1-1 0 0 0,0 1 0 0 0,0-1 0 0 0,-1 1 0 0 0,1-1 0 0 0,-2 1 0 0 0,1 0 0 0 0,-1 0 0 0 0,0 0 0 0 0,-4-7 0 0 0,7 12-11 0 0,0 1 1 0 0,-1-1-1 0 0,1 1 1 0 0,0-1-1 0 0,-1 0 1 0 0,1 1-1 0 0,0-1 1 0 0,-1 1-1 0 0,1-1 1 0 0,-1 1-1 0 0,1-1 1 0 0,-1 1-1 0 0,1 0 1 0 0,-1-1-1 0 0,1 1 1 0 0,-1-1-1 0 0,1 1 1 0 0,-1 0-1 0 0,0 0 1 0 0,1-1-1 0 0,-1 1 1 0 0,0 0-1 0 0,1 0 1 0 0,-1 0-1 0 0,0-1 0 0 0,1 1 1 0 0,-1 0-1 0 0,0 0 1 0 0,1 0-1 0 0,-1 0 1 0 0,0 0-1 0 0,1 1 1 0 0,-1-1-1 0 0,0 0 1 0 0,1 0-1 0 0,-2 1 1 0 0,1 0-5 0 0,0 1 0 0 0,0-1 0 0 0,0 1 0 0 0,0-1 1 0 0,0 1-1 0 0,0 0 0 0 0,1 0 0 0 0,-1-1 0 0 0,1 1 0 0 0,-1 0 0 0 0,1 0 1 0 0,-1 3-1 0 0,-2 55 90 0 0,4-40-89 0 0,2 0-1 0 0,0 0 0 0 0,1 0 1 0 0,1-1-1 0 0,1 0 1 0 0,10 23-1 0 0,58 103 10 0 0,-19-43 1226 0 0,-54-102-1205 0 0,-1 1 0 0 0,1 0 0 0 0,-1 0 0 0 0,1-1 0 0 0,-1 1 0 0 0,1 0 0 0 0,-1 0 0 0 0,0 0 0 0 0,1 0 0 0 0,-1 0 0 0 0,0 0 0 0 0,0 0 0 0 0,0 0 0 0 0,1-1 0 0 0,-1 1 0 0 0,0 0 0 0 0,0 0 1 0 0,-1 0-1 0 0,1 0 0 0 0,0 0 0 0 0,0 0 0 0 0,0 0 0 0 0,-1 0 0 0 0,1 0 0 0 0,0 0 0 0 0,-1 1 0 0 0,0-2-13 0 0,0 0 0 0 0,0 1 0 0 0,0-1 0 0 0,-1 1 0 0 0,1-1 0 0 0,0 0 0 0 0,0 0 0 0 0,0 0 0 0 0,0 0 0 0 0,-1 0-1 0 0,1 0 1 0 0,0 0 0 0 0,0 0 0 0 0,0 0 0 0 0,0 0 0 0 0,0 0 0 0 0,-1-1 0 0 0,0 0 0 0 0,-64-27-11 0 0,54 22 59 0 0,8 5-87 0 0,-27-14-491 0 0,-44-26 1 0 0,67 36-66 0 0,1 1 0 0 0,0-1 0 0 0,1-1 1 0 0,-1 1-1 0 0,1-1 0 0 0,0-1 0 0 0,1 1 0 0 0,-1-1 1 0 0,1 0-1 0 0,1 0 0 0 0,-8-14 0 0 0,7-7-2592 0 0,5 15 1603 0 0</inkml:trace>
  <inkml:trace contextRef="#ctx0" brushRef="#br0" timeOffset="2850.69">717 543 8493 0 0,'0'0'30'0'0,"0"0"0"0"0,0 0 0 0 0,0 0 0 0 0,0 0 0 0 0,0 0 0 0 0,0 0 0 0 0,0 0 0 0 0,0 1 1 0 0,-1-1-1 0 0,1 0 0 0 0,0 0 0 0 0,0 0 0 0 0,0 0 0 0 0,0 0 0 0 0,0 0 0 0 0,0 0 0 0 0,0 0 0 0 0,0 0 0 0 0,-1 0 0 0 0,1 0 1 0 0,0 0-1 0 0,0 0 0 0 0,0 0 0 0 0,0 0 0 0 0,0 0 0 0 0,0 0 0 0 0,0 0 0 0 0,-1 0 0 0 0,1 0 0 0 0,0-1 0 0 0,0 1 0 0 0,0 0 0 0 0,0 0 1 0 0,0 0-1 0 0,0 0 0 0 0,0 0 0 0 0,0 0 0 0 0,0 0 0 0 0,-1 0 0 0 0,1 0 0 0 0,0 0 0 0 0,0 0 0 0 0,0-1 0 0 0,0 1 0 0 0,0 0 1 0 0,0 0-1 0 0,0 0 0 0 0,0 0 0 0 0,0 0 0 0 0,0 0 0 0 0,0 0 0 0 0,0-1 0 0 0,0 1 0 0 0,0 0 0 0 0,0 0 0 0 0,0 0 0 0 0,0 0 1 0 0,0 0-1 0 0,0 0 0 0 0,0-1 0 0 0,-10 17 735 0 0,-7 20-570 0 0,-10 36-3882 0 0,22-60 1607 0 0</inkml:trace>
  <inkml:trace contextRef="#ctx0" brushRef="#br0" timeOffset="3714.42">2487 368 6681 0 0,'0'0'4348'0'0,"37"-8"-3937"0"0,72-13-1851 0 0,1 8-3378 0 0,-88 11 3400 0 0</inkml:trace>
  <inkml:trace contextRef="#ctx0" brushRef="#br0" timeOffset="4131.17">2621 539 5252 0 0,'0'0'666'0'0,"-39"26"4236"0"0,44-24-4855 0 0,1-1 0 0 0,-1 1 0 0 0,1-1-1 0 0,-1-1 1 0 0,1 1 0 0 0,9-1 0 0 0,149-10-4833 0 0,-130 6 3140 0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04-04T04:52:00.769"/>
    </inkml:context>
    <inkml:brush xml:id="br0">
      <inkml:brushProperty name="width" value="0.05" units="cm"/>
      <inkml:brushProperty name="height" value="0.05" units="cm"/>
    </inkml:brush>
  </inkml:definitions>
  <inkml:trace contextRef="#ctx0" brushRef="#br0">714 42 8925 0 0,'16'-41'6394'0'0,"-17"60"-6108"0"0,-2 0 0 0 0,0 0 1 0 0,-11 34-1 0 0,-2 7-249 0 0,-4 86-216 0 0,12-48-3827 0 0,4-43-1517 0 0,2-45 4065 0 0,1-2 51 0 0</inkml:trace>
  <inkml:trace contextRef="#ctx0" brushRef="#br0" timeOffset="408.27">541 350 5777 0 0,'-2'-3'194'0'0,"1"0"0"0"0,0-1 0 0 0,0 1 1 0 0,1 0-1 0 0,-1-1 0 0 0,1 1 0 0 0,0 0 1 0 0,0-1-1 0 0,0 1 0 0 0,0 0 0 0 0,0-1 1 0 0,1 1-1 0 0,-1-1 0 0 0,1 1 0 0 0,0 0 1 0 0,0 0-1 0 0,0 0 0 0 0,1-1 0 0 0,-1 1 1 0 0,3-3-1 0 0,-1 3-101 0 0,0 1-1 0 0,0-1 1 0 0,0 0 0 0 0,1 1 0 0 0,-1 0 0 0 0,1 0-1 0 0,-1 0 1 0 0,1 1 0 0 0,0-1 0 0 0,0 1-1 0 0,0-1 1 0 0,0 1 0 0 0,0 1 0 0 0,0-1-1 0 0,0 1 1 0 0,6-1 0 0 0,240-17 5916 0 0,-256 56-7188 0 0,-4 13-4843 0 0,4-15 1063 0 0,6-25 3561 0 0</inkml:trace>
  <inkml:trace contextRef="#ctx0" brushRef="#br0" timeOffset="1365.92">911 263 5372 0 0,'22'-107'4472'0'0,"16"163"-3240"0"0,-37-54-1102 0 0,0 0 1 0 0,0-1-1 0 0,1 0 1 0 0,-1 1-1 0 0,0-1 1 0 0,1 0-1 0 0,-1 0 1 0 0,1 1-1 0 0,0-1 1 0 0,-1 0-1 0 0,1-1 1 0 0,0 1-1 0 0,-1 0 1 0 0,1 0-1 0 0,0-1 1 0 0,0 1-1 0 0,0-1 1 0 0,0 0-1 0 0,-1 1 1 0 0,1-1-1 0 0,0 0 1 0 0,0 0-1 0 0,0 0 1 0 0,0 0-1 0 0,0 0 1 0 0,0-1-1 0 0,0 1 1 0 0,2-1-1 0 0,-7 7-119 0 0,1 1 0 0 0,1 0 1 0 0,-1 0-1 0 0,1 0 0 0 0,0 13 0 0 0,0-9 105 0 0,-11 56 968 0 0,14-74-895 0 0,0 0 0 0 0,1 1 0 0 0,0-1 0 0 0,1 1 0 0 0,5-9 0 0 0,0-1-146 0 0,13-28-11 0 0,-14 26-68 0 0,1 0 0 0 0,1 0-1 0 0,14-18 1 0 0,-22 39-74 0 0,1 1 0 0 0,-1-1 0 0 0,0 1 0 0 0,0 0 0 0 0,0 0 0 0 0,0 0 0 0 0,1 6 0 0 0,-2-5-53 0 0,3 8-459 0 0,-1 1 0 0 0,-1 0 0 0 0,1 21 1 0 0,33-75 765 0 0,-35 38-146 0 0,1 1-1 0 0,-1-1 1 0 0,1 1-1 0 0,0-1 1 0 0,-1 1-1 0 0,1 0 1 0 0,0 0-1 0 0,0 0 1 0 0,0 0-1 0 0,0 0 1 0 0,0 0-1 0 0,0 0 1 0 0,0 1-1 0 0,0-1 0 0 0,0 1 1 0 0,0 0-1 0 0,0-1 1 0 0,0 1-1 0 0,1 0 1 0 0,-1 0-1 0 0,0 0 1 0 0,0 1-1 0 0,0-1 1 0 0,0 0-1 0 0,0 1 1 0 0,3 0-1 0 0,6 3 138 0 0,1 1 0 0 0,-1 0 0 0 0,18 11 0 0 0,4 1 491 0 0,-17-10-385 0 0,-1-2 0 0 0,1 0 0 0 0,0 0 0 0 0,0-1 0 0 0,0-1-1 0 0,1-1 1 0 0,-1-1 0 0 0,1 0 0 0 0,20-1 0 0 0,-29-1-108 0 0,-1 0 0 0 0,1 0 0 0 0,-1-1 0 0 0,1 0 0 0 0,-1 0 0 0 0,0-1 1 0 0,0 0-1 0 0,0 0 0 0 0,0 0 0 0 0,0-1 0 0 0,-1 0 0 0 0,0-1 0 0 0,1 1 0 0 0,-2-1 0 0 0,1 0 1 0 0,0-1-1 0 0,-1 1 0 0 0,0-1 0 0 0,-1 0 0 0 0,1-1 0 0 0,-1 1 0 0 0,4-8 0 0 0,-7 12-130 0 0,0 0 0 0 0,0 0 0 0 0,0 0 0 0 0,0 0 0 0 0,0 0 0 0 0,0 0 0 0 0,0 0 0 0 0,-1 0 0 0 0,1 0 0 0 0,-1 0 0 0 0,0 0 0 0 0,1 0 0 0 0,-1-1 0 0 0,0 1 0 0 0,0 0 1 0 0,0 0-1 0 0,-1 0 0 0 0,1 0 0 0 0,-1-1 0 0 0,1 1 0 0 0,-1 0 0 0 0,1 0 0 0 0,-1 0 0 0 0,0 0 0 0 0,0 0 0 0 0,0 0 0 0 0,0 0 0 0 0,-1 1 0 0 0,1-1 0 0 0,0 0 0 0 0,-1 1 0 0 0,1-1 0 0 0,-1 0 0 0 0,1 1 0 0 0,-1 0 0 0 0,0-1 0 0 0,0 1 0 0 0,0 0 0 0 0,0 0 0 0 0,0 0 0 0 0,0 0 0 0 0,0 1 0 0 0,0-1 0 0 0,0 0 0 0 0,0 1 0 0 0,0-1 0 0 0,0 1 0 0 0,0 0 0 0 0,-1 0 0 0 0,1 0 0 0 0,0 0 0 0 0,0 0 0 0 0,0 0 0 0 0,0 0 0 0 0,-1 1 0 0 0,1-1 0 0 0,0 1 0 0 0,0 0 0 0 0,0 0 0 0 0,0 0 0 0 0,0 0 0 0 0,0 0 0 0 0,0 0 0 0 0,1 0 0 0 0,-1 0 0 0 0,0 1 0 0 0,-1 1 1 0 0,-2 1-2 0 0,0 0 0 0 0,1 0 0 0 0,-1 0 0 0 0,1 0 0 0 0,0 1 0 0 0,1 0 0 0 0,-1 0 0 0 0,1 0 1 0 0,0 0-1 0 0,0 0 0 0 0,1 1 0 0 0,-1-1 0 0 0,1 1 0 0 0,1-1 0 0 0,-1 1 0 0 0,1 0 1 0 0,0 0-1 0 0,0 0 0 0 0,0 0 0 0 0,1 0 0 0 0,0 0 0 0 0,0 0 0 0 0,1 0 0 0 0,-1 0 0 0 0,1 0 1 0 0,1 0-1 0 0,-1-1 0 0 0,1 1 0 0 0,0 0 0 0 0,0-1 0 0 0,4 6 0 0 0,0 1-78 0 0,0 0 0 0 0,1-1 1 0 0,1 0-1 0 0,0 0 0 0 0,0-1 0 0 0,1 0 0 0 0,0 0 0 0 0,1-1 0 0 0,0 0 0 0 0,0-1 0 0 0,1 0 0 0 0,23 13 0 0 0,-19-15-1130 0 0,1 0-1 0 0,-1 0 1 0 0,1-1 0 0 0,0-1-1 0 0,1-1 1 0 0,-1 0-1 0 0,0-1 1 0 0,30-1-1 0 0,-16-2-1721 0 0</inkml:trace>
  <inkml:trace contextRef="#ctx0" brushRef="#br0" timeOffset="2318.93">272 57 9057 0 0,'0'4'292'0'0,"-1"0"0"0"0,0 0 0 0 0,0 0-1 0 0,0-1 1 0 0,-1 1 0 0 0,1 0 0 0 0,-1-1 0 0 0,0 1 0 0 0,0-1 0 0 0,0 1 0 0 0,-4 3 0 0 0,-33 39-635 0 0,30-36 593 0 0,-9 10-451 0 0,-64 67-4127 0 0,71-77 3659 0 0,-1 0 1 0 0,1 0-1 0 0,-2-1 0 0 0,1-1 0 0 0,-23 11 1 0 0,35-18 682 0 0,-1-1 1 0 0,1 0 0 0 0,0 0 0 0 0,0 0 0 0 0,0 0 0 0 0,0 0-1 0 0,-1 1 1 0 0,1-1 0 0 0,0 0 0 0 0,0 0 0 0 0,0 0-1 0 0,0 0 1 0 0,-1 0 0 0 0,1 0 0 0 0,0 0 0 0 0,0 0-1 0 0,-1 0 1 0 0,1 0 0 0 0,0 0 0 0 0,0 0 0 0 0,0 0-1 0 0,-1 0 1 0 0,1 0 0 0 0,0 0 0 0 0,0 0 0 0 0,0 0-1 0 0,-1 0 1 0 0,1 0 0 0 0,0 0 0 0 0,0 0 0 0 0,0 0-1 0 0,-1 0 1 0 0,1 0 0 0 0,0-1 0 0 0,0 1 0 0 0,0 0-1 0 0,0 0 1 0 0,-1 0 0 0 0,1 0 0 0 0,0 0 0 0 0,0-1-1 0 0,0 1 1 0 0,0 0 0 0 0,0 0 0 0 0,0 0 0 0 0,0 0-1 0 0,-1-1 1 0 0,1 1 0 0 0,0 0 0 0 0,0 0 0 0 0,0 0-1 0 0,0-1 1 0 0,0 1 0 0 0,0 0 0 0 0,5-18 792 0 0,16-22 563 0 0,-19 38-1211 0 0,22-44 2562 0 0,28-77 0 0 0,-24 54-1914 0 0,-30 76-783 0 0,0 1 1 0 0,1-1-1 0 0,0 0 0 0 0,1 1 0 0 0,0-1 0 0 0,0 1 0 0 0,0-1 0 0 0,2 8 1 0 0,11 65-32 0 0,-13-80 7 0 0,2 5-2 0 0,-1 1 1 0 0,1-1-1 0 0,0 1 0 0 0,1-1 1 0 0,-1 0-1 0 0,1 0 0 0 0,0 0 1 0 0,0 0-1 0 0,1-1 0 0 0,-1 1 0 0 0,6 5 1 0 0,-8-9 4 0 0,0-1 0 0 0,0 1-1 0 0,0 0 1 0 0,1 0 0 0 0,-1 0 0 0 0,0-1 0 0 0,0 1 0 0 0,0-1 0 0 0,0 1 0 0 0,1-1-1 0 0,-1 1 1 0 0,0-1 0 0 0,1 0 0 0 0,-1 1 0 0 0,0-1 0 0 0,1 0 0 0 0,-1 0 0 0 0,0 0 0 0 0,1 0-1 0 0,1 0 1 0 0,-1-1 21 0 0,0 0-1 0 0,0 0 0 0 0,-1 0 0 0 0,1 0 0 0 0,-1-1 1 0 0,1 1-1 0 0,-1 0 0 0 0,1-1 0 0 0,-1 1 0 0 0,0-1 1 0 0,1 1-1 0 0,-1-1 0 0 0,0 0 0 0 0,0 1 0 0 0,0-1 1 0 0,-1 0-1 0 0,1 0 0 0 0,1-3 0 0 0,7-18 280 0 0,-1 0 0 0 0,-1 0-1 0 0,-1-1 1 0 0,-1 0 0 0 0,-2-1-1 0 0,0 1 1 0 0,0-26 0 0 0,-25 163-2779 0 0,4-11-6211 0 0,14-82 7043 0 0</inkml:trace>
  <inkml:trace contextRef="#ctx0" brushRef="#br0" timeOffset="2687.49">118 179 7385 0 0,'-21'-21'1052'0'0,"9"4"3066"0"0,14 17-4032 0 0,-1-1 0 0 0,1 1 0 0 0,0 0 1 0 0,0 0-1 0 0,-1 0 0 0 0,1 0 0 0 0,0 0 0 0 0,0 0 0 0 0,-1 0 0 0 0,1 1 1 0 0,0-1-1 0 0,-1 0 0 0 0,1 1 0 0 0,3 1 0 0 0,86 13-733 0 0,2-10-3947 0 0,-62-6 2561 0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04-04T04:52:06.937"/>
    </inkml:context>
    <inkml:brush xml:id="br0">
      <inkml:brushProperty name="width" value="0.05" units="cm"/>
      <inkml:brushProperty name="height" value="0.05" units="cm"/>
    </inkml:brush>
  </inkml:definitions>
  <inkml:trace contextRef="#ctx0" brushRef="#br0">77 33 9889 0 0,'0'-1'230'0'0,"0"0"1"0"0,0 0-1 0 0,0 0 1 0 0,0 0-1 0 0,-1 1 0 0 0,1-1 1 0 0,0 0-1 0 0,0 0 1 0 0,-1 0-1 0 0,1 1 0 0 0,-1-1 1 0 0,1 0-1 0 0,0 0 1 0 0,-1 1-1 0 0,0-1 0 0 0,1 0 1 0 0,-1 1-1 0 0,1-1 1 0 0,-1 1-1 0 0,0-1 0 0 0,1 1 1 0 0,-2-1-1 0 0,-4 16 1825 0 0,2 42-2007 0 0,4-50 111 0 0,-3 49-232 0 0,-13 67-1 0 0,2-64-3119 0 0,-6-5-4544 0 0,16-46 5856 0 0</inkml:trace>
  <inkml:trace contextRef="#ctx0" brushRef="#br0" timeOffset="463.64">210 58 7725 0 0,'0'0'42'0'0,"-1"0"1"0"0,1-1 0 0 0,0 1 0 0 0,-1 0-1 0 0,1 0 1 0 0,-1 0 0 0 0,1-1 0 0 0,-1 1 0 0 0,1 0-1 0 0,0 0 1 0 0,-1 0 0 0 0,1 0 0 0 0,-1 0-1 0 0,1 0 1 0 0,-1 0 0 0 0,1 0 0 0 0,-1 0-1 0 0,1 0 1 0 0,-1 0 0 0 0,1 0 0 0 0,0 0-1 0 0,-1 0 1 0 0,1 1 0 0 0,-1-1 0 0 0,1 0-1 0 0,-1 0 1 0 0,1 0 0 0 0,0 1 0 0 0,-1-1-1 0 0,1 0 1 0 0,-1 0 0 0 0,1 1 0 0 0,0-1-1 0 0,-1 0 1 0 0,1 1 0 0 0,0-1 0 0 0,0 1-1 0 0,-1-1 1 0 0,1 0 0 0 0,0 1 0 0 0,0-1-1 0 0,0 1 1 0 0,-1 0 0 0 0,0 30 195 0 0,2-26-214 0 0,0 1 0 0 0,0 0 0 0 0,1-1-1 0 0,-1 0 1 0 0,1 1 0 0 0,0-1 0 0 0,1 0-1 0 0,-1 0 1 0 0,1 0 0 0 0,3 5 0 0 0,-4-9 118 0 0,0 0 0 0 0,-1 0 0 0 0,1 0 0 0 0,0 0 1 0 0,0 0-1 0 0,0 0 0 0 0,0 0 0 0 0,0-1 1 0 0,0 1-1 0 0,0-1 0 0 0,0 1 0 0 0,0-1 0 0 0,0 0 1 0 0,0 0-1 0 0,0 0 0 0 0,1 0 0 0 0,-1 0 1 0 0,0 0-1 0 0,0 0 0 0 0,0-1 0 0 0,0 1 0 0 0,0-1 1 0 0,0 0-1 0 0,0 1 0 0 0,0-1 0 0 0,0 0 1 0 0,-1 0-1 0 0,1 0 0 0 0,0-1 0 0 0,0 1 0 0 0,-1 0 1 0 0,1-1-1 0 0,-1 1 0 0 0,1-1 0 0 0,-1 1 1 0 0,0-1-1 0 0,2-2 0 0 0,1 0 17 0 0,0-1-1 0 0,-1 0 0 0 0,0 0 1 0 0,0 0-1 0 0,0 0 1 0 0,0 0-1 0 0,-1 0 1 0 0,0-1-1 0 0,0 1 1 0 0,0-1-1 0 0,-1 0 1 0 0,2-9-1 0 0,-4 43-277 0 0,-2 1-1 0 0,-9 41 0 0 0,-7 14-5041 0 0,18-81 4831 0 0,-14 50-5066 0 0,12-37 3560 0 0</inkml:trace>
  <inkml:trace contextRef="#ctx0" brushRef="#br0" timeOffset="865.58">588 42 8709 0 0,'-4'2'5007'0'0,"-11"12"-3586"0"0,-18 25-1407 0 0,23-21-31 0 0,1 0 0 0 0,0 1 1 0 0,1 0-1 0 0,-6 23 0 0 0,11-35 31 0 0,2 0 0 0 0,-1 0 0 0 0,1 1 0 0 0,0-1 0 0 0,0 0 0 0 0,1 0 0 0 0,0 0 0 0 0,0 1 0 0 0,1-1 0 0 0,0 0 0 0 0,0 0 0 0 0,1 0 0 0 0,0 0 0 0 0,0 0 0 0 0,5 10 0 0 0,-6-15 76 0 0,1 0 1 0 0,-1 0-1 0 0,0 0 1 0 0,1 0-1 0 0,0-1 1 0 0,-1 1-1 0 0,1 0 0 0 0,0-1 1 0 0,0 1-1 0 0,0-1 1 0 0,0 0-1 0 0,0 0 1 0 0,0 0-1 0 0,0 0 1 0 0,0 0-1 0 0,1 0 1 0 0,-1 0-1 0 0,0-1 1 0 0,1 1-1 0 0,-1-1 0 0 0,0 0 1 0 0,1 1-1 0 0,-1-1 1 0 0,0 0-1 0 0,4-1 1 0 0,-5 1-76 0 0,0 0 1 0 0,1-1-1 0 0,-1 1 1 0 0,0-1 0 0 0,0 1-1 0 0,0-1 1 0 0,1 1-1 0 0,-1-1 1 0 0,0 0-1 0 0,0 1 1 0 0,0-1 0 0 0,0 0-1 0 0,0 0 1 0 0,0 0-1 0 0,0 0 1 0 0,0 0-1 0 0,-1 0 1 0 0,1 0 0 0 0,0 0-1 0 0,-1 0 1 0 0,1 0-1 0 0,0 0 1 0 0,-1-1-1 0 0,1 1 1 0 0,-1 0 0 0 0,0 0-1 0 0,1-1 1 0 0,-1 1-1 0 0,0 0 1 0 0,0 0-1 0 0,0-1 1 0 0,0 1 0 0 0,0 0-1 0 0,0-1 1 0 0,0 1-1 0 0,0 0 1 0 0,-1-1-1 0 0,1 1 1 0 0,0 0 0 0 0,-1 0-1 0 0,1-1 1 0 0,-1 1-1 0 0,1 0 1 0 0,-1 0-1 0 0,-1-1 1 0 0,1-1-190 0 0,0 1-1 0 0,0 0 1 0 0,-1 0-1 0 0,1 0 1 0 0,-1 0 0 0 0,0 0-1 0 0,1 0 1 0 0,-1 0-1 0 0,0 0 1 0 0,0 0 0 0 0,0 1-1 0 0,0-1 1 0 0,-1 1-1 0 0,1 0 1 0 0,0-1-1 0 0,-1 1 1 0 0,1 0 0 0 0,-5-1-1 0 0,1 1-739 0 0,0-1 0 0 0,0 1 1 0 0,0 1-1 0 0,0-1 0 0 0,0 1 0 0 0,0 0 0 0 0,-6 1 0 0 0,1 0-879 0 0</inkml:trace>
  <inkml:trace contextRef="#ctx0" brushRef="#br0" timeOffset="1264.6">696 112 9585 0 0,'0'0'114'0'0,"0"0"1"0"0,0-1-1 0 0,1 1 1 0 0,-1 0-1 0 0,0 0 1 0 0,0 0 0 0 0,1 0-1 0 0,-1-1 1 0 0,0 1-1 0 0,0 0 1 0 0,1 0-1 0 0,-1 0 1 0 0,0 0-1 0 0,1 0 1 0 0,-1 0-1 0 0,0 0 1 0 0,0 0-1 0 0,1 0 1 0 0,-1 0-1 0 0,0 0 1 0 0,1 0-1 0 0,-1 0 1 0 0,0 0-1 0 0,1 0 1 0 0,-1 0-1 0 0,0 0 1 0 0,0 0-1 0 0,1 0 1 0 0,-1 0-1 0 0,0 1 1 0 0,1-1 0 0 0,-1 0-1 0 0,0 0 1 0 0,0 0-1 0 0,0 0 1 0 0,1 1-1 0 0,-1-1 1 0 0,0 0-1 0 0,0 0 1 0 0,1 1-1 0 0,-1-1 1 0 0,0 0-1 0 0,0 0 1 0 0,0 1-1 0 0,0-1 1 0 0,4 20 1634 0 0,2 8-948 0 0,-2-23-736 0 0,0-1 1 0 0,0-1-1 0 0,1 1 1 0 0,-1-1-1 0 0,1 0 1 0 0,0 0-1 0 0,-1 0 1 0 0,1 0-1 0 0,0-1 1 0 0,1 0-1 0 0,-1 0 1 0 0,8 2-1 0 0,-8-3-37 0 0,0 0-1 0 0,0 1 0 0 0,-1-1 1 0 0,1 1-1 0 0,0 0 0 0 0,-1 1 0 0 0,1-1 1 0 0,-1 1-1 0 0,0 0 0 0 0,0 0 1 0 0,0 1-1 0 0,0-1 0 0 0,0 1 0 0 0,4 5 1 0 0,-8-7-118 0 0,1 1 1 0 0,0-1 0 0 0,-1 1 0 0 0,1 0-1 0 0,-1-1 1 0 0,0 1 0 0 0,0 0 0 0 0,0-1 0 0 0,0 1-1 0 0,0 0 1 0 0,0-1 0 0 0,-1 1 0 0 0,0 0-1 0 0,1-1 1 0 0,-1 1 0 0 0,0-1 0 0 0,0 1-1 0 0,0-1 1 0 0,-1 1 0 0 0,1-1 0 0 0,0 0-1 0 0,-1 0 1 0 0,0 0 0 0 0,1 0 0 0 0,-1 0-1 0 0,-3 3 1 0 0,-3 4-1516 0 0,-1 0 0 0 0,0-1-1 0 0,-1 0 1 0 0,-14 9 0 0 0,5-6-558 0 0</inkml:trace>
  <inkml:trace contextRef="#ctx0" brushRef="#br0" timeOffset="1699.47">657 97 9189 0 0,'10'-8'1881'0'0,"0"0"0"0"0,1 1 1 0 0,22-12-1 0 0,38-7 648 0 0,4 11-4159 0 0,2 5-3322 0 0,-73 9 4663 0 0,25-2-2770 0 0</inkml:trace>
  <inkml:trace contextRef="#ctx0" brushRef="#br0" timeOffset="2231.53">3696 50 7725 0 0,'13'-7'9657'0'0,"-20"31"-8379"0"0,2-12-1057 0 0,-7 32-388 0 0,2 1 0 0 0,1-1-1 0 0,3 2 1 0 0,-2 61 0 0 0,10 16-9205 0 0,-2-108 7384 0 0</inkml:trace>
  <inkml:trace contextRef="#ctx0" brushRef="#br0" timeOffset="2664.72">3438 326 8709 0 0,'-3'-1'5287'0'0,"9"-1"-1738"0"0,27-4-445 0 0,70-6-4344 0 0,-58 7 1903 0 0,237-36-9302 0 0,-228 33 5983 0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2-04-04T04:52:11.019"/>
    </inkml:context>
    <inkml:brush xml:id="br0">
      <inkml:brushProperty name="width" value="0.05" units="cm"/>
      <inkml:brushProperty name="height" value="0.05" units="cm"/>
    </inkml:brush>
  </inkml:definitions>
  <inkml:trace contextRef="#ctx0" brushRef="#br0">50 35 9057 0 0,'-20'-11'1914'0'0,"18"11"-1694"0"0,-1-1 0 0 0,1 0-1 0 0,0 0 1 0 0,0 0-1 0 0,0 0 1 0 0,0 0 0 0 0,0-1-1 0 0,0 1 1 0 0,0 0 0 0 0,0-1-1 0 0,0 1 1 0 0,1-1-1 0 0,-3-2 1 0 0,9 3-97 0 0,0 0 1 0 0,-1 0-1 0 0,1 0 1 0 0,0 1-1 0 0,-1 0 1 0 0,1 0-1 0 0,8 1 1 0 0,-11-1-102 0 0,58 1 464 0 0,-41-2-173 0 0,1 1-1 0 0,-1 1 0 0 0,1 0 0 0 0,32 8 1 0 0,-51-8-288 0 0,0 0 1 0 0,0-1 0 0 0,1 1 0 0 0,-1 0 0 0 0,0 0 0 0 0,0 0 0 0 0,0 0 0 0 0,0 0-1 0 0,0 0 1 0 0,0 0 0 0 0,0 1 0 0 0,0-1 0 0 0,0 0 0 0 0,-1 1 0 0 0,1-1 0 0 0,0 0-1 0 0,-1 1 1 0 0,1-1 0 0 0,-1 1 0 0 0,0-1 0 0 0,1 0 0 0 0,-1 1 0 0 0,0-1 0 0 0,0 1-1 0 0,0-1 1 0 0,0 1 0 0 0,0-1 0 0 0,0 1 0 0 0,0-1 0 0 0,-1 1 0 0 0,1-1 0 0 0,0 1-1 0 0,-1-1 1 0 0,0 1 0 0 0,1-1 0 0 0,-2 2 0 0 0,-26 63 61 0 0,22-54-81 0 0,-17 37 14 0 0,-27 90 0 0 0,34-74-2855 0 0,4 2-4260 0 0,11-53 5008 0 0</inkml:trace>
  <inkml:trace contextRef="#ctx0" brushRef="#br0" timeOffset="398.38">491 123 9889 0 0,'-3'23'6824'0'0,"-10"32"-5850"0"0,-9 19-1004 0 0,-22 70-1626 0 0,11-49-6942 0 0,26-78 6335 0 0</inkml:trace>
  <inkml:trace contextRef="#ctx0" brushRef="#br0" timeOffset="831.09">727 105 10069 0 0,'-4'14'5558'0'0,"-6"17"-3925"0"0,0 16-1437 0 0,1 1-1 0 0,-4 81 0 0 0,7-49-2831 0 0,-5 0-4145 0 0,8-59 4433 0 0</inkml:trace>
  <inkml:trace contextRef="#ctx0" brushRef="#br0" timeOffset="1780.95">1039 110 10337 0 0,'0'0'91'0'0,"0"0"0"0"0,0 0 0 0 0,0-1 0 0 0,0 1-1 0 0,0 0 1 0 0,0 0 0 0 0,0 0 0 0 0,0-1 0 0 0,0 1 0 0 0,0 0 0 0 0,0 0 0 0 0,0 0 0 0 0,0-1 0 0 0,0 1-1 0 0,0 0 1 0 0,0 0 0 0 0,0 0 0 0 0,0 0 0 0 0,-1-1 0 0 0,1 1 0 0 0,0 0 0 0 0,0 0 0 0 0,0 0 0 0 0,0 0-1 0 0,0 0 1 0 0,0-1 0 0 0,0 1 0 0 0,-1 0 0 0 0,1 0 0 0 0,0 0 0 0 0,0 0 0 0 0,0 0 0 0 0,0 0 0 0 0,-1 0-1 0 0,1-1 1 0 0,0 1 0 0 0,0 0 0 0 0,0 0 0 0 0,0 0 0 0 0,-1 0 0 0 0,1 0 0 0 0,0 0 0 0 0,0 0 0 0 0,0 0-1 0 0,-1 0 1 0 0,1 0 0 0 0,0 0 0 0 0,0 0 0 0 0,0 0 0 0 0,0 0 0 0 0,-1 0 0 0 0,1 0 0 0 0,0 0 0 0 0,0 1-1 0 0,0-1 1 0 0,0 0 0 0 0,-1 0 0 0 0,1 0 0 0 0,0 0 0 0 0,0 0 0 0 0,-16 14 1336 0 0,-10 19-1472 0 0,21-25 62 0 0,1 0 0 0 0,0 1-1 0 0,0 0 1 0 0,1-1 0 0 0,0 1 0 0 0,1 0-1 0 0,0 0 1 0 0,0 1 0 0 0,0 12 0 0 0,2-19 3 0 0,0 0 0 0 0,1 0 0 0 0,-1 0 0 0 0,1 0 1 0 0,-1 0-1 0 0,1 0 0 0 0,0 0 0 0 0,0 0 0 0 0,0 0 0 0 0,1 0 0 0 0,-1-1 1 0 0,1 1-1 0 0,-1 0 0 0 0,1-1 0 0 0,0 1 0 0 0,0-1 0 0 0,0 0 1 0 0,0 0-1 0 0,0 1 0 0 0,1-1 0 0 0,-1-1 0 0 0,1 1 0 0 0,-1 0 1 0 0,1-1-1 0 0,0 1 0 0 0,0-1 0 0 0,0 0 0 0 0,-1 0 0 0 0,1 0 1 0 0,0 0-1 0 0,5 0 0 0 0,18 4 51 0 0,0-1 1 0 0,1-1-1 0 0,0-2 0 0 0,-1 0 1 0 0,54-7-1 0 0,29-14-2666 0 0,-10-11-5817 0 0,-84 25 6507 0 0</inkml:trace>
  <inkml:trace contextRef="#ctx0" brushRef="#br0" timeOffset="2174.88">1347 43 7893 0 0,'-1'18'2553'0'0,"0"1"1"0"0,-7 31 0 0 0,-30 83-2085 0 0,26-96-89 0 0,-44 100-879 0 0,23-61-2134 0 0,6 1-3798 0 0,24-65 4711 0 0</inkml:trace>
  <inkml:trace contextRef="#ctx0" brushRef="#br0" timeOffset="2615.54">1989 30 11881 0 0,'1'-1'218'0'0,"-1"0"-1"0"0,1 1 1 0 0,0-1 0 0 0,-1 0-1 0 0,1 0 1 0 0,0 0-1 0 0,-1 0 1 0 0,0 0 0 0 0,1 0-1 0 0,-1 0 1 0 0,1 0 0 0 0,-1 0-1 0 0,0 0 1 0 0,0 0 0 0 0,0 0-1 0 0,1 0 1 0 0,-1 0-1 0 0,0 0 1 0 0,-1-2 0 0 0,1 2-128 0 0,0 1 0 0 0,-1-1 0 0 0,1 1 0 0 0,-1-1-1 0 0,1 1 1 0 0,-1 0 0 0 0,1-1 0 0 0,-1 1 0 0 0,1 0 0 0 0,-1-1 0 0 0,1 1 0 0 0,-1 0 0 0 0,1 0 0 0 0,-1 0 0 0 0,0 0 0 0 0,1-1 0 0 0,-1 1 0 0 0,1 0 0 0 0,-1 0 0 0 0,0 0 0 0 0,1 0 0 0 0,-1 0 0 0 0,1 0 0 0 0,-2 1 0 0 0,-2-1 53 0 0,-1 1-1 0 0,1 0 1 0 0,0 0 0 0 0,-1 0 0 0 0,1 1 0 0 0,0-1 0 0 0,0 1 0 0 0,-5 3-1 0 0,-10 9-78 0 0,1 1-1 0 0,1 1 0 0 0,0 1 0 0 0,1 0 1 0 0,1 1-1 0 0,0 1 0 0 0,2 0 0 0 0,-13 23 1 0 0,7-7-88 0 0,1 1 0 0 0,2 1 1 0 0,-22 74-1 0 0,36-103 26 0 0,0-1-1 0 0,1 0 1 0 0,-1 1 0 0 0,1-1-1 0 0,1 1 1 0 0,-1-1-1 0 0,1 1 1 0 0,1-1-1 0 0,0 1 1 0 0,0-1 0 0 0,0 0-1 0 0,1 1 1 0 0,0-1-1 0 0,0 0 1 0 0,0 0 0 0 0,1 0-1 0 0,1 0 1 0 0,-1 0-1 0 0,1-1 1 0 0,5 7 0 0 0,-3-6 2 0 0,1 0 0 0 0,0-1 0 0 0,0 0 0 0 0,0 0 0 0 0,1-1 0 0 0,0 0 0 0 0,0 0 0 0 0,0-1 0 0 0,0 0 0 0 0,1 0 0 0 0,0-1 0 0 0,0 0 0 0 0,0-1 0 0 0,0 0 0 0 0,17 2 0 0 0,-12-3 18 0 0,1 0 1 0 0,-1-1 0 0 0,1 0-1 0 0,17-4 1 0 0,-28 4-21 0 0,1-1 0 0 0,-1 0 1 0 0,1 0-1 0 0,-1 0 0 0 0,1 0 0 0 0,-1-1 0 0 0,0 0 1 0 0,0 0-1 0 0,0 0 0 0 0,0 0 0 0 0,0-1 1 0 0,0 1-1 0 0,0-1 0 0 0,-1 0 0 0 0,0 0 0 0 0,1-1 1 0 0,2-3-1 0 0,-5 6-5 0 0,0-1 1 0 0,-1 1-1 0 0,1 0 0 0 0,0 0 1 0 0,-1-1-1 0 0,1 1 1 0 0,-1 0-1 0 0,0-1 1 0 0,1 1-1 0 0,-1 0 0 0 0,0-1 1 0 0,0 1-1 0 0,0 0 1 0 0,0-1-1 0 0,0 1 0 0 0,0-1 1 0 0,0 1-1 0 0,-1 0 1 0 0,1-1-1 0 0,0 1 0 0 0,-1 0 1 0 0,1-1-1 0 0,-1 1 1 0 0,1 0-1 0 0,-2-2 0 0 0,0 0-36 0 0,0 0-1 0 0,-1 1 0 0 0,1-1 1 0 0,-1 1-1 0 0,0-1 0 0 0,1 1 1 0 0,-1 0-1 0 0,0 0 0 0 0,-6-3 1 0 0,-4-1-579 0 0,0 1 0 0 0,0 0 0 0 0,-28-6 0 0 0,16 6-1087 0 0,0 2-1 0 0,0 1 0 0 0,-1 1 0 0 0,-40 3 0 0 0,35 2-394 0 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youtube.com/KunaalNaik" TargetMode="External"/><Relationship Id="rId2" Type="http://schemas.openxmlformats.org/officeDocument/2006/relationships/hyperlink" Target="https://machinelearningmastery.com/arima-for-time-series-forecasting-with-python/" TargetMode="External"/><Relationship Id="rId1" Type="http://schemas.openxmlformats.org/officeDocument/2006/relationships/hyperlink" Target="https://otexts.com/fpp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33F3-9582-4A2B-B02D-C905D9B0170C}">
  <dimension ref="A1:D15"/>
  <sheetViews>
    <sheetView showGridLines="0" zoomScale="220" zoomScaleNormal="220" workbookViewId="0">
      <selection activeCell="C11" sqref="C11:D12"/>
    </sheetView>
  </sheetViews>
  <sheetFormatPr defaultRowHeight="15" x14ac:dyDescent="0.25"/>
  <cols>
    <col min="1" max="1" width="16" customWidth="1"/>
    <col min="2" max="2" width="22.28515625" bestFit="1" customWidth="1"/>
  </cols>
  <sheetData>
    <row r="1" spans="1:4" x14ac:dyDescent="0.25">
      <c r="A1" s="18" t="s">
        <v>88</v>
      </c>
    </row>
    <row r="3" spans="1:4" ht="18" thickBot="1" x14ac:dyDescent="0.35">
      <c r="A3" s="4" t="s">
        <v>71</v>
      </c>
    </row>
    <row r="4" spans="1:4" ht="15.75" thickTop="1" x14ac:dyDescent="0.25">
      <c r="A4" s="6" t="s">
        <v>73</v>
      </c>
      <c r="B4" s="6" t="s">
        <v>78</v>
      </c>
      <c r="C4" s="6"/>
    </row>
    <row r="6" spans="1:4" x14ac:dyDescent="0.25">
      <c r="A6" s="5" t="s">
        <v>9</v>
      </c>
      <c r="B6" t="s">
        <v>15</v>
      </c>
    </row>
    <row r="7" spans="1:4" x14ac:dyDescent="0.25">
      <c r="A7" s="5" t="s">
        <v>11</v>
      </c>
      <c r="B7" t="s">
        <v>16</v>
      </c>
    </row>
    <row r="8" spans="1:4" x14ac:dyDescent="0.25">
      <c r="A8" s="5" t="s">
        <v>17</v>
      </c>
      <c r="B8" t="s">
        <v>76</v>
      </c>
    </row>
    <row r="9" spans="1:4" x14ac:dyDescent="0.25">
      <c r="A9" s="5" t="s">
        <v>14</v>
      </c>
      <c r="B9" t="s">
        <v>18</v>
      </c>
    </row>
    <row r="10" spans="1:4" x14ac:dyDescent="0.25">
      <c r="A10" s="5" t="s">
        <v>74</v>
      </c>
      <c r="B10" t="s">
        <v>75</v>
      </c>
    </row>
    <row r="11" spans="1:4" x14ac:dyDescent="0.25">
      <c r="A11" s="30" t="s">
        <v>5</v>
      </c>
      <c r="B11" s="31" t="s">
        <v>19</v>
      </c>
      <c r="C11" s="32" t="s">
        <v>89</v>
      </c>
      <c r="D11" s="32"/>
    </row>
    <row r="12" spans="1:4" x14ac:dyDescent="0.25">
      <c r="A12" s="30" t="s">
        <v>6</v>
      </c>
      <c r="B12" s="31" t="s">
        <v>20</v>
      </c>
      <c r="C12" s="32"/>
      <c r="D12" s="32"/>
    </row>
    <row r="14" spans="1:4" x14ac:dyDescent="0.25">
      <c r="B14" s="18" t="s">
        <v>82</v>
      </c>
    </row>
    <row r="15" spans="1:4" x14ac:dyDescent="0.25">
      <c r="B15" s="18" t="s">
        <v>77</v>
      </c>
    </row>
  </sheetData>
  <mergeCells count="1">
    <mergeCell ref="C11:D12"/>
  </mergeCells>
  <hyperlinks>
    <hyperlink ref="B15" r:id="rId1" xr:uid="{862441C2-213C-4BB0-B6A2-211E22C306B9}"/>
    <hyperlink ref="B14" r:id="rId2" location="targetText=ARIMA%20is%20an%20acronym%20that,time%20series%20data%20with%20Python." display="https://machinelearningmastery.com/arima-for-time-series-forecasting-with-python/ - targetText=ARIMA%20is%20an%20acronym%20that,time%20series%20data%20with%20Python." xr:uid="{57A11C19-1D46-462C-8E61-7FA292ECEC78}"/>
    <hyperlink ref="A1" r:id="rId3" xr:uid="{D78142BA-7B37-4390-915D-B928B8A51BF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C68E6-3AA7-4A61-B275-3B52CB467A98}">
  <dimension ref="A1:P24"/>
  <sheetViews>
    <sheetView tabSelected="1" zoomScale="150" zoomScaleNormal="150" workbookViewId="0">
      <selection activeCell="H12" sqref="H12"/>
    </sheetView>
  </sheetViews>
  <sheetFormatPr defaultRowHeight="15" x14ac:dyDescent="0.25"/>
  <cols>
    <col min="1" max="1" width="9.7109375" bestFit="1" customWidth="1"/>
    <col min="2" max="2" width="9.7109375" customWidth="1"/>
    <col min="3" max="3" width="9.7109375" bestFit="1" customWidth="1"/>
    <col min="5" max="5" width="9.7109375" bestFit="1" customWidth="1"/>
  </cols>
  <sheetData>
    <row r="1" spans="1:16" x14ac:dyDescent="0.25">
      <c r="A1" s="28" t="s">
        <v>115</v>
      </c>
      <c r="B1" s="28"/>
      <c r="C1" s="28"/>
      <c r="D1" s="28"/>
      <c r="E1" s="28"/>
      <c r="F1" s="28"/>
      <c r="G1" s="28"/>
      <c r="H1" s="28"/>
      <c r="I1" s="28"/>
      <c r="J1" s="28"/>
      <c r="K1" s="28"/>
      <c r="L1" s="28" t="s">
        <v>116</v>
      </c>
      <c r="M1" s="28"/>
      <c r="N1" s="28"/>
      <c r="O1" s="28"/>
      <c r="P1" s="28"/>
    </row>
    <row r="2" spans="1:16" x14ac:dyDescent="0.25">
      <c r="A2" s="5" t="s">
        <v>90</v>
      </c>
      <c r="B2" s="5" t="s">
        <v>111</v>
      </c>
      <c r="C2" s="5" t="s">
        <v>94</v>
      </c>
      <c r="D2" s="5" t="s">
        <v>94</v>
      </c>
      <c r="E2" s="5" t="s">
        <v>95</v>
      </c>
      <c r="F2" s="5" t="s">
        <v>95</v>
      </c>
      <c r="G2" s="5" t="s">
        <v>106</v>
      </c>
      <c r="H2" s="5" t="s">
        <v>107</v>
      </c>
      <c r="I2" s="5" t="s">
        <v>108</v>
      </c>
      <c r="J2" s="5" t="s">
        <v>109</v>
      </c>
      <c r="K2" s="5" t="s">
        <v>110</v>
      </c>
      <c r="L2" s="5" t="s">
        <v>103</v>
      </c>
      <c r="M2" s="5" t="s">
        <v>104</v>
      </c>
      <c r="N2" s="5" t="s">
        <v>112</v>
      </c>
      <c r="O2" s="5" t="s">
        <v>113</v>
      </c>
      <c r="P2" s="5" t="s">
        <v>114</v>
      </c>
    </row>
    <row r="3" spans="1:16" x14ac:dyDescent="0.25">
      <c r="A3" s="1">
        <v>68000</v>
      </c>
      <c r="B3" s="1"/>
      <c r="E3" s="40"/>
      <c r="F3" s="41"/>
    </row>
    <row r="4" spans="1:16" x14ac:dyDescent="0.25">
      <c r="A4" s="1">
        <v>61000</v>
      </c>
      <c r="B4" s="1">
        <f>A4-A3</f>
        <v>-7000</v>
      </c>
      <c r="C4" s="2">
        <f>AVERAGE(A3:A5)</f>
        <v>69666.666666666672</v>
      </c>
      <c r="E4" s="40"/>
      <c r="F4" s="41"/>
      <c r="G4" s="1">
        <v>68000</v>
      </c>
    </row>
    <row r="5" spans="1:16" x14ac:dyDescent="0.25">
      <c r="A5" s="1">
        <v>80000</v>
      </c>
      <c r="B5" s="1">
        <f t="shared" ref="B5:B22" si="0">A5-A4</f>
        <v>19000</v>
      </c>
      <c r="C5" s="2">
        <f t="shared" ref="C5:C21" si="1">AVERAGE(A4:A6)</f>
        <v>75333.333333333328</v>
      </c>
      <c r="D5" s="2">
        <f>AVERAGE(A3:A5)</f>
        <v>69666.666666666672</v>
      </c>
      <c r="E5" s="2">
        <f>AVERAGE(A3:A7)</f>
        <v>74400</v>
      </c>
      <c r="F5" s="41"/>
      <c r="G5" s="1">
        <v>61000</v>
      </c>
      <c r="H5" s="1">
        <v>68000</v>
      </c>
    </row>
    <row r="6" spans="1:16" x14ac:dyDescent="0.25">
      <c r="A6" s="1">
        <v>85000</v>
      </c>
      <c r="B6" s="1">
        <f t="shared" si="0"/>
        <v>5000</v>
      </c>
      <c r="C6" s="2">
        <f t="shared" si="1"/>
        <v>81000</v>
      </c>
      <c r="D6" s="2">
        <f t="shared" ref="D6:D21" si="2">AVERAGE(A4:A6)</f>
        <v>75333.333333333328</v>
      </c>
      <c r="E6" s="2">
        <f t="shared" ref="E6:E20" si="3">AVERAGE(A4:A8)</f>
        <v>75200</v>
      </c>
      <c r="F6" s="41"/>
      <c r="G6" s="1">
        <v>80000</v>
      </c>
      <c r="H6" s="1">
        <v>61000</v>
      </c>
      <c r="I6" s="1">
        <v>68000</v>
      </c>
    </row>
    <row r="7" spans="1:16" x14ac:dyDescent="0.25">
      <c r="A7" s="1">
        <v>78000</v>
      </c>
      <c r="B7" s="1">
        <f t="shared" si="0"/>
        <v>-7000</v>
      </c>
      <c r="C7" s="2">
        <f t="shared" si="1"/>
        <v>78333.333333333328</v>
      </c>
      <c r="D7" s="2">
        <f t="shared" si="2"/>
        <v>81000</v>
      </c>
      <c r="E7" s="2">
        <f t="shared" si="3"/>
        <v>80600</v>
      </c>
      <c r="F7" s="2">
        <f>AVERAGE(A3:A7)</f>
        <v>74400</v>
      </c>
      <c r="G7" s="1">
        <v>85000</v>
      </c>
      <c r="H7" s="1">
        <v>80000</v>
      </c>
      <c r="I7" s="1">
        <v>61000</v>
      </c>
      <c r="J7" s="1">
        <v>68000</v>
      </c>
    </row>
    <row r="8" spans="1:16" x14ac:dyDescent="0.25">
      <c r="A8" s="1">
        <v>72000</v>
      </c>
      <c r="B8" s="1">
        <f t="shared" si="0"/>
        <v>-6000</v>
      </c>
      <c r="C8" s="2">
        <f t="shared" si="1"/>
        <v>79333.333333333328</v>
      </c>
      <c r="D8" s="2">
        <f t="shared" si="2"/>
        <v>78333.333333333328</v>
      </c>
      <c r="E8" s="2">
        <f t="shared" si="3"/>
        <v>83400</v>
      </c>
      <c r="F8" s="2">
        <f t="shared" ref="F8:F21" si="4">AVERAGE(A4:A8)</f>
        <v>75200</v>
      </c>
      <c r="G8" s="1">
        <v>78000</v>
      </c>
      <c r="H8" s="1">
        <v>85000</v>
      </c>
      <c r="I8" s="1">
        <v>80000</v>
      </c>
      <c r="J8" s="1">
        <v>61000</v>
      </c>
      <c r="K8" s="1">
        <v>68000</v>
      </c>
    </row>
    <row r="9" spans="1:16" x14ac:dyDescent="0.25">
      <c r="A9" s="1">
        <v>88000</v>
      </c>
      <c r="B9" s="1">
        <f t="shared" si="0"/>
        <v>16000</v>
      </c>
      <c r="C9" s="2">
        <f t="shared" si="1"/>
        <v>84666.666666666672</v>
      </c>
      <c r="D9" s="2">
        <f t="shared" si="2"/>
        <v>79333.333333333328</v>
      </c>
      <c r="E9" s="2">
        <f t="shared" si="3"/>
        <v>82400</v>
      </c>
      <c r="F9" s="2">
        <f t="shared" si="4"/>
        <v>80600</v>
      </c>
      <c r="G9" s="1">
        <v>72000</v>
      </c>
      <c r="H9" s="1">
        <v>78000</v>
      </c>
      <c r="I9" s="1">
        <v>85000</v>
      </c>
      <c r="J9" s="1">
        <v>80000</v>
      </c>
      <c r="K9" s="1">
        <v>61000</v>
      </c>
    </row>
    <row r="10" spans="1:16" x14ac:dyDescent="0.25">
      <c r="A10" s="1">
        <v>94000</v>
      </c>
      <c r="B10" s="1">
        <f t="shared" si="0"/>
        <v>6000</v>
      </c>
      <c r="C10" s="2">
        <f t="shared" si="1"/>
        <v>87333.333333333328</v>
      </c>
      <c r="D10" s="2">
        <f t="shared" si="2"/>
        <v>84666.666666666672</v>
      </c>
      <c r="E10" s="2">
        <f t="shared" si="3"/>
        <v>82000</v>
      </c>
      <c r="F10" s="2">
        <f t="shared" si="4"/>
        <v>83400</v>
      </c>
      <c r="G10" s="1">
        <v>88000</v>
      </c>
      <c r="H10" s="1">
        <v>72000</v>
      </c>
      <c r="I10" s="1">
        <v>78000</v>
      </c>
      <c r="J10" s="1">
        <v>85000</v>
      </c>
      <c r="K10" s="1">
        <v>80000</v>
      </c>
    </row>
    <row r="11" spans="1:16" x14ac:dyDescent="0.25">
      <c r="A11" s="1">
        <v>80000</v>
      </c>
      <c r="B11" s="1">
        <f t="shared" si="0"/>
        <v>-14000</v>
      </c>
      <c r="C11" s="2">
        <f t="shared" si="1"/>
        <v>83333.333333333328</v>
      </c>
      <c r="D11" s="2">
        <f t="shared" si="2"/>
        <v>87333.333333333328</v>
      </c>
      <c r="E11" s="2">
        <f t="shared" si="3"/>
        <v>86600</v>
      </c>
      <c r="F11" s="2">
        <f t="shared" si="4"/>
        <v>82400</v>
      </c>
      <c r="G11" s="1">
        <v>94000</v>
      </c>
      <c r="H11" s="1">
        <v>88000</v>
      </c>
      <c r="I11" s="1">
        <v>72000</v>
      </c>
      <c r="J11" s="1">
        <v>78000</v>
      </c>
      <c r="K11" s="1">
        <v>85000</v>
      </c>
    </row>
    <row r="12" spans="1:16" x14ac:dyDescent="0.25">
      <c r="A12" s="1">
        <v>76000</v>
      </c>
      <c r="B12" s="1">
        <f t="shared" si="0"/>
        <v>-4000</v>
      </c>
      <c r="C12" s="2">
        <f t="shared" si="1"/>
        <v>83666.666666666672</v>
      </c>
      <c r="D12" s="2">
        <f t="shared" si="2"/>
        <v>83333.333333333328</v>
      </c>
      <c r="E12" s="2">
        <f t="shared" si="3"/>
        <v>88600</v>
      </c>
      <c r="F12" s="2">
        <f t="shared" si="4"/>
        <v>82000</v>
      </c>
      <c r="G12" s="1">
        <v>80000</v>
      </c>
      <c r="H12" s="1">
        <v>94000</v>
      </c>
      <c r="I12" s="1">
        <v>88000</v>
      </c>
      <c r="J12" s="1">
        <v>72000</v>
      </c>
      <c r="K12" s="1">
        <v>78000</v>
      </c>
    </row>
    <row r="13" spans="1:16" x14ac:dyDescent="0.25">
      <c r="A13" s="1">
        <v>95000</v>
      </c>
      <c r="B13" s="1">
        <f t="shared" si="0"/>
        <v>19000</v>
      </c>
      <c r="C13" s="2">
        <f t="shared" si="1"/>
        <v>89666.666666666672</v>
      </c>
      <c r="D13" s="2">
        <f t="shared" si="2"/>
        <v>83666.666666666672</v>
      </c>
      <c r="E13" s="2">
        <f t="shared" si="3"/>
        <v>86400</v>
      </c>
      <c r="F13" s="2">
        <f t="shared" si="4"/>
        <v>86600</v>
      </c>
      <c r="G13" s="1">
        <v>76000</v>
      </c>
      <c r="H13" s="1">
        <v>80000</v>
      </c>
      <c r="I13" s="1">
        <v>94000</v>
      </c>
      <c r="J13" s="1">
        <v>88000</v>
      </c>
      <c r="K13" s="1">
        <v>72000</v>
      </c>
    </row>
    <row r="14" spans="1:16" x14ac:dyDescent="0.25">
      <c r="A14" s="1">
        <v>98000</v>
      </c>
      <c r="B14" s="1">
        <f t="shared" si="0"/>
        <v>3000</v>
      </c>
      <c r="C14" s="2">
        <f t="shared" si="1"/>
        <v>92000</v>
      </c>
      <c r="D14" s="2">
        <f t="shared" si="2"/>
        <v>89666.666666666672</v>
      </c>
      <c r="E14" s="2">
        <f t="shared" si="3"/>
        <v>86200</v>
      </c>
      <c r="F14" s="2">
        <f t="shared" si="4"/>
        <v>88600</v>
      </c>
      <c r="G14" s="1">
        <v>95000</v>
      </c>
      <c r="H14" s="1">
        <v>76000</v>
      </c>
      <c r="I14" s="1">
        <v>80000</v>
      </c>
      <c r="J14" s="1">
        <v>94000</v>
      </c>
      <c r="K14" s="1">
        <v>88000</v>
      </c>
    </row>
    <row r="15" spans="1:16" x14ac:dyDescent="0.25">
      <c r="A15" s="1">
        <v>83000</v>
      </c>
      <c r="B15" s="1">
        <f t="shared" si="0"/>
        <v>-15000</v>
      </c>
      <c r="C15" s="2">
        <f t="shared" si="1"/>
        <v>86666.666666666672</v>
      </c>
      <c r="D15" s="2">
        <f t="shared" si="2"/>
        <v>92000</v>
      </c>
      <c r="E15" s="2">
        <f t="shared" si="3"/>
        <v>91000</v>
      </c>
      <c r="F15" s="2">
        <f t="shared" si="4"/>
        <v>86400</v>
      </c>
      <c r="G15" s="1">
        <v>98000</v>
      </c>
      <c r="H15" s="1">
        <v>95000</v>
      </c>
      <c r="I15" s="1">
        <v>76000</v>
      </c>
      <c r="J15" s="1">
        <v>80000</v>
      </c>
      <c r="K15" s="1">
        <v>94000</v>
      </c>
    </row>
    <row r="16" spans="1:16" x14ac:dyDescent="0.25">
      <c r="A16" s="1">
        <v>79000</v>
      </c>
      <c r="B16" s="1">
        <f t="shared" si="0"/>
        <v>-4000</v>
      </c>
      <c r="C16" s="2">
        <f t="shared" si="1"/>
        <v>87333.333333333328</v>
      </c>
      <c r="D16" s="2">
        <f t="shared" si="2"/>
        <v>86666.666666666672</v>
      </c>
      <c r="E16" s="2">
        <f t="shared" si="3"/>
        <v>92800</v>
      </c>
      <c r="F16" s="2">
        <f t="shared" si="4"/>
        <v>86200</v>
      </c>
      <c r="G16" s="1">
        <v>83000</v>
      </c>
      <c r="H16" s="1">
        <v>98000</v>
      </c>
      <c r="I16" s="1">
        <v>95000</v>
      </c>
      <c r="J16" s="1">
        <v>76000</v>
      </c>
      <c r="K16" s="1">
        <v>80000</v>
      </c>
    </row>
    <row r="17" spans="1:11" x14ac:dyDescent="0.25">
      <c r="A17" s="1">
        <v>100000</v>
      </c>
      <c r="B17" s="1">
        <f t="shared" si="0"/>
        <v>21000</v>
      </c>
      <c r="C17" s="2">
        <f t="shared" si="1"/>
        <v>94333.333333333328</v>
      </c>
      <c r="D17" s="2">
        <f t="shared" si="2"/>
        <v>87333.333333333328</v>
      </c>
      <c r="E17" s="2">
        <f t="shared" si="3"/>
        <v>90816.326530612248</v>
      </c>
      <c r="F17" s="2">
        <f t="shared" si="4"/>
        <v>91000</v>
      </c>
      <c r="G17" s="1">
        <v>79000</v>
      </c>
      <c r="H17" s="1">
        <v>83000</v>
      </c>
      <c r="I17" s="1">
        <v>98000</v>
      </c>
      <c r="J17" s="1">
        <v>95000</v>
      </c>
      <c r="K17" s="1">
        <v>76000</v>
      </c>
    </row>
    <row r="18" spans="1:11" x14ac:dyDescent="0.25">
      <c r="A18" s="1">
        <v>104000</v>
      </c>
      <c r="B18" s="1">
        <f t="shared" si="0"/>
        <v>4000</v>
      </c>
      <c r="C18" s="2">
        <f t="shared" si="1"/>
        <v>97360.544217687086</v>
      </c>
      <c r="D18" s="2">
        <f t="shared" si="2"/>
        <v>94333.333333333328</v>
      </c>
      <c r="E18" s="2">
        <f t="shared" si="3"/>
        <v>90983.673469387766</v>
      </c>
      <c r="F18" s="2">
        <f t="shared" si="4"/>
        <v>92800</v>
      </c>
      <c r="G18" s="1">
        <v>100000</v>
      </c>
      <c r="H18" s="1">
        <v>79000</v>
      </c>
      <c r="I18" s="1">
        <v>83000</v>
      </c>
      <c r="J18" s="1">
        <v>98000</v>
      </c>
      <c r="K18" s="1">
        <v>95000</v>
      </c>
    </row>
    <row r="19" spans="1:11" x14ac:dyDescent="0.25">
      <c r="A19" s="20">
        <v>88081.632653061228</v>
      </c>
      <c r="B19" s="1">
        <f t="shared" si="0"/>
        <v>-15918.367346938772</v>
      </c>
      <c r="C19" s="2">
        <f t="shared" si="1"/>
        <v>91972.789115646272</v>
      </c>
      <c r="D19" s="2">
        <f t="shared" si="2"/>
        <v>97360.544217687086</v>
      </c>
      <c r="E19" s="2">
        <f t="shared" si="3"/>
        <v>96408.163265306124</v>
      </c>
      <c r="F19" s="2">
        <f t="shared" si="4"/>
        <v>90816.326530612248</v>
      </c>
      <c r="G19" s="1">
        <v>104000</v>
      </c>
      <c r="H19" s="1">
        <v>100000</v>
      </c>
      <c r="I19" s="1">
        <v>79000</v>
      </c>
      <c r="J19" s="1">
        <v>83000</v>
      </c>
      <c r="K19" s="1">
        <v>98000</v>
      </c>
    </row>
    <row r="20" spans="1:11" x14ac:dyDescent="0.25">
      <c r="A20" s="20">
        <v>83836.734693877559</v>
      </c>
      <c r="B20" s="1">
        <f t="shared" si="0"/>
        <v>-4244.8979591836687</v>
      </c>
      <c r="C20" s="2">
        <f t="shared" si="1"/>
        <v>92680.27210884355</v>
      </c>
      <c r="D20" s="2">
        <f t="shared" si="2"/>
        <v>91972.789115646272</v>
      </c>
      <c r="E20" s="2">
        <f>AVERAGE(A18:A22)</f>
        <v>98481.632653061228</v>
      </c>
      <c r="F20" s="2">
        <f t="shared" si="4"/>
        <v>90983.673469387766</v>
      </c>
      <c r="G20" s="20">
        <v>88081.632653061228</v>
      </c>
      <c r="H20" s="1">
        <v>104000</v>
      </c>
      <c r="I20" s="1">
        <v>100000</v>
      </c>
      <c r="J20" s="1">
        <v>79000</v>
      </c>
      <c r="K20" s="1">
        <v>83000</v>
      </c>
    </row>
    <row r="21" spans="1:11" x14ac:dyDescent="0.25">
      <c r="A21" s="20">
        <v>106122.44897959185</v>
      </c>
      <c r="B21" s="1">
        <f t="shared" si="0"/>
        <v>22285.71428571429</v>
      </c>
      <c r="C21" s="2">
        <f t="shared" si="1"/>
        <v>100108.84353741497</v>
      </c>
      <c r="D21" s="2">
        <f t="shared" si="2"/>
        <v>92680.27210884355</v>
      </c>
      <c r="E21" s="40"/>
      <c r="F21" s="2">
        <f t="shared" si="4"/>
        <v>96408.163265306124</v>
      </c>
      <c r="G21" s="20">
        <v>83836.734693877559</v>
      </c>
      <c r="H21" s="20">
        <v>88081.632653061228</v>
      </c>
      <c r="I21" s="1">
        <v>104000</v>
      </c>
      <c r="J21" s="1">
        <v>100000</v>
      </c>
      <c r="K21" s="1">
        <v>79000</v>
      </c>
    </row>
    <row r="22" spans="1:11" x14ac:dyDescent="0.25">
      <c r="A22" s="20">
        <v>110367.34693877552</v>
      </c>
      <c r="B22" s="1">
        <f t="shared" si="0"/>
        <v>4244.8979591836687</v>
      </c>
      <c r="E22" s="40"/>
      <c r="F22" s="41"/>
      <c r="G22" s="20">
        <v>106122.44897959185</v>
      </c>
      <c r="H22" s="20">
        <v>83836.734693877559</v>
      </c>
      <c r="I22" s="20">
        <v>88081.632653061228</v>
      </c>
      <c r="J22" s="1">
        <v>104000</v>
      </c>
      <c r="K22" s="1">
        <v>100000</v>
      </c>
    </row>
    <row r="23" spans="1:11" x14ac:dyDescent="0.25">
      <c r="G23" s="20"/>
      <c r="J23" s="20"/>
      <c r="K23" s="1"/>
    </row>
    <row r="24" spans="1:11" x14ac:dyDescent="0.25">
      <c r="K24" s="20"/>
    </row>
  </sheetData>
  <mergeCells count="2">
    <mergeCell ref="A1:K1"/>
    <mergeCell ref="L1:P1"/>
  </mergeCells>
  <phoneticPr fontId="1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B0DBF-252F-41A5-8E43-7C6302F39386}">
  <dimension ref="D3:J15"/>
  <sheetViews>
    <sheetView zoomScale="200" zoomScaleNormal="200" workbookViewId="0">
      <selection activeCell="D3" sqref="D3:D6"/>
    </sheetView>
  </sheetViews>
  <sheetFormatPr defaultRowHeight="15" x14ac:dyDescent="0.25"/>
  <cols>
    <col min="4" max="4" width="15.5703125" customWidth="1"/>
    <col min="6" max="6" width="15.28515625" customWidth="1"/>
    <col min="10" max="10" width="16" customWidth="1"/>
  </cols>
  <sheetData>
    <row r="3" spans="4:10" x14ac:dyDescent="0.25">
      <c r="D3" s="37">
        <v>1</v>
      </c>
      <c r="F3" s="36">
        <v>44655</v>
      </c>
      <c r="J3" s="39">
        <v>44655</v>
      </c>
    </row>
    <row r="4" spans="4:10" x14ac:dyDescent="0.25">
      <c r="D4" s="36">
        <v>2</v>
      </c>
      <c r="F4" s="36">
        <v>44656</v>
      </c>
    </row>
    <row r="5" spans="4:10" x14ac:dyDescent="0.25">
      <c r="D5" s="37">
        <v>3</v>
      </c>
      <c r="F5" s="36">
        <v>44657</v>
      </c>
    </row>
    <row r="6" spans="4:10" x14ac:dyDescent="0.25">
      <c r="D6" s="36">
        <v>4</v>
      </c>
      <c r="F6" s="36">
        <v>44658</v>
      </c>
    </row>
    <row r="7" spans="4:10" x14ac:dyDescent="0.25">
      <c r="D7" s="37">
        <v>5</v>
      </c>
      <c r="F7" s="36">
        <v>44659</v>
      </c>
    </row>
    <row r="8" spans="4:10" x14ac:dyDescent="0.25">
      <c r="D8" s="36">
        <v>6</v>
      </c>
      <c r="F8" s="36">
        <v>44660</v>
      </c>
      <c r="H8">
        <f>F8-F3</f>
        <v>5</v>
      </c>
    </row>
    <row r="9" spans="4:10" x14ac:dyDescent="0.25">
      <c r="D9" s="37">
        <v>7</v>
      </c>
      <c r="F9" s="36">
        <v>44661</v>
      </c>
    </row>
    <row r="10" spans="4:10" x14ac:dyDescent="0.25">
      <c r="D10" s="36">
        <v>8</v>
      </c>
      <c r="F10" s="36">
        <v>44662</v>
      </c>
    </row>
    <row r="11" spans="4:10" x14ac:dyDescent="0.25">
      <c r="D11" s="37">
        <v>9</v>
      </c>
      <c r="F11" s="36">
        <v>44663</v>
      </c>
    </row>
    <row r="12" spans="4:10" x14ac:dyDescent="0.25">
      <c r="D12" s="36">
        <v>10</v>
      </c>
    </row>
    <row r="13" spans="4:10" x14ac:dyDescent="0.25">
      <c r="D13" s="37">
        <v>11</v>
      </c>
    </row>
    <row r="14" spans="4:10" x14ac:dyDescent="0.25">
      <c r="D14" s="36">
        <v>12</v>
      </c>
    </row>
    <row r="15" spans="4:10" x14ac:dyDescent="0.25">
      <c r="D15" s="37">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7D5-4067-4300-974B-E9B61B517309}">
  <dimension ref="A2:H24"/>
  <sheetViews>
    <sheetView zoomScale="120" zoomScaleNormal="120" workbookViewId="0">
      <selection activeCell="E4" sqref="E4:E24"/>
    </sheetView>
  </sheetViews>
  <sheetFormatPr defaultRowHeight="15" x14ac:dyDescent="0.25"/>
  <cols>
    <col min="5" max="5" width="11.28515625" bestFit="1" customWidth="1"/>
    <col min="6" max="6" width="15.42578125" bestFit="1" customWidth="1"/>
    <col min="7" max="7" width="14.28515625" bestFit="1" customWidth="1"/>
    <col min="8" max="8" width="13.28515625" bestFit="1" customWidth="1"/>
  </cols>
  <sheetData>
    <row r="2" spans="1:8" x14ac:dyDescent="0.25">
      <c r="A2" s="27" t="s">
        <v>83</v>
      </c>
      <c r="B2" s="27"/>
      <c r="C2" s="27"/>
      <c r="D2" s="27"/>
      <c r="E2" s="27"/>
    </row>
    <row r="4" spans="1:8" x14ac:dyDescent="0.25">
      <c r="A4" s="5" t="s">
        <v>4</v>
      </c>
      <c r="B4" s="5" t="s">
        <v>3</v>
      </c>
      <c r="C4" s="5" t="s">
        <v>0</v>
      </c>
      <c r="D4" s="5" t="s">
        <v>1</v>
      </c>
      <c r="E4" s="5" t="s">
        <v>90</v>
      </c>
      <c r="F4" s="5" t="s">
        <v>91</v>
      </c>
      <c r="G4" s="5" t="s">
        <v>92</v>
      </c>
      <c r="H4" s="5" t="s">
        <v>93</v>
      </c>
    </row>
    <row r="5" spans="1:8" x14ac:dyDescent="0.25">
      <c r="A5">
        <v>1</v>
      </c>
      <c r="B5" t="s">
        <v>52</v>
      </c>
      <c r="C5">
        <v>2015</v>
      </c>
      <c r="D5">
        <v>1</v>
      </c>
      <c r="E5" s="1">
        <v>68000</v>
      </c>
    </row>
    <row r="6" spans="1:8" x14ac:dyDescent="0.25">
      <c r="A6">
        <v>2</v>
      </c>
      <c r="B6" t="s">
        <v>53</v>
      </c>
      <c r="C6">
        <v>2015</v>
      </c>
      <c r="D6">
        <v>2</v>
      </c>
      <c r="E6" s="1">
        <v>61000</v>
      </c>
      <c r="G6" s="19">
        <f>(E6-E5)/E5</f>
        <v>-0.10294117647058823</v>
      </c>
    </row>
    <row r="7" spans="1:8" x14ac:dyDescent="0.25">
      <c r="A7">
        <v>3</v>
      </c>
      <c r="B7" t="s">
        <v>54</v>
      </c>
      <c r="C7">
        <v>2015</v>
      </c>
      <c r="D7">
        <v>3</v>
      </c>
      <c r="E7" s="1">
        <v>80000</v>
      </c>
      <c r="G7" s="19">
        <f t="shared" ref="G7:G20" si="0">(E7-E6)/E6</f>
        <v>0.31147540983606559</v>
      </c>
    </row>
    <row r="8" spans="1:8" x14ac:dyDescent="0.25">
      <c r="A8">
        <v>4</v>
      </c>
      <c r="B8" t="s">
        <v>55</v>
      </c>
      <c r="C8">
        <v>2015</v>
      </c>
      <c r="D8">
        <v>4</v>
      </c>
      <c r="E8" s="1">
        <v>85000</v>
      </c>
      <c r="G8" s="19">
        <f t="shared" si="0"/>
        <v>6.25E-2</v>
      </c>
    </row>
    <row r="9" spans="1:8" x14ac:dyDescent="0.25">
      <c r="A9">
        <v>5</v>
      </c>
      <c r="B9" t="s">
        <v>56</v>
      </c>
      <c r="C9">
        <v>2016</v>
      </c>
      <c r="D9">
        <v>1</v>
      </c>
      <c r="E9" s="1">
        <v>78000</v>
      </c>
      <c r="F9" s="19"/>
      <c r="G9" s="19">
        <f t="shared" si="0"/>
        <v>-8.2352941176470587E-2</v>
      </c>
      <c r="H9" s="19">
        <f>(E9-E5)/E5</f>
        <v>0.14705882352941177</v>
      </c>
    </row>
    <row r="10" spans="1:8" x14ac:dyDescent="0.25">
      <c r="A10">
        <v>6</v>
      </c>
      <c r="B10" t="s">
        <v>57</v>
      </c>
      <c r="C10">
        <v>2016</v>
      </c>
      <c r="D10">
        <v>2</v>
      </c>
      <c r="E10" s="1">
        <v>72000</v>
      </c>
      <c r="G10" s="19">
        <f t="shared" si="0"/>
        <v>-7.6923076923076927E-2</v>
      </c>
      <c r="H10" s="19">
        <f t="shared" ref="H10:H20" si="1">(E10-E6)/E6</f>
        <v>0.18032786885245902</v>
      </c>
    </row>
    <row r="11" spans="1:8" x14ac:dyDescent="0.25">
      <c r="A11">
        <v>7</v>
      </c>
      <c r="B11" t="s">
        <v>58</v>
      </c>
      <c r="C11">
        <v>2016</v>
      </c>
      <c r="D11">
        <v>3</v>
      </c>
      <c r="E11" s="1">
        <v>88000</v>
      </c>
      <c r="G11" s="19">
        <f t="shared" si="0"/>
        <v>0.22222222222222221</v>
      </c>
      <c r="H11" s="19">
        <f t="shared" si="1"/>
        <v>0.1</v>
      </c>
    </row>
    <row r="12" spans="1:8" x14ac:dyDescent="0.25">
      <c r="A12">
        <v>8</v>
      </c>
      <c r="B12" t="s">
        <v>59</v>
      </c>
      <c r="C12">
        <v>2016</v>
      </c>
      <c r="D12">
        <v>4</v>
      </c>
      <c r="E12" s="1">
        <v>94000</v>
      </c>
      <c r="G12" s="19">
        <f t="shared" si="0"/>
        <v>6.8181818181818177E-2</v>
      </c>
      <c r="H12" s="19">
        <f t="shared" si="1"/>
        <v>0.10588235294117647</v>
      </c>
    </row>
    <row r="13" spans="1:8" x14ac:dyDescent="0.25">
      <c r="A13">
        <v>9</v>
      </c>
      <c r="B13" t="s">
        <v>60</v>
      </c>
      <c r="C13">
        <v>2017</v>
      </c>
      <c r="D13">
        <v>1</v>
      </c>
      <c r="E13" s="1">
        <v>80000</v>
      </c>
      <c r="F13" s="19"/>
      <c r="G13" s="19">
        <f t="shared" si="0"/>
        <v>-0.14893617021276595</v>
      </c>
      <c r="H13" s="19">
        <f t="shared" si="1"/>
        <v>2.564102564102564E-2</v>
      </c>
    </row>
    <row r="14" spans="1:8" x14ac:dyDescent="0.25">
      <c r="A14">
        <v>10</v>
      </c>
      <c r="B14" t="s">
        <v>61</v>
      </c>
      <c r="C14">
        <v>2017</v>
      </c>
      <c r="D14">
        <v>2</v>
      </c>
      <c r="E14" s="1">
        <v>76000</v>
      </c>
      <c r="G14" s="19">
        <f t="shared" si="0"/>
        <v>-0.05</v>
      </c>
      <c r="H14" s="19">
        <f t="shared" si="1"/>
        <v>5.5555555555555552E-2</v>
      </c>
    </row>
    <row r="15" spans="1:8" x14ac:dyDescent="0.25">
      <c r="A15">
        <v>11</v>
      </c>
      <c r="B15" t="s">
        <v>62</v>
      </c>
      <c r="C15">
        <v>2017</v>
      </c>
      <c r="D15">
        <v>3</v>
      </c>
      <c r="E15" s="1">
        <v>95000</v>
      </c>
      <c r="G15" s="19">
        <f t="shared" si="0"/>
        <v>0.25</v>
      </c>
      <c r="H15" s="19">
        <f t="shared" si="1"/>
        <v>7.9545454545454544E-2</v>
      </c>
    </row>
    <row r="16" spans="1:8" x14ac:dyDescent="0.25">
      <c r="A16">
        <v>12</v>
      </c>
      <c r="B16" t="s">
        <v>63</v>
      </c>
      <c r="C16">
        <v>2017</v>
      </c>
      <c r="D16">
        <v>4</v>
      </c>
      <c r="E16" s="1">
        <v>98000</v>
      </c>
      <c r="G16" s="19">
        <f t="shared" si="0"/>
        <v>3.1578947368421054E-2</v>
      </c>
      <c r="H16" s="19">
        <f t="shared" si="1"/>
        <v>4.2553191489361701E-2</v>
      </c>
    </row>
    <row r="17" spans="1:8" x14ac:dyDescent="0.25">
      <c r="A17">
        <v>13</v>
      </c>
      <c r="B17" t="s">
        <v>64</v>
      </c>
      <c r="C17">
        <v>2018</v>
      </c>
      <c r="D17">
        <v>1</v>
      </c>
      <c r="E17" s="1">
        <v>83000</v>
      </c>
      <c r="F17" s="19"/>
      <c r="G17" s="19">
        <f t="shared" si="0"/>
        <v>-0.15306122448979592</v>
      </c>
      <c r="H17" s="19">
        <f t="shared" si="1"/>
        <v>3.7499999999999999E-2</v>
      </c>
    </row>
    <row r="18" spans="1:8" x14ac:dyDescent="0.25">
      <c r="A18">
        <v>14</v>
      </c>
      <c r="B18" t="s">
        <v>65</v>
      </c>
      <c r="C18">
        <v>2018</v>
      </c>
      <c r="D18">
        <v>2</v>
      </c>
      <c r="E18" s="1">
        <v>79000</v>
      </c>
      <c r="G18" s="19">
        <f t="shared" si="0"/>
        <v>-4.8192771084337352E-2</v>
      </c>
      <c r="H18" s="19">
        <f t="shared" si="1"/>
        <v>3.9473684210526314E-2</v>
      </c>
    </row>
    <row r="19" spans="1:8" x14ac:dyDescent="0.25">
      <c r="A19">
        <v>15</v>
      </c>
      <c r="B19" t="s">
        <v>66</v>
      </c>
      <c r="C19">
        <v>2018</v>
      </c>
      <c r="D19">
        <v>3</v>
      </c>
      <c r="E19" s="1">
        <v>100000</v>
      </c>
      <c r="G19" s="19">
        <f t="shared" si="0"/>
        <v>0.26582278481012656</v>
      </c>
      <c r="H19" s="19">
        <f t="shared" si="1"/>
        <v>5.2631578947368418E-2</v>
      </c>
    </row>
    <row r="20" spans="1:8" x14ac:dyDescent="0.25">
      <c r="A20">
        <v>16</v>
      </c>
      <c r="B20" t="s">
        <v>67</v>
      </c>
      <c r="C20">
        <v>2018</v>
      </c>
      <c r="D20">
        <v>4</v>
      </c>
      <c r="E20" s="1">
        <v>104000</v>
      </c>
      <c r="G20" s="19">
        <f t="shared" si="0"/>
        <v>0.04</v>
      </c>
      <c r="H20" s="19">
        <f t="shared" si="1"/>
        <v>6.1224489795918366E-2</v>
      </c>
    </row>
    <row r="21" spans="1:8" x14ac:dyDescent="0.25">
      <c r="A21">
        <v>17</v>
      </c>
      <c r="E21" s="20">
        <f>G21</f>
        <v>88081.632653061228</v>
      </c>
      <c r="F21" s="1">
        <f>SUM(E17*80%,E13*15%,E9*3%,E5*2%)</f>
        <v>82100</v>
      </c>
      <c r="G21" s="2">
        <f>(E20*G17)+E20</f>
        <v>88081.632653061228</v>
      </c>
    </row>
    <row r="22" spans="1:8" x14ac:dyDescent="0.25">
      <c r="A22">
        <v>18</v>
      </c>
      <c r="E22" s="20">
        <f>G22</f>
        <v>83836.734693877559</v>
      </c>
      <c r="F22" s="19"/>
      <c r="G22" s="2">
        <f t="shared" ref="G22:G24" si="2">(E21*G18)+E21</f>
        <v>83836.734693877559</v>
      </c>
    </row>
    <row r="23" spans="1:8" x14ac:dyDescent="0.25">
      <c r="A23">
        <v>19</v>
      </c>
      <c r="E23" s="20">
        <f>G23</f>
        <v>106122.44897959185</v>
      </c>
      <c r="F23" s="19"/>
      <c r="G23" s="2">
        <f t="shared" si="2"/>
        <v>106122.44897959185</v>
      </c>
    </row>
    <row r="24" spans="1:8" x14ac:dyDescent="0.25">
      <c r="A24">
        <v>20</v>
      </c>
      <c r="E24" s="20">
        <f>G24</f>
        <v>110367.34693877552</v>
      </c>
      <c r="F24" s="19"/>
      <c r="G24" s="2">
        <f t="shared" si="2"/>
        <v>110367.34693877552</v>
      </c>
    </row>
  </sheetData>
  <mergeCells count="1">
    <mergeCell ref="A2:E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9F5E-4978-4CC8-9AB3-607969F7620D}">
  <dimension ref="A1:O24"/>
  <sheetViews>
    <sheetView zoomScale="140" zoomScaleNormal="140" workbookViewId="0">
      <selection activeCell="A24" sqref="A24:C27"/>
    </sheetView>
  </sheetViews>
  <sheetFormatPr defaultRowHeight="15" x14ac:dyDescent="0.25"/>
  <cols>
    <col min="5" max="5" width="11.28515625" bestFit="1" customWidth="1"/>
    <col min="10" max="10" width="12.7109375" bestFit="1" customWidth="1"/>
  </cols>
  <sheetData>
    <row r="1" spans="1:15" x14ac:dyDescent="0.25">
      <c r="N1" t="s">
        <v>1</v>
      </c>
      <c r="O1" t="s">
        <v>11</v>
      </c>
    </row>
    <row r="2" spans="1:15" x14ac:dyDescent="0.25">
      <c r="N2">
        <v>1</v>
      </c>
      <c r="O2" s="21">
        <f>AVERAGEIFS($H$8:$H$23,$D$8:$D$23,N2)</f>
        <v>0.92982083613949484</v>
      </c>
    </row>
    <row r="3" spans="1:15" x14ac:dyDescent="0.25">
      <c r="N3">
        <v>2</v>
      </c>
      <c r="O3" s="21">
        <f>AVERAGEIFS($H$8:$H$23,$D$8:$D$23,N3)</f>
        <v>0.84941691962717825</v>
      </c>
    </row>
    <row r="4" spans="1:15" x14ac:dyDescent="0.25">
      <c r="N4">
        <v>3</v>
      </c>
      <c r="O4" s="21">
        <f>AVERAGEIFS($H$8:$H$23,$D$8:$D$23,N4)</f>
        <v>1.0521697911771328</v>
      </c>
    </row>
    <row r="5" spans="1:15" x14ac:dyDescent="0.25">
      <c r="F5" s="27" t="s">
        <v>84</v>
      </c>
      <c r="G5" s="27"/>
      <c r="H5" s="27"/>
      <c r="I5" s="27"/>
      <c r="J5" s="27"/>
      <c r="N5">
        <v>4</v>
      </c>
      <c r="O5" s="21">
        <f>AVERAGEIFS($H$8:$H$23,$D$8:$D$23,N5)</f>
        <v>1.0877863692323226</v>
      </c>
    </row>
    <row r="6" spans="1:15" x14ac:dyDescent="0.25">
      <c r="E6" t="s">
        <v>9</v>
      </c>
      <c r="F6" s="28" t="s">
        <v>7</v>
      </c>
      <c r="G6" s="28"/>
      <c r="H6" t="s">
        <v>10</v>
      </c>
      <c r="J6" t="s">
        <v>12</v>
      </c>
    </row>
    <row r="7" spans="1:15" x14ac:dyDescent="0.25">
      <c r="A7" s="5" t="s">
        <v>4</v>
      </c>
      <c r="B7" s="5" t="s">
        <v>3</v>
      </c>
      <c r="C7" s="5" t="s">
        <v>0</v>
      </c>
      <c r="D7" s="5" t="s">
        <v>1</v>
      </c>
      <c r="E7" s="5" t="s">
        <v>2</v>
      </c>
      <c r="F7" s="5" t="s">
        <v>5</v>
      </c>
      <c r="G7" s="5" t="s">
        <v>6</v>
      </c>
      <c r="H7" s="5" t="s">
        <v>8</v>
      </c>
      <c r="I7" s="5" t="s">
        <v>11</v>
      </c>
      <c r="J7" s="5" t="s">
        <v>13</v>
      </c>
      <c r="K7" s="5" t="s">
        <v>14</v>
      </c>
    </row>
    <row r="8" spans="1:15" x14ac:dyDescent="0.25">
      <c r="A8">
        <v>1</v>
      </c>
      <c r="B8" t="s">
        <v>52</v>
      </c>
      <c r="C8">
        <v>2015</v>
      </c>
      <c r="D8">
        <v>1</v>
      </c>
      <c r="E8" s="1">
        <v>68000</v>
      </c>
      <c r="I8" s="3">
        <f>VLOOKUP(D8,$N$2:$O$5,2,FALSE)</f>
        <v>0.92982083613949484</v>
      </c>
      <c r="J8" s="2">
        <f>E8/I8</f>
        <v>73132.368470390371</v>
      </c>
    </row>
    <row r="9" spans="1:15" x14ac:dyDescent="0.25">
      <c r="A9">
        <v>2</v>
      </c>
      <c r="B9" t="s">
        <v>53</v>
      </c>
      <c r="C9">
        <v>2015</v>
      </c>
      <c r="D9">
        <v>2</v>
      </c>
      <c r="E9" s="1">
        <v>61000</v>
      </c>
      <c r="F9" s="2">
        <f>AVERAGE(E8:E11)</f>
        <v>73500</v>
      </c>
      <c r="G9" s="2">
        <f>AVERAGE(F9:F10)</f>
        <v>74750</v>
      </c>
      <c r="H9" s="35">
        <f>E9/G9</f>
        <v>0.81605351170568563</v>
      </c>
      <c r="I9" s="3">
        <f t="shared" ref="I9:I23" si="0">VLOOKUP(D9,$N$2:$O$5,2,FALSE)</f>
        <v>0.84941691962717825</v>
      </c>
      <c r="J9" s="2">
        <f t="shared" ref="J9:J23" si="1">E9/I9</f>
        <v>71813.968606575218</v>
      </c>
    </row>
    <row r="10" spans="1:15" x14ac:dyDescent="0.25">
      <c r="A10">
        <v>3</v>
      </c>
      <c r="B10" t="s">
        <v>54</v>
      </c>
      <c r="C10">
        <v>2015</v>
      </c>
      <c r="D10">
        <v>3</v>
      </c>
      <c r="E10" s="1">
        <v>80000</v>
      </c>
      <c r="F10" s="2">
        <f t="shared" ref="F10:F22" si="2">AVERAGE(E9:E12)</f>
        <v>76000</v>
      </c>
      <c r="G10" s="2">
        <f t="shared" ref="G10:G21" si="3">AVERAGE(F10:F11)</f>
        <v>77375</v>
      </c>
      <c r="H10" s="35">
        <f t="shared" ref="H10:H20" si="4">E10/G10</f>
        <v>1.0339256865912763</v>
      </c>
      <c r="I10" s="3">
        <f t="shared" si="0"/>
        <v>1.0521697911771328</v>
      </c>
      <c r="J10" s="2">
        <f t="shared" si="1"/>
        <v>76033.355710107062</v>
      </c>
    </row>
    <row r="11" spans="1:15" x14ac:dyDescent="0.25">
      <c r="A11">
        <v>4</v>
      </c>
      <c r="B11" t="s">
        <v>55</v>
      </c>
      <c r="C11">
        <v>2015</v>
      </c>
      <c r="D11">
        <v>4</v>
      </c>
      <c r="E11" s="1">
        <v>85000</v>
      </c>
      <c r="F11" s="2">
        <f t="shared" si="2"/>
        <v>78750</v>
      </c>
      <c r="G11" s="2">
        <f t="shared" si="3"/>
        <v>79750</v>
      </c>
      <c r="H11" s="35">
        <f t="shared" si="4"/>
        <v>1.0658307210031348</v>
      </c>
      <c r="I11" s="3">
        <f t="shared" si="0"/>
        <v>1.0877863692323226</v>
      </c>
      <c r="J11" s="2">
        <f t="shared" si="1"/>
        <v>78140.342997666507</v>
      </c>
    </row>
    <row r="12" spans="1:15" x14ac:dyDescent="0.25">
      <c r="A12">
        <v>5</v>
      </c>
      <c r="B12" t="s">
        <v>56</v>
      </c>
      <c r="C12">
        <v>2016</v>
      </c>
      <c r="D12">
        <v>1</v>
      </c>
      <c r="E12" s="1">
        <v>78000</v>
      </c>
      <c r="F12" s="2">
        <f t="shared" si="2"/>
        <v>80750</v>
      </c>
      <c r="G12" s="2">
        <f t="shared" si="3"/>
        <v>81875</v>
      </c>
      <c r="H12" s="35">
        <f t="shared" si="4"/>
        <v>0.95267175572519081</v>
      </c>
      <c r="I12" s="3">
        <f t="shared" si="0"/>
        <v>0.92982083613949484</v>
      </c>
      <c r="J12" s="2">
        <f t="shared" si="1"/>
        <v>83887.128539565427</v>
      </c>
    </row>
    <row r="13" spans="1:15" x14ac:dyDescent="0.25">
      <c r="A13">
        <v>6</v>
      </c>
      <c r="B13" t="s">
        <v>57</v>
      </c>
      <c r="C13">
        <v>2016</v>
      </c>
      <c r="D13">
        <v>2</v>
      </c>
      <c r="E13" s="1">
        <v>72000</v>
      </c>
      <c r="F13" s="2">
        <f t="shared" si="2"/>
        <v>83000</v>
      </c>
      <c r="G13" s="2">
        <f t="shared" si="3"/>
        <v>83250</v>
      </c>
      <c r="H13" s="35">
        <f t="shared" si="4"/>
        <v>0.86486486486486491</v>
      </c>
      <c r="I13" s="3">
        <f t="shared" si="0"/>
        <v>0.84941691962717825</v>
      </c>
      <c r="J13" s="2">
        <f t="shared" si="1"/>
        <v>84764.028519236323</v>
      </c>
    </row>
    <row r="14" spans="1:15" x14ac:dyDescent="0.25">
      <c r="A14">
        <v>7</v>
      </c>
      <c r="B14" t="s">
        <v>58</v>
      </c>
      <c r="C14">
        <v>2016</v>
      </c>
      <c r="D14">
        <v>3</v>
      </c>
      <c r="E14" s="1">
        <v>88000</v>
      </c>
      <c r="F14" s="2">
        <f t="shared" si="2"/>
        <v>83500</v>
      </c>
      <c r="G14" s="2">
        <f t="shared" si="3"/>
        <v>84000</v>
      </c>
      <c r="H14" s="35">
        <f t="shared" si="4"/>
        <v>1.0476190476190477</v>
      </c>
      <c r="I14" s="3">
        <f t="shared" si="0"/>
        <v>1.0521697911771328</v>
      </c>
      <c r="J14" s="2">
        <f t="shared" si="1"/>
        <v>83636.691281117761</v>
      </c>
    </row>
    <row r="15" spans="1:15" x14ac:dyDescent="0.25">
      <c r="A15">
        <v>8</v>
      </c>
      <c r="B15" t="s">
        <v>59</v>
      </c>
      <c r="C15">
        <v>2016</v>
      </c>
      <c r="D15">
        <v>4</v>
      </c>
      <c r="E15" s="1">
        <v>94000</v>
      </c>
      <c r="F15" s="2">
        <f t="shared" si="2"/>
        <v>84500</v>
      </c>
      <c r="G15" s="2">
        <f t="shared" si="3"/>
        <v>85375</v>
      </c>
      <c r="H15" s="35">
        <f t="shared" si="4"/>
        <v>1.1010248901903368</v>
      </c>
      <c r="I15" s="3">
        <f t="shared" si="0"/>
        <v>1.0877863692323226</v>
      </c>
      <c r="J15" s="2">
        <f t="shared" si="1"/>
        <v>86414.026373890025</v>
      </c>
    </row>
    <row r="16" spans="1:15" x14ac:dyDescent="0.25">
      <c r="A16">
        <v>9</v>
      </c>
      <c r="B16" t="s">
        <v>60</v>
      </c>
      <c r="C16">
        <v>2017</v>
      </c>
      <c r="D16">
        <v>1</v>
      </c>
      <c r="E16" s="1">
        <v>80000</v>
      </c>
      <c r="F16" s="2">
        <f t="shared" si="2"/>
        <v>86250</v>
      </c>
      <c r="G16" s="2">
        <f t="shared" si="3"/>
        <v>86750</v>
      </c>
      <c r="H16" s="35">
        <f t="shared" si="4"/>
        <v>0.9221902017291066</v>
      </c>
      <c r="I16" s="3">
        <f t="shared" si="0"/>
        <v>0.92982083613949484</v>
      </c>
      <c r="J16" s="2">
        <f t="shared" si="1"/>
        <v>86038.080553400432</v>
      </c>
    </row>
    <row r="17" spans="1:10" x14ac:dyDescent="0.25">
      <c r="A17">
        <v>10</v>
      </c>
      <c r="B17" t="s">
        <v>61</v>
      </c>
      <c r="C17">
        <v>2017</v>
      </c>
      <c r="D17">
        <v>2</v>
      </c>
      <c r="E17" s="1">
        <v>76000</v>
      </c>
      <c r="F17" s="2">
        <f t="shared" si="2"/>
        <v>87250</v>
      </c>
      <c r="G17" s="2">
        <f t="shared" si="3"/>
        <v>87625</v>
      </c>
      <c r="H17" s="35">
        <f t="shared" si="4"/>
        <v>0.86733238231098431</v>
      </c>
      <c r="I17" s="3">
        <f t="shared" si="0"/>
        <v>0.84941691962717825</v>
      </c>
      <c r="J17" s="2">
        <f t="shared" si="1"/>
        <v>89473.141214749441</v>
      </c>
    </row>
    <row r="18" spans="1:10" x14ac:dyDescent="0.25">
      <c r="A18">
        <v>11</v>
      </c>
      <c r="B18" t="s">
        <v>62</v>
      </c>
      <c r="C18">
        <v>2017</v>
      </c>
      <c r="D18">
        <v>3</v>
      </c>
      <c r="E18" s="1">
        <v>95000</v>
      </c>
      <c r="F18" s="2">
        <f t="shared" si="2"/>
        <v>88000</v>
      </c>
      <c r="G18" s="2">
        <f t="shared" si="3"/>
        <v>88375</v>
      </c>
      <c r="H18" s="35">
        <f t="shared" si="4"/>
        <v>1.074964639321075</v>
      </c>
      <c r="I18" s="3">
        <f t="shared" si="0"/>
        <v>1.0521697911771328</v>
      </c>
      <c r="J18" s="2">
        <f t="shared" si="1"/>
        <v>90289.609905752121</v>
      </c>
    </row>
    <row r="19" spans="1:10" x14ac:dyDescent="0.25">
      <c r="A19">
        <v>12</v>
      </c>
      <c r="B19" t="s">
        <v>63</v>
      </c>
      <c r="C19">
        <v>2017</v>
      </c>
      <c r="D19">
        <v>4</v>
      </c>
      <c r="E19" s="1">
        <v>98000</v>
      </c>
      <c r="F19" s="2">
        <f t="shared" si="2"/>
        <v>88750</v>
      </c>
      <c r="G19" s="2">
        <f t="shared" si="3"/>
        <v>89375</v>
      </c>
      <c r="H19" s="35">
        <f t="shared" si="4"/>
        <v>1.0965034965034965</v>
      </c>
      <c r="I19" s="3">
        <f t="shared" si="0"/>
        <v>1.0877863692323226</v>
      </c>
      <c r="J19" s="2">
        <f t="shared" si="1"/>
        <v>90091.218985544925</v>
      </c>
    </row>
    <row r="20" spans="1:10" x14ac:dyDescent="0.25">
      <c r="A20">
        <v>13</v>
      </c>
      <c r="B20" t="s">
        <v>64</v>
      </c>
      <c r="C20">
        <v>2018</v>
      </c>
      <c r="D20">
        <v>1</v>
      </c>
      <c r="E20" s="1">
        <v>83000</v>
      </c>
      <c r="F20" s="2">
        <f t="shared" si="2"/>
        <v>90000</v>
      </c>
      <c r="G20" s="2">
        <f t="shared" si="3"/>
        <v>90750</v>
      </c>
      <c r="H20" s="35">
        <f t="shared" si="4"/>
        <v>0.91460055096418735</v>
      </c>
      <c r="I20" s="3">
        <f t="shared" si="0"/>
        <v>0.92982083613949484</v>
      </c>
      <c r="J20" s="2">
        <f t="shared" si="1"/>
        <v>89264.508574152947</v>
      </c>
    </row>
    <row r="21" spans="1:10" x14ac:dyDescent="0.25">
      <c r="A21">
        <v>14</v>
      </c>
      <c r="B21" t="s">
        <v>65</v>
      </c>
      <c r="C21">
        <v>2018</v>
      </c>
      <c r="D21">
        <v>2</v>
      </c>
      <c r="E21" s="1">
        <v>79000</v>
      </c>
      <c r="F21" s="2">
        <f t="shared" si="2"/>
        <v>91500</v>
      </c>
      <c r="G21" s="2"/>
      <c r="H21" s="3"/>
      <c r="I21" s="3">
        <f t="shared" si="0"/>
        <v>0.84941691962717825</v>
      </c>
      <c r="J21" s="2">
        <f t="shared" si="1"/>
        <v>93004.975736384295</v>
      </c>
    </row>
    <row r="22" spans="1:10" x14ac:dyDescent="0.25">
      <c r="A22">
        <v>15</v>
      </c>
      <c r="B22" t="s">
        <v>66</v>
      </c>
      <c r="C22">
        <v>2018</v>
      </c>
      <c r="D22">
        <v>3</v>
      </c>
      <c r="E22" s="1">
        <v>100000</v>
      </c>
      <c r="F22" s="2"/>
      <c r="G22" s="2"/>
      <c r="I22" s="3">
        <f t="shared" si="0"/>
        <v>1.0521697911771328</v>
      </c>
      <c r="J22" s="2">
        <f t="shared" si="1"/>
        <v>95041.694637633816</v>
      </c>
    </row>
    <row r="23" spans="1:10" x14ac:dyDescent="0.25">
      <c r="A23">
        <v>16</v>
      </c>
      <c r="B23" t="s">
        <v>67</v>
      </c>
      <c r="C23">
        <v>2018</v>
      </c>
      <c r="D23">
        <v>4</v>
      </c>
      <c r="E23" s="1">
        <v>104000</v>
      </c>
      <c r="F23" s="2"/>
      <c r="I23" s="3">
        <f t="shared" si="0"/>
        <v>1.0877863692323226</v>
      </c>
      <c r="J23" s="2">
        <f t="shared" si="1"/>
        <v>95607.007903027261</v>
      </c>
    </row>
    <row r="24" spans="1:10" x14ac:dyDescent="0.25">
      <c r="I24" s="3"/>
    </row>
  </sheetData>
  <mergeCells count="2">
    <mergeCell ref="F6:G6"/>
    <mergeCell ref="F5:J5"/>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15FDD-AED8-4079-956B-03E910861BB8}">
  <dimension ref="A1:I18"/>
  <sheetViews>
    <sheetView zoomScale="150" zoomScaleNormal="150" workbookViewId="0">
      <selection activeCell="A16" sqref="A16:I18"/>
    </sheetView>
  </sheetViews>
  <sheetFormatPr defaultRowHeight="15" x14ac:dyDescent="0.25"/>
  <sheetData>
    <row r="1" spans="1:9" x14ac:dyDescent="0.25">
      <c r="A1" t="s">
        <v>23</v>
      </c>
    </row>
    <row r="2" spans="1:9" ht="15.75" thickBot="1" x14ac:dyDescent="0.3"/>
    <row r="3" spans="1:9" x14ac:dyDescent="0.25">
      <c r="A3" s="12" t="s">
        <v>24</v>
      </c>
      <c r="B3" s="12"/>
    </row>
    <row r="4" spans="1:9" x14ac:dyDescent="0.25">
      <c r="A4" s="9" t="s">
        <v>25</v>
      </c>
      <c r="B4" s="9">
        <v>0.9625189588137405</v>
      </c>
    </row>
    <row r="5" spans="1:9" x14ac:dyDescent="0.25">
      <c r="A5" s="9" t="s">
        <v>26</v>
      </c>
      <c r="B5" s="9">
        <v>0.92644274607588706</v>
      </c>
    </row>
    <row r="6" spans="1:9" x14ac:dyDescent="0.25">
      <c r="A6" s="9" t="s">
        <v>27</v>
      </c>
      <c r="B6" s="9">
        <v>0.92118865650987902</v>
      </c>
    </row>
    <row r="7" spans="1:9" x14ac:dyDescent="0.25">
      <c r="A7" s="9" t="s">
        <v>28</v>
      </c>
      <c r="B7" s="9">
        <v>2035.4099923617032</v>
      </c>
    </row>
    <row r="8" spans="1:9" ht="15.75" thickBot="1" x14ac:dyDescent="0.3">
      <c r="A8" s="10" t="s">
        <v>29</v>
      </c>
      <c r="B8" s="10">
        <v>16</v>
      </c>
    </row>
    <row r="10" spans="1:9" ht="15.75" thickBot="1" x14ac:dyDescent="0.3">
      <c r="A10" t="s">
        <v>30</v>
      </c>
    </row>
    <row r="11" spans="1:9" x14ac:dyDescent="0.25">
      <c r="A11" s="11"/>
      <c r="B11" s="11" t="s">
        <v>35</v>
      </c>
      <c r="C11" s="11" t="s">
        <v>36</v>
      </c>
      <c r="D11" s="11" t="s">
        <v>37</v>
      </c>
      <c r="E11" s="11" t="s">
        <v>38</v>
      </c>
      <c r="F11" s="11" t="s">
        <v>39</v>
      </c>
    </row>
    <row r="12" spans="1:9" x14ac:dyDescent="0.25">
      <c r="A12" s="9" t="s">
        <v>31</v>
      </c>
      <c r="B12" s="9">
        <v>1</v>
      </c>
      <c r="C12" s="9">
        <v>730507901.48077512</v>
      </c>
      <c r="D12" s="9">
        <v>730507901.48077512</v>
      </c>
      <c r="E12" s="9">
        <v>176.32793168765437</v>
      </c>
      <c r="F12" s="9">
        <v>2.5232728874048511E-9</v>
      </c>
    </row>
    <row r="13" spans="1:9" x14ac:dyDescent="0.25">
      <c r="A13" s="9" t="s">
        <v>32</v>
      </c>
      <c r="B13" s="9">
        <v>14</v>
      </c>
      <c r="C13" s="9">
        <v>58000513.718082167</v>
      </c>
      <c r="D13" s="9">
        <v>4142893.837005869</v>
      </c>
      <c r="E13" s="9"/>
      <c r="F13" s="9"/>
    </row>
    <row r="14" spans="1:9" ht="15.75" thickBot="1" x14ac:dyDescent="0.3">
      <c r="A14" s="10" t="s">
        <v>33</v>
      </c>
      <c r="B14" s="10">
        <v>15</v>
      </c>
      <c r="C14" s="10">
        <v>788508415.19885731</v>
      </c>
      <c r="D14" s="10"/>
      <c r="E14" s="10"/>
      <c r="F14" s="10"/>
    </row>
    <row r="15" spans="1:9" ht="15.75" thickBot="1" x14ac:dyDescent="0.3"/>
    <row r="16" spans="1:9" x14ac:dyDescent="0.25">
      <c r="A16" s="11"/>
      <c r="B16" s="11" t="s">
        <v>40</v>
      </c>
      <c r="C16" s="11" t="s">
        <v>28</v>
      </c>
      <c r="D16" s="11" t="s">
        <v>41</v>
      </c>
      <c r="E16" s="11" t="s">
        <v>42</v>
      </c>
      <c r="F16" s="11" t="s">
        <v>43</v>
      </c>
      <c r="G16" s="11" t="s">
        <v>44</v>
      </c>
      <c r="H16" s="11" t="s">
        <v>45</v>
      </c>
      <c r="I16" s="11" t="s">
        <v>46</v>
      </c>
    </row>
    <row r="17" spans="1:9" x14ac:dyDescent="0.25">
      <c r="A17" s="9" t="s">
        <v>34</v>
      </c>
      <c r="B17" s="9">
        <v>71146.775747923501</v>
      </c>
      <c r="C17" s="9">
        <v>1067.3780048214473</v>
      </c>
      <c r="D17" s="9">
        <v>66.655650975143573</v>
      </c>
      <c r="E17" s="9">
        <v>6.3290616122134206E-19</v>
      </c>
      <c r="F17" s="9">
        <v>68857.477612206188</v>
      </c>
      <c r="G17" s="9">
        <v>73436.073883640813</v>
      </c>
      <c r="H17" s="9">
        <v>68857.477612206188</v>
      </c>
      <c r="I17" s="9">
        <v>73436.073883640813</v>
      </c>
    </row>
    <row r="18" spans="1:9" ht="15.75" thickBot="1" x14ac:dyDescent="0.3">
      <c r="A18" s="10" t="s">
        <v>4</v>
      </c>
      <c r="B18" s="10">
        <v>1465.7942050008401</v>
      </c>
      <c r="C18" s="10">
        <v>110.38560537292294</v>
      </c>
      <c r="D18" s="10">
        <v>13.278852800135047</v>
      </c>
      <c r="E18" s="10">
        <v>2.5232728874048511E-9</v>
      </c>
      <c r="F18" s="10">
        <v>1229.040628059247</v>
      </c>
      <c r="G18" s="10">
        <v>1702.5477819424332</v>
      </c>
      <c r="H18" s="10">
        <v>1229.040628059247</v>
      </c>
      <c r="I18" s="10">
        <v>1702.5477819424332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33BEA-7EE4-43DF-A815-81D2EA99E65D}">
  <dimension ref="A1:I24"/>
  <sheetViews>
    <sheetView topLeftCell="A10" zoomScale="160" zoomScaleNormal="160" workbookViewId="0">
      <selection activeCell="B19" sqref="A19:B19"/>
    </sheetView>
  </sheetViews>
  <sheetFormatPr defaultRowHeight="15" x14ac:dyDescent="0.25"/>
  <cols>
    <col min="1" max="1" width="18" bestFit="1" customWidth="1"/>
    <col min="2" max="2" width="12.7109375" bestFit="1" customWidth="1"/>
  </cols>
  <sheetData>
    <row r="1" spans="1:9" x14ac:dyDescent="0.25">
      <c r="A1" t="s">
        <v>23</v>
      </c>
    </row>
    <row r="2" spans="1:9" ht="15.75" thickBot="1" x14ac:dyDescent="0.3"/>
    <row r="3" spans="1:9" x14ac:dyDescent="0.25">
      <c r="A3" s="12" t="s">
        <v>24</v>
      </c>
      <c r="B3" s="12"/>
    </row>
    <row r="4" spans="1:9" x14ac:dyDescent="0.25">
      <c r="A4" s="9" t="s">
        <v>25</v>
      </c>
      <c r="B4" s="9">
        <v>0.97719769467993944</v>
      </c>
    </row>
    <row r="5" spans="1:9" x14ac:dyDescent="0.25">
      <c r="A5" s="9" t="s">
        <v>26</v>
      </c>
      <c r="B5" s="9">
        <v>0.9549153344877882</v>
      </c>
    </row>
    <row r="6" spans="1:9" x14ac:dyDescent="0.25">
      <c r="A6" s="9" t="s">
        <v>27</v>
      </c>
      <c r="B6" s="9">
        <v>0.94797923210129409</v>
      </c>
    </row>
    <row r="7" spans="1:9" x14ac:dyDescent="0.25">
      <c r="A7" s="9" t="s">
        <v>28</v>
      </c>
      <c r="B7" s="9">
        <v>1653.658837310692</v>
      </c>
    </row>
    <row r="8" spans="1:9" ht="15.75" thickBot="1" x14ac:dyDescent="0.3">
      <c r="A8" s="10" t="s">
        <v>29</v>
      </c>
      <c r="B8" s="10">
        <v>16</v>
      </c>
    </row>
    <row r="10" spans="1:9" ht="15.75" thickBot="1" x14ac:dyDescent="0.3">
      <c r="A10" t="s">
        <v>30</v>
      </c>
    </row>
    <row r="11" spans="1:9" x14ac:dyDescent="0.25">
      <c r="A11" s="11"/>
      <c r="B11" s="11" t="s">
        <v>35</v>
      </c>
      <c r="C11" s="11" t="s">
        <v>36</v>
      </c>
      <c r="D11" s="11" t="s">
        <v>37</v>
      </c>
      <c r="E11" s="11" t="s">
        <v>38</v>
      </c>
      <c r="F11" s="11" t="s">
        <v>39</v>
      </c>
    </row>
    <row r="12" spans="1:9" x14ac:dyDescent="0.25">
      <c r="A12" s="9" t="s">
        <v>31</v>
      </c>
      <c r="B12" s="9">
        <v>2</v>
      </c>
      <c r="C12" s="9">
        <v>752958777.04605258</v>
      </c>
      <c r="D12" s="9">
        <v>376479388.52302629</v>
      </c>
      <c r="E12" s="9">
        <v>137.67318895799232</v>
      </c>
      <c r="F12" s="9">
        <v>1.7831486029750237E-9</v>
      </c>
    </row>
    <row r="13" spans="1:9" x14ac:dyDescent="0.25">
      <c r="A13" s="9" t="s">
        <v>32</v>
      </c>
      <c r="B13" s="9">
        <v>13</v>
      </c>
      <c r="C13" s="9">
        <v>35549638.152804747</v>
      </c>
      <c r="D13" s="9">
        <v>2734587.55021575</v>
      </c>
      <c r="E13" s="9"/>
      <c r="F13" s="9"/>
    </row>
    <row r="14" spans="1:9" ht="15.75" thickBot="1" x14ac:dyDescent="0.3">
      <c r="A14" s="10" t="s">
        <v>33</v>
      </c>
      <c r="B14" s="10">
        <v>15</v>
      </c>
      <c r="C14" s="10">
        <v>788508415.19885731</v>
      </c>
      <c r="D14" s="10"/>
      <c r="E14" s="10"/>
      <c r="F14" s="10"/>
    </row>
    <row r="15" spans="1:9" ht="15.75" thickBot="1" x14ac:dyDescent="0.3"/>
    <row r="16" spans="1:9" x14ac:dyDescent="0.25">
      <c r="A16" s="11"/>
      <c r="B16" s="11" t="s">
        <v>40</v>
      </c>
      <c r="C16" s="11" t="s">
        <v>28</v>
      </c>
      <c r="D16" s="11" t="s">
        <v>41</v>
      </c>
      <c r="E16" s="11" t="s">
        <v>42</v>
      </c>
      <c r="F16" s="11" t="s">
        <v>43</v>
      </c>
      <c r="G16" s="11" t="s">
        <v>44</v>
      </c>
      <c r="H16" s="11" t="s">
        <v>45</v>
      </c>
      <c r="I16" s="11" t="s">
        <v>46</v>
      </c>
    </row>
    <row r="17" spans="1:9" x14ac:dyDescent="0.25">
      <c r="A17" s="9" t="s">
        <v>34</v>
      </c>
      <c r="B17" s="9">
        <v>68495.825255539181</v>
      </c>
      <c r="C17" s="9">
        <v>1268.0646522172306</v>
      </c>
      <c r="D17" s="9">
        <v>54.016035488232539</v>
      </c>
      <c r="E17" s="9">
        <v>1.1034386592130845E-16</v>
      </c>
      <c r="F17" s="9">
        <v>65756.338126520684</v>
      </c>
      <c r="G17" s="9">
        <v>71235.312384557677</v>
      </c>
      <c r="H17" s="9">
        <v>65756.338126520684</v>
      </c>
      <c r="I17" s="9">
        <v>71235.312384557677</v>
      </c>
    </row>
    <row r="18" spans="1:9" x14ac:dyDescent="0.25">
      <c r="A18" s="9" t="s">
        <v>4</v>
      </c>
      <c r="B18" s="9">
        <v>1509.651841823375</v>
      </c>
      <c r="C18" s="9">
        <v>90.979074503296346</v>
      </c>
      <c r="D18" s="9">
        <v>16.593396339382167</v>
      </c>
      <c r="E18" s="9">
        <v>3.9493604788999312E-10</v>
      </c>
      <c r="F18" s="9">
        <v>1313.1035008724602</v>
      </c>
      <c r="G18" s="9">
        <v>1706.2001827742897</v>
      </c>
      <c r="H18" s="9">
        <v>1313.1035008724602</v>
      </c>
      <c r="I18" s="9">
        <v>1706.2001827742897</v>
      </c>
    </row>
    <row r="19" spans="1:9" ht="15.75" thickBot="1" x14ac:dyDescent="0.3">
      <c r="A19" s="10" t="s">
        <v>105</v>
      </c>
      <c r="B19" s="10">
        <v>1104.562705160135</v>
      </c>
      <c r="C19" s="10">
        <v>385.49579950998083</v>
      </c>
      <c r="D19" s="10">
        <v>2.8653041266965529</v>
      </c>
      <c r="E19" s="10">
        <v>1.326202721879419E-2</v>
      </c>
      <c r="F19" s="10">
        <v>271.74966270070763</v>
      </c>
      <c r="G19" s="10">
        <v>1937.3757476195624</v>
      </c>
      <c r="H19" s="10">
        <v>271.74966270070763</v>
      </c>
      <c r="I19" s="10">
        <v>1937.3757476195624</v>
      </c>
    </row>
    <row r="21" spans="1:9" ht="15.75" thickBot="1" x14ac:dyDescent="0.3"/>
    <row r="22" spans="1:9" x14ac:dyDescent="0.25">
      <c r="A22" s="11"/>
      <c r="B22" s="11" t="s">
        <v>40</v>
      </c>
      <c r="C22" s="11" t="s">
        <v>28</v>
      </c>
      <c r="D22" s="11" t="s">
        <v>41</v>
      </c>
      <c r="E22" s="11" t="s">
        <v>42</v>
      </c>
      <c r="F22" s="11" t="s">
        <v>43</v>
      </c>
      <c r="G22" s="11" t="s">
        <v>44</v>
      </c>
      <c r="H22" s="11" t="s">
        <v>45</v>
      </c>
      <c r="I22" s="11" t="s">
        <v>46</v>
      </c>
    </row>
    <row r="23" spans="1:9" x14ac:dyDescent="0.25">
      <c r="A23" s="9" t="s">
        <v>34</v>
      </c>
      <c r="B23" s="9">
        <v>71146.775747923501</v>
      </c>
      <c r="C23" s="9">
        <v>1067.3780048214473</v>
      </c>
      <c r="D23" s="9">
        <v>66.655650975143573</v>
      </c>
      <c r="E23" s="9">
        <v>6.3290616122134206E-19</v>
      </c>
      <c r="F23" s="9">
        <v>68857.477612206188</v>
      </c>
      <c r="G23" s="9">
        <v>73436.073883640813</v>
      </c>
      <c r="H23" s="9">
        <v>68857.477612206188</v>
      </c>
      <c r="I23" s="9">
        <v>73436.073883640813</v>
      </c>
    </row>
    <row r="24" spans="1:9" ht="15.75" thickBot="1" x14ac:dyDescent="0.3">
      <c r="A24" s="10" t="s">
        <v>4</v>
      </c>
      <c r="B24" s="10">
        <v>1465.7942050008401</v>
      </c>
      <c r="C24" s="10">
        <v>110.38560537292294</v>
      </c>
      <c r="D24" s="10">
        <v>13.278852800135047</v>
      </c>
      <c r="E24" s="10">
        <v>2.5232728874048511E-9</v>
      </c>
      <c r="F24" s="10">
        <v>1229.040628059247</v>
      </c>
      <c r="G24" s="10">
        <v>1702.5477819424332</v>
      </c>
      <c r="H24" s="10">
        <v>1229.040628059247</v>
      </c>
      <c r="I24" s="10">
        <v>1702.5477819424332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9F03-510D-453C-A3C8-DE8A0089C8A2}">
  <dimension ref="A1:S28"/>
  <sheetViews>
    <sheetView zoomScale="120" zoomScaleNormal="120" workbookViewId="0">
      <selection activeCell="B25" sqref="B25:B28"/>
    </sheetView>
  </sheetViews>
  <sheetFormatPr defaultRowHeight="15" x14ac:dyDescent="0.25"/>
  <cols>
    <col min="2" max="2" width="12.5703125" bestFit="1" customWidth="1"/>
    <col min="6" max="6" width="11.28515625" bestFit="1" customWidth="1"/>
    <col min="11" max="11" width="12.7109375" bestFit="1" customWidth="1"/>
    <col min="12" max="12" width="14.5703125" customWidth="1"/>
    <col min="17" max="17" width="8.5703125" bestFit="1" customWidth="1"/>
    <col min="18" max="18" width="12.85546875" bestFit="1" customWidth="1"/>
  </cols>
  <sheetData>
    <row r="1" spans="1:19" x14ac:dyDescent="0.25">
      <c r="O1" t="s">
        <v>1</v>
      </c>
      <c r="P1" t="s">
        <v>11</v>
      </c>
      <c r="R1" s="9" t="s">
        <v>34</v>
      </c>
      <c r="S1" s="9">
        <v>68495.825255539181</v>
      </c>
    </row>
    <row r="2" spans="1:19" x14ac:dyDescent="0.25">
      <c r="O2">
        <v>1</v>
      </c>
      <c r="P2">
        <f>AVERAGEIFS($I$11:$I$22,$E$11:$E$22,O2)</f>
        <v>0.94792340491335791</v>
      </c>
      <c r="R2" s="9" t="s">
        <v>4</v>
      </c>
      <c r="S2" s="9">
        <v>1509.651841823375</v>
      </c>
    </row>
    <row r="3" spans="1:19" ht="15.75" thickBot="1" x14ac:dyDescent="0.3">
      <c r="O3">
        <v>2</v>
      </c>
      <c r="P3">
        <f>AVERAGEIFS($I$11:$I$22,$E$11:$E$22,O3)</f>
        <v>0.8753311401992373</v>
      </c>
      <c r="R3" s="10" t="s">
        <v>105</v>
      </c>
      <c r="S3" s="10">
        <v>1104.562705160135</v>
      </c>
    </row>
    <row r="4" spans="1:19" x14ac:dyDescent="0.25">
      <c r="L4" t="s">
        <v>79</v>
      </c>
      <c r="O4">
        <v>3</v>
      </c>
      <c r="P4">
        <f>AVERAGEIFS($I$11:$I$22,$E$11:$E$22,O4)</f>
        <v>1.0704855495527206</v>
      </c>
    </row>
    <row r="5" spans="1:19" x14ac:dyDescent="0.25">
      <c r="O5">
        <v>4</v>
      </c>
      <c r="P5">
        <f>AVERAGEIFS($I$11:$I$22,$E$11:$E$22,O5)</f>
        <v>1.1088348507133197</v>
      </c>
    </row>
    <row r="6" spans="1:19" ht="18.75" x14ac:dyDescent="0.3">
      <c r="A6" s="8" t="s">
        <v>103</v>
      </c>
      <c r="B6" s="8" t="s">
        <v>104</v>
      </c>
      <c r="C6" s="7"/>
      <c r="D6" s="7"/>
      <c r="E6" s="7"/>
      <c r="F6" s="7"/>
      <c r="G6" s="7"/>
      <c r="H6" s="7"/>
      <c r="I6" s="7"/>
      <c r="J6" s="7"/>
      <c r="K6" s="8" t="s">
        <v>22</v>
      </c>
    </row>
    <row r="7" spans="1:19" x14ac:dyDescent="0.25">
      <c r="F7" t="s">
        <v>9</v>
      </c>
      <c r="G7" s="28" t="s">
        <v>7</v>
      </c>
      <c r="H7" s="28"/>
      <c r="I7" t="s">
        <v>10</v>
      </c>
      <c r="K7" t="s">
        <v>12</v>
      </c>
      <c r="L7" s="26" t="s">
        <v>85</v>
      </c>
    </row>
    <row r="8" spans="1:19" x14ac:dyDescent="0.25">
      <c r="A8" s="5" t="s">
        <v>4</v>
      </c>
      <c r="B8" s="5" t="s">
        <v>105</v>
      </c>
      <c r="C8" s="5" t="s">
        <v>3</v>
      </c>
      <c r="D8" s="5" t="s">
        <v>0</v>
      </c>
      <c r="E8" s="5" t="s">
        <v>1</v>
      </c>
      <c r="F8" s="5" t="s">
        <v>2</v>
      </c>
      <c r="G8" s="5" t="s">
        <v>5</v>
      </c>
      <c r="H8" s="5" t="s">
        <v>6</v>
      </c>
      <c r="I8" s="5" t="s">
        <v>8</v>
      </c>
      <c r="J8" s="5" t="s">
        <v>11</v>
      </c>
      <c r="K8" s="5" t="s">
        <v>13</v>
      </c>
      <c r="L8" s="5" t="s">
        <v>14</v>
      </c>
    </row>
    <row r="9" spans="1:19" x14ac:dyDescent="0.25">
      <c r="A9">
        <v>1</v>
      </c>
      <c r="B9">
        <v>1</v>
      </c>
      <c r="C9" t="s">
        <v>52</v>
      </c>
      <c r="D9">
        <v>2015</v>
      </c>
      <c r="E9">
        <v>1</v>
      </c>
      <c r="F9" s="1">
        <v>68000</v>
      </c>
      <c r="J9" s="3">
        <f t="shared" ref="J9:J28" si="0">VLOOKUP(E9,$O$2:$P$5,2,FALSE)</f>
        <v>0.94792340491335791</v>
      </c>
      <c r="K9" s="2">
        <f>F9/J9</f>
        <v>71735.75380409068</v>
      </c>
      <c r="L9" s="2">
        <f>$S$1+A9*$S$2+B9*$S$3</f>
        <v>71110.03980252269</v>
      </c>
    </row>
    <row r="10" spans="1:19" x14ac:dyDescent="0.25">
      <c r="A10">
        <v>2</v>
      </c>
      <c r="B10">
        <v>2</v>
      </c>
      <c r="C10" t="s">
        <v>53</v>
      </c>
      <c r="D10">
        <v>2015</v>
      </c>
      <c r="E10">
        <v>2</v>
      </c>
      <c r="F10" s="1">
        <v>61000</v>
      </c>
      <c r="J10" s="3">
        <f t="shared" si="0"/>
        <v>0.8753311401992373</v>
      </c>
      <c r="K10" s="2">
        <f t="shared" ref="K10:K24" si="1">F10/J10</f>
        <v>69687.912606554324</v>
      </c>
      <c r="L10" s="2">
        <f t="shared" ref="L10:L28" si="2">$S$1+A10*$S$2+B10*$S$3</f>
        <v>73724.254349506198</v>
      </c>
    </row>
    <row r="11" spans="1:19" x14ac:dyDescent="0.25">
      <c r="A11">
        <v>3</v>
      </c>
      <c r="B11">
        <v>2</v>
      </c>
      <c r="C11" t="s">
        <v>54</v>
      </c>
      <c r="D11">
        <v>2015</v>
      </c>
      <c r="E11">
        <v>3</v>
      </c>
      <c r="F11" s="1">
        <v>80000</v>
      </c>
      <c r="G11" s="2">
        <f>AVERAGE(F9:F12)</f>
        <v>73500</v>
      </c>
      <c r="H11" s="2">
        <f>AVERAGE(G11:G12)</f>
        <v>74750</v>
      </c>
      <c r="I11" s="3">
        <f>F11/H11</f>
        <v>1.0702341137123745</v>
      </c>
      <c r="J11" s="3">
        <f t="shared" si="0"/>
        <v>1.0704855495527206</v>
      </c>
      <c r="K11" s="2">
        <f t="shared" si="1"/>
        <v>74732.442706420727</v>
      </c>
      <c r="L11" s="2">
        <f t="shared" si="2"/>
        <v>75233.906191329574</v>
      </c>
    </row>
    <row r="12" spans="1:19" x14ac:dyDescent="0.25">
      <c r="A12">
        <v>4</v>
      </c>
      <c r="B12">
        <v>1</v>
      </c>
      <c r="C12" t="s">
        <v>55</v>
      </c>
      <c r="D12">
        <v>2015</v>
      </c>
      <c r="E12">
        <v>4</v>
      </c>
      <c r="F12" s="1">
        <v>85000</v>
      </c>
      <c r="G12" s="2">
        <f t="shared" ref="G12:G23" si="3">AVERAGE(F10:F13)</f>
        <v>76000</v>
      </c>
      <c r="H12" s="2">
        <f t="shared" ref="H12:H22" si="4">AVERAGE(G12:G13)</f>
        <v>77375</v>
      </c>
      <c r="I12" s="3">
        <f t="shared" ref="I12:I22" si="5">F12/H12</f>
        <v>1.0985460420032309</v>
      </c>
      <c r="J12" s="3">
        <f t="shared" si="0"/>
        <v>1.1088348507133197</v>
      </c>
      <c r="K12" s="2">
        <f t="shared" si="1"/>
        <v>76657.042250538056</v>
      </c>
      <c r="L12" s="2">
        <f t="shared" si="2"/>
        <v>75638.995327992816</v>
      </c>
    </row>
    <row r="13" spans="1:19" x14ac:dyDescent="0.25">
      <c r="A13">
        <v>5</v>
      </c>
      <c r="B13">
        <v>4</v>
      </c>
      <c r="C13" t="s">
        <v>56</v>
      </c>
      <c r="D13">
        <v>2016</v>
      </c>
      <c r="E13">
        <v>1</v>
      </c>
      <c r="F13" s="1">
        <v>78000</v>
      </c>
      <c r="G13" s="2">
        <f t="shared" si="3"/>
        <v>78750</v>
      </c>
      <c r="H13" s="2">
        <f t="shared" si="4"/>
        <v>79750</v>
      </c>
      <c r="I13" s="3">
        <f t="shared" si="5"/>
        <v>0.9780564263322884</v>
      </c>
      <c r="J13" s="3">
        <f t="shared" si="0"/>
        <v>0.94792340491335791</v>
      </c>
      <c r="K13" s="2">
        <f t="shared" si="1"/>
        <v>82285.129363515778</v>
      </c>
      <c r="L13" s="2">
        <f t="shared" si="2"/>
        <v>80462.335285296605</v>
      </c>
    </row>
    <row r="14" spans="1:19" x14ac:dyDescent="0.25">
      <c r="A14">
        <v>6</v>
      </c>
      <c r="B14">
        <v>4</v>
      </c>
      <c r="C14" t="s">
        <v>57</v>
      </c>
      <c r="D14">
        <v>2016</v>
      </c>
      <c r="E14">
        <v>2</v>
      </c>
      <c r="F14" s="1">
        <v>72000</v>
      </c>
      <c r="G14" s="2">
        <f t="shared" si="3"/>
        <v>80750</v>
      </c>
      <c r="H14" s="2">
        <f t="shared" si="4"/>
        <v>81875</v>
      </c>
      <c r="I14" s="3">
        <f t="shared" si="5"/>
        <v>0.87938931297709921</v>
      </c>
      <c r="J14" s="3">
        <f t="shared" si="0"/>
        <v>0.8753311401992373</v>
      </c>
      <c r="K14" s="2">
        <f t="shared" si="1"/>
        <v>82254.585371670677</v>
      </c>
      <c r="L14" s="2">
        <f t="shared" si="2"/>
        <v>81971.987127119966</v>
      </c>
    </row>
    <row r="15" spans="1:19" x14ac:dyDescent="0.25">
      <c r="A15">
        <v>7</v>
      </c>
      <c r="B15">
        <v>2</v>
      </c>
      <c r="C15" t="s">
        <v>58</v>
      </c>
      <c r="D15">
        <v>2016</v>
      </c>
      <c r="E15">
        <v>3</v>
      </c>
      <c r="F15" s="1">
        <v>88000</v>
      </c>
      <c r="G15" s="2">
        <f t="shared" si="3"/>
        <v>83000</v>
      </c>
      <c r="H15" s="2">
        <f t="shared" si="4"/>
        <v>83250</v>
      </c>
      <c r="I15" s="3">
        <f t="shared" si="5"/>
        <v>1.057057057057057</v>
      </c>
      <c r="J15" s="3">
        <f t="shared" si="0"/>
        <v>1.0704855495527206</v>
      </c>
      <c r="K15" s="2">
        <f t="shared" si="1"/>
        <v>82205.686977062796</v>
      </c>
      <c r="L15" s="2">
        <f t="shared" si="2"/>
        <v>81272.513558623075</v>
      </c>
    </row>
    <row r="16" spans="1:19" x14ac:dyDescent="0.25">
      <c r="A16">
        <v>8</v>
      </c>
      <c r="B16">
        <v>2</v>
      </c>
      <c r="C16" t="s">
        <v>59</v>
      </c>
      <c r="D16">
        <v>2016</v>
      </c>
      <c r="E16">
        <v>4</v>
      </c>
      <c r="F16" s="1">
        <v>94000</v>
      </c>
      <c r="G16" s="2">
        <f t="shared" si="3"/>
        <v>83500</v>
      </c>
      <c r="H16" s="2">
        <f t="shared" si="4"/>
        <v>84000</v>
      </c>
      <c r="I16" s="3">
        <f t="shared" si="5"/>
        <v>1.1190476190476191</v>
      </c>
      <c r="J16" s="3">
        <f t="shared" si="0"/>
        <v>1.1088348507133197</v>
      </c>
      <c r="K16" s="2">
        <f t="shared" si="1"/>
        <v>84773.670253536198</v>
      </c>
      <c r="L16" s="2">
        <f t="shared" si="2"/>
        <v>82782.165400446451</v>
      </c>
    </row>
    <row r="17" spans="1:12" x14ac:dyDescent="0.25">
      <c r="A17">
        <v>9</v>
      </c>
      <c r="B17">
        <v>3</v>
      </c>
      <c r="C17" t="s">
        <v>60</v>
      </c>
      <c r="D17">
        <v>2017</v>
      </c>
      <c r="E17">
        <v>1</v>
      </c>
      <c r="F17" s="1">
        <v>80000</v>
      </c>
      <c r="G17" s="2">
        <f t="shared" si="3"/>
        <v>84500</v>
      </c>
      <c r="H17" s="2">
        <f t="shared" si="4"/>
        <v>85375</v>
      </c>
      <c r="I17" s="3">
        <f t="shared" si="5"/>
        <v>0.93704245973645683</v>
      </c>
      <c r="J17" s="3">
        <f t="shared" si="0"/>
        <v>0.94792340491335791</v>
      </c>
      <c r="K17" s="2">
        <f t="shared" si="1"/>
        <v>84395.004475400798</v>
      </c>
      <c r="L17" s="2">
        <f t="shared" si="2"/>
        <v>85396.379947429959</v>
      </c>
    </row>
    <row r="18" spans="1:12" x14ac:dyDescent="0.25">
      <c r="A18">
        <v>10</v>
      </c>
      <c r="B18">
        <v>1</v>
      </c>
      <c r="C18" t="s">
        <v>61</v>
      </c>
      <c r="D18">
        <v>2017</v>
      </c>
      <c r="E18">
        <v>2</v>
      </c>
      <c r="F18" s="1">
        <v>76000</v>
      </c>
      <c r="G18" s="2">
        <f t="shared" si="3"/>
        <v>86250</v>
      </c>
      <c r="H18" s="2">
        <f t="shared" si="4"/>
        <v>86750</v>
      </c>
      <c r="I18" s="3">
        <f t="shared" si="5"/>
        <v>0.87608069164265134</v>
      </c>
      <c r="J18" s="3">
        <f t="shared" si="0"/>
        <v>0.8753311401992373</v>
      </c>
      <c r="K18" s="2">
        <f t="shared" si="1"/>
        <v>86824.284558985717</v>
      </c>
      <c r="L18" s="2">
        <f t="shared" si="2"/>
        <v>84696.906378933068</v>
      </c>
    </row>
    <row r="19" spans="1:12" x14ac:dyDescent="0.25">
      <c r="A19">
        <v>11</v>
      </c>
      <c r="B19">
        <v>4</v>
      </c>
      <c r="C19" t="s">
        <v>62</v>
      </c>
      <c r="D19">
        <v>2017</v>
      </c>
      <c r="E19">
        <v>3</v>
      </c>
      <c r="F19" s="1">
        <v>95000</v>
      </c>
      <c r="G19" s="2">
        <f t="shared" si="3"/>
        <v>87250</v>
      </c>
      <c r="H19" s="2">
        <f t="shared" si="4"/>
        <v>87625</v>
      </c>
      <c r="I19" s="3">
        <f t="shared" si="5"/>
        <v>1.0841654778887304</v>
      </c>
      <c r="J19" s="3">
        <f t="shared" si="0"/>
        <v>1.0704855495527206</v>
      </c>
      <c r="K19" s="2">
        <f t="shared" si="1"/>
        <v>88744.775713874624</v>
      </c>
      <c r="L19" s="2">
        <f t="shared" si="2"/>
        <v>89520.246336236858</v>
      </c>
    </row>
    <row r="20" spans="1:12" x14ac:dyDescent="0.25">
      <c r="A20">
        <v>12</v>
      </c>
      <c r="B20">
        <v>2</v>
      </c>
      <c r="C20" t="s">
        <v>63</v>
      </c>
      <c r="D20">
        <v>2017</v>
      </c>
      <c r="E20">
        <v>4</v>
      </c>
      <c r="F20" s="1">
        <v>98000</v>
      </c>
      <c r="G20" s="2">
        <f t="shared" si="3"/>
        <v>88000</v>
      </c>
      <c r="H20" s="2">
        <f t="shared" si="4"/>
        <v>88375</v>
      </c>
      <c r="I20" s="3">
        <f t="shared" si="5"/>
        <v>1.108910891089109</v>
      </c>
      <c r="J20" s="3">
        <f t="shared" si="0"/>
        <v>1.1088348507133197</v>
      </c>
      <c r="K20" s="2">
        <f t="shared" si="1"/>
        <v>88381.060477090927</v>
      </c>
      <c r="L20" s="2">
        <f t="shared" si="2"/>
        <v>88820.772767739953</v>
      </c>
    </row>
    <row r="21" spans="1:12" x14ac:dyDescent="0.25">
      <c r="A21">
        <v>13</v>
      </c>
      <c r="B21">
        <v>1</v>
      </c>
      <c r="C21" t="s">
        <v>64</v>
      </c>
      <c r="D21">
        <v>2018</v>
      </c>
      <c r="E21">
        <v>1</v>
      </c>
      <c r="F21" s="1">
        <v>83000</v>
      </c>
      <c r="G21" s="2">
        <f t="shared" si="3"/>
        <v>88750</v>
      </c>
      <c r="H21" s="2">
        <f t="shared" si="4"/>
        <v>89375</v>
      </c>
      <c r="I21" s="3">
        <f t="shared" si="5"/>
        <v>0.92867132867132862</v>
      </c>
      <c r="J21" s="3">
        <f t="shared" si="0"/>
        <v>0.94792340491335791</v>
      </c>
      <c r="K21" s="2">
        <f t="shared" si="1"/>
        <v>87559.817143228327</v>
      </c>
      <c r="L21" s="2">
        <f t="shared" si="2"/>
        <v>89225.86190440318</v>
      </c>
    </row>
    <row r="22" spans="1:12" x14ac:dyDescent="0.25">
      <c r="A22">
        <v>14</v>
      </c>
      <c r="B22">
        <v>1</v>
      </c>
      <c r="C22" t="s">
        <v>65</v>
      </c>
      <c r="D22">
        <v>2018</v>
      </c>
      <c r="E22">
        <v>2</v>
      </c>
      <c r="F22" s="1">
        <v>79000</v>
      </c>
      <c r="G22" s="2">
        <f t="shared" si="3"/>
        <v>90000</v>
      </c>
      <c r="H22" s="2">
        <f t="shared" si="4"/>
        <v>90750</v>
      </c>
      <c r="I22" s="3">
        <f t="shared" si="5"/>
        <v>0.87052341597796146</v>
      </c>
      <c r="J22" s="3">
        <f t="shared" si="0"/>
        <v>0.8753311401992373</v>
      </c>
      <c r="K22" s="2">
        <f t="shared" si="1"/>
        <v>90251.55894947199</v>
      </c>
      <c r="L22" s="2">
        <f t="shared" si="2"/>
        <v>90735.51374622657</v>
      </c>
    </row>
    <row r="23" spans="1:12" x14ac:dyDescent="0.25">
      <c r="A23">
        <v>15</v>
      </c>
      <c r="B23">
        <v>2</v>
      </c>
      <c r="C23" t="s">
        <v>66</v>
      </c>
      <c r="D23">
        <v>2018</v>
      </c>
      <c r="E23">
        <v>3</v>
      </c>
      <c r="F23" s="1">
        <v>100000</v>
      </c>
      <c r="G23" s="2">
        <f t="shared" si="3"/>
        <v>91500</v>
      </c>
      <c r="H23" s="2"/>
      <c r="J23" s="3">
        <f t="shared" si="0"/>
        <v>1.0704855495527206</v>
      </c>
      <c r="K23" s="2">
        <f t="shared" si="1"/>
        <v>93415.553383025908</v>
      </c>
      <c r="L23" s="2">
        <f t="shared" si="2"/>
        <v>93349.728293210064</v>
      </c>
    </row>
    <row r="24" spans="1:12" x14ac:dyDescent="0.25">
      <c r="A24">
        <v>16</v>
      </c>
      <c r="B24">
        <v>1</v>
      </c>
      <c r="C24" t="s">
        <v>67</v>
      </c>
      <c r="D24">
        <v>2018</v>
      </c>
      <c r="E24">
        <v>4</v>
      </c>
      <c r="F24" s="1">
        <v>104000</v>
      </c>
      <c r="G24" s="2"/>
      <c r="J24" s="3">
        <f t="shared" si="0"/>
        <v>1.1088348507133197</v>
      </c>
      <c r="K24" s="2">
        <f t="shared" si="1"/>
        <v>93792.145812423027</v>
      </c>
      <c r="L24" s="2">
        <f t="shared" si="2"/>
        <v>93754.817429873321</v>
      </c>
    </row>
    <row r="25" spans="1:12" x14ac:dyDescent="0.25">
      <c r="A25" s="22">
        <v>17</v>
      </c>
      <c r="B25">
        <v>1</v>
      </c>
      <c r="C25" t="s">
        <v>48</v>
      </c>
      <c r="D25">
        <v>2019</v>
      </c>
      <c r="E25">
        <v>1</v>
      </c>
      <c r="J25" s="23">
        <f t="shared" si="0"/>
        <v>0.94792340491335791</v>
      </c>
      <c r="L25" s="2">
        <f t="shared" si="2"/>
        <v>95264.469271696682</v>
      </c>
    </row>
    <row r="26" spans="1:12" x14ac:dyDescent="0.25">
      <c r="A26" s="22">
        <v>18</v>
      </c>
      <c r="B26">
        <v>1</v>
      </c>
      <c r="C26" t="s">
        <v>49</v>
      </c>
      <c r="D26">
        <v>2019</v>
      </c>
      <c r="E26">
        <v>2</v>
      </c>
      <c r="J26" s="23">
        <f t="shared" si="0"/>
        <v>0.8753311401992373</v>
      </c>
      <c r="L26" s="2">
        <f t="shared" si="2"/>
        <v>96774.121113520072</v>
      </c>
    </row>
    <row r="27" spans="1:12" x14ac:dyDescent="0.25">
      <c r="A27" s="22">
        <v>19</v>
      </c>
      <c r="B27">
        <v>1</v>
      </c>
      <c r="C27" t="s">
        <v>50</v>
      </c>
      <c r="D27">
        <v>2019</v>
      </c>
      <c r="E27">
        <v>3</v>
      </c>
      <c r="J27" s="23">
        <f t="shared" si="0"/>
        <v>1.0704855495527206</v>
      </c>
      <c r="L27" s="2">
        <f t="shared" si="2"/>
        <v>98283.772955343433</v>
      </c>
    </row>
    <row r="28" spans="1:12" x14ac:dyDescent="0.25">
      <c r="A28" s="22">
        <v>20</v>
      </c>
      <c r="B28">
        <v>4</v>
      </c>
      <c r="C28" t="s">
        <v>51</v>
      </c>
      <c r="D28">
        <v>2019</v>
      </c>
      <c r="E28">
        <v>4</v>
      </c>
      <c r="J28" s="23">
        <f t="shared" si="0"/>
        <v>1.1088348507133197</v>
      </c>
      <c r="L28" s="2">
        <f t="shared" si="2"/>
        <v>103107.11291264722</v>
      </c>
    </row>
  </sheetData>
  <mergeCells count="1">
    <mergeCell ref="G7:H7"/>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EC6F5-AD1B-444D-8053-1B774B3C287F}">
  <dimension ref="A1:I18"/>
  <sheetViews>
    <sheetView zoomScale="170" zoomScaleNormal="170" workbookViewId="0">
      <selection activeCell="A17" sqref="A17:B18"/>
    </sheetView>
  </sheetViews>
  <sheetFormatPr defaultRowHeight="15" x14ac:dyDescent="0.25"/>
  <cols>
    <col min="1" max="1" width="17.42578125" bestFit="1" customWidth="1"/>
    <col min="2" max="2" width="12.7109375" bestFit="1" customWidth="1"/>
    <col min="3" max="3" width="13.85546875" bestFit="1" customWidth="1"/>
    <col min="4" max="5" width="12.7109375" bestFit="1" customWidth="1"/>
    <col min="6" max="6" width="12.85546875" bestFit="1" customWidth="1"/>
    <col min="7" max="9" width="12.7109375" bestFit="1" customWidth="1"/>
  </cols>
  <sheetData>
    <row r="1" spans="1:9" x14ac:dyDescent="0.25">
      <c r="A1" t="s">
        <v>23</v>
      </c>
    </row>
    <row r="2" spans="1:9" ht="15.75" thickBot="1" x14ac:dyDescent="0.3"/>
    <row r="3" spans="1:9" x14ac:dyDescent="0.25">
      <c r="A3" s="12" t="s">
        <v>24</v>
      </c>
      <c r="B3" s="12"/>
    </row>
    <row r="4" spans="1:9" x14ac:dyDescent="0.25">
      <c r="A4" s="9" t="s">
        <v>25</v>
      </c>
      <c r="B4" s="9">
        <v>0.9625189588137405</v>
      </c>
    </row>
    <row r="5" spans="1:9" x14ac:dyDescent="0.25">
      <c r="A5" s="9" t="s">
        <v>26</v>
      </c>
      <c r="B5" s="9">
        <v>0.92644274607588706</v>
      </c>
    </row>
    <row r="6" spans="1:9" x14ac:dyDescent="0.25">
      <c r="A6" s="9" t="s">
        <v>27</v>
      </c>
      <c r="B6" s="9">
        <v>0.92118865650987902</v>
      </c>
    </row>
    <row r="7" spans="1:9" x14ac:dyDescent="0.25">
      <c r="A7" s="9" t="s">
        <v>28</v>
      </c>
      <c r="B7" s="9">
        <v>2035.4099923617032</v>
      </c>
    </row>
    <row r="8" spans="1:9" ht="15.75" thickBot="1" x14ac:dyDescent="0.3">
      <c r="A8" s="10" t="s">
        <v>29</v>
      </c>
      <c r="B8" s="10">
        <v>16</v>
      </c>
    </row>
    <row r="10" spans="1:9" ht="15.75" thickBot="1" x14ac:dyDescent="0.3">
      <c r="A10" t="s">
        <v>30</v>
      </c>
    </row>
    <row r="11" spans="1:9" x14ac:dyDescent="0.25">
      <c r="A11" s="11"/>
      <c r="B11" s="11" t="s">
        <v>35</v>
      </c>
      <c r="C11" s="11" t="s">
        <v>36</v>
      </c>
      <c r="D11" s="11" t="s">
        <v>37</v>
      </c>
      <c r="E11" s="11" t="s">
        <v>38</v>
      </c>
      <c r="F11" s="11" t="s">
        <v>39</v>
      </c>
    </row>
    <row r="12" spans="1:9" x14ac:dyDescent="0.25">
      <c r="A12" s="9" t="s">
        <v>31</v>
      </c>
      <c r="B12" s="9">
        <v>1</v>
      </c>
      <c r="C12" s="9">
        <v>730507901.48077512</v>
      </c>
      <c r="D12" s="9">
        <v>730507901.48077512</v>
      </c>
      <c r="E12" s="9">
        <v>176.32793168765437</v>
      </c>
      <c r="F12" s="9">
        <v>2.5232728874048511E-9</v>
      </c>
    </row>
    <row r="13" spans="1:9" x14ac:dyDescent="0.25">
      <c r="A13" s="9" t="s">
        <v>32</v>
      </c>
      <c r="B13" s="9">
        <v>14</v>
      </c>
      <c r="C13" s="9">
        <v>58000513.718082167</v>
      </c>
      <c r="D13" s="9">
        <v>4142893.837005869</v>
      </c>
      <c r="E13" s="9"/>
      <c r="F13" s="9"/>
    </row>
    <row r="14" spans="1:9" ht="15.75" thickBot="1" x14ac:dyDescent="0.3">
      <c r="A14" s="10" t="s">
        <v>33</v>
      </c>
      <c r="B14" s="10">
        <v>15</v>
      </c>
      <c r="C14" s="10">
        <v>788508415.19885731</v>
      </c>
      <c r="D14" s="10"/>
      <c r="E14" s="10"/>
      <c r="F14" s="10"/>
    </row>
    <row r="15" spans="1:9" ht="15.75" thickBot="1" x14ac:dyDescent="0.3"/>
    <row r="16" spans="1:9" x14ac:dyDescent="0.25">
      <c r="A16" s="11"/>
      <c r="B16" s="11" t="s">
        <v>40</v>
      </c>
      <c r="C16" s="11" t="s">
        <v>28</v>
      </c>
      <c r="D16" s="11" t="s">
        <v>41</v>
      </c>
      <c r="E16" s="11" t="s">
        <v>42</v>
      </c>
      <c r="F16" s="11" t="s">
        <v>43</v>
      </c>
      <c r="G16" s="11" t="s">
        <v>44</v>
      </c>
      <c r="H16" s="11" t="s">
        <v>45</v>
      </c>
      <c r="I16" s="11" t="s">
        <v>46</v>
      </c>
    </row>
    <row r="17" spans="1:9" x14ac:dyDescent="0.25">
      <c r="A17" s="9" t="s">
        <v>34</v>
      </c>
      <c r="B17" s="9">
        <v>71146.775747923501</v>
      </c>
      <c r="C17" s="9">
        <v>1067.3780048214473</v>
      </c>
      <c r="D17" s="9">
        <v>66.655650975143573</v>
      </c>
      <c r="E17" s="9">
        <v>6.3290616122134206E-19</v>
      </c>
      <c r="F17" s="9">
        <v>68857.477612206188</v>
      </c>
      <c r="G17" s="9">
        <v>73436.073883640813</v>
      </c>
      <c r="H17" s="9">
        <v>68857.477612206188</v>
      </c>
      <c r="I17" s="9">
        <v>73436.073883640813</v>
      </c>
    </row>
    <row r="18" spans="1:9" ht="15.75" thickBot="1" x14ac:dyDescent="0.3">
      <c r="A18" s="10" t="s">
        <v>4</v>
      </c>
      <c r="B18" s="10">
        <v>1465.7942050008401</v>
      </c>
      <c r="C18" s="10">
        <v>110.38560537292294</v>
      </c>
      <c r="D18" s="10">
        <v>13.278852800135047</v>
      </c>
      <c r="E18" s="10">
        <v>2.5232728874048511E-9</v>
      </c>
      <c r="F18" s="10">
        <v>1229.040628059247</v>
      </c>
      <c r="G18" s="10">
        <v>1702.5477819424332</v>
      </c>
      <c r="H18" s="10">
        <v>1229.040628059247</v>
      </c>
      <c r="I18" s="10">
        <v>1702.5477819424332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3E6A3-3885-4160-8830-D576A1D5B683}">
  <dimension ref="A1:R28"/>
  <sheetViews>
    <sheetView topLeftCell="A4" zoomScale="130" zoomScaleNormal="130" workbookViewId="0">
      <selection activeCell="K28" sqref="K28"/>
    </sheetView>
  </sheetViews>
  <sheetFormatPr defaultRowHeight="15" x14ac:dyDescent="0.25"/>
  <cols>
    <col min="5" max="5" width="11.28515625" bestFit="1" customWidth="1"/>
    <col min="10" max="10" width="12.7109375" bestFit="1" customWidth="1"/>
    <col min="11" max="11" width="9.42578125" bestFit="1" customWidth="1"/>
    <col min="12" max="12" width="13" bestFit="1" customWidth="1"/>
    <col min="16" max="16" width="8.5703125" bestFit="1" customWidth="1"/>
    <col min="17" max="17" width="12.85546875" bestFit="1" customWidth="1"/>
  </cols>
  <sheetData>
    <row r="1" spans="1:18" x14ac:dyDescent="0.25">
      <c r="N1" t="s">
        <v>1</v>
      </c>
      <c r="O1" t="s">
        <v>11</v>
      </c>
      <c r="Q1" s="9" t="s">
        <v>34</v>
      </c>
      <c r="R1" s="13">
        <v>71146.775747923501</v>
      </c>
    </row>
    <row r="2" spans="1:18" ht="15.75" thickBot="1" x14ac:dyDescent="0.3">
      <c r="N2">
        <v>1</v>
      </c>
      <c r="O2">
        <f>AVERAGEIFS($H$11:$H$22,$D$11:$D$22,N2)</f>
        <v>0.94792340491335791</v>
      </c>
      <c r="Q2" s="10" t="s">
        <v>4</v>
      </c>
      <c r="R2" s="14">
        <v>1465.7942050008401</v>
      </c>
    </row>
    <row r="3" spans="1:18" x14ac:dyDescent="0.25">
      <c r="N3">
        <v>2</v>
      </c>
      <c r="O3">
        <f>AVERAGEIFS($H$11:$H$22,$D$11:$D$22,N3)</f>
        <v>0.8753311401992373</v>
      </c>
    </row>
    <row r="4" spans="1:18" x14ac:dyDescent="0.25">
      <c r="N4">
        <v>3</v>
      </c>
      <c r="O4">
        <f>AVERAGEIFS($H$11:$H$22,$D$11:$D$22,N4)</f>
        <v>1.0704855495527206</v>
      </c>
    </row>
    <row r="5" spans="1:18" x14ac:dyDescent="0.25">
      <c r="N5">
        <v>4</v>
      </c>
      <c r="O5">
        <f>AVERAGEIFS($H$11:$H$22,$D$11:$D$22,N5)</f>
        <v>1.1088348507133197</v>
      </c>
    </row>
    <row r="6" spans="1:18" ht="18.75" x14ac:dyDescent="0.3">
      <c r="A6" s="8" t="s">
        <v>21</v>
      </c>
      <c r="B6" s="7"/>
      <c r="C6" s="7"/>
      <c r="D6" s="7"/>
      <c r="E6" s="7"/>
      <c r="F6" s="7"/>
      <c r="G6" s="7"/>
      <c r="H6" s="7"/>
      <c r="I6" s="7"/>
      <c r="J6" s="8" t="s">
        <v>22</v>
      </c>
      <c r="L6" s="29" t="s">
        <v>86</v>
      </c>
    </row>
    <row r="7" spans="1:18" x14ac:dyDescent="0.25">
      <c r="E7" t="s">
        <v>9</v>
      </c>
      <c r="F7" s="28" t="s">
        <v>7</v>
      </c>
      <c r="G7" s="28"/>
      <c r="H7" t="s">
        <v>10</v>
      </c>
      <c r="J7" t="s">
        <v>12</v>
      </c>
      <c r="L7" s="29"/>
    </row>
    <row r="8" spans="1:18" x14ac:dyDescent="0.25">
      <c r="A8" s="15" t="s">
        <v>4</v>
      </c>
      <c r="B8" s="5" t="s">
        <v>3</v>
      </c>
      <c r="C8" s="5" t="s">
        <v>0</v>
      </c>
      <c r="D8" s="5" t="s">
        <v>1</v>
      </c>
      <c r="E8" s="5" t="s">
        <v>2</v>
      </c>
      <c r="F8" s="5" t="s">
        <v>5</v>
      </c>
      <c r="G8" s="5" t="s">
        <v>6</v>
      </c>
      <c r="H8" s="5" t="s">
        <v>8</v>
      </c>
      <c r="I8" s="15" t="s">
        <v>11</v>
      </c>
      <c r="J8" s="5" t="s">
        <v>13</v>
      </c>
      <c r="K8" s="15" t="s">
        <v>14</v>
      </c>
      <c r="L8" s="5" t="s">
        <v>47</v>
      </c>
    </row>
    <row r="9" spans="1:18" x14ac:dyDescent="0.25">
      <c r="A9" s="24">
        <v>1</v>
      </c>
      <c r="B9" t="s">
        <v>52</v>
      </c>
      <c r="C9">
        <v>2015</v>
      </c>
      <c r="D9">
        <v>1</v>
      </c>
      <c r="E9" s="1">
        <v>68000</v>
      </c>
      <c r="I9" s="16">
        <f t="shared" ref="I9:I24" si="0">VLOOKUP(D9,$N$2:$O$5,2,FALSE)</f>
        <v>0.94792340491335791</v>
      </c>
      <c r="J9" s="2">
        <f>E9/I9</f>
        <v>71735.75380409068</v>
      </c>
      <c r="K9" s="17">
        <f t="shared" ref="K9:K24" si="1">$R$1+$R$2*A9</f>
        <v>72612.569952924343</v>
      </c>
      <c r="L9" s="2"/>
    </row>
    <row r="10" spans="1:18" x14ac:dyDescent="0.25">
      <c r="A10" s="24">
        <v>2</v>
      </c>
      <c r="B10" t="s">
        <v>53</v>
      </c>
      <c r="C10">
        <v>2015</v>
      </c>
      <c r="D10">
        <v>2</v>
      </c>
      <c r="E10" s="1">
        <v>61000</v>
      </c>
      <c r="I10" s="16">
        <f t="shared" si="0"/>
        <v>0.8753311401992373</v>
      </c>
      <c r="J10" s="2">
        <f t="shared" ref="J10:J24" si="2">E10/I10</f>
        <v>69687.912606554324</v>
      </c>
      <c r="K10" s="17">
        <f t="shared" si="1"/>
        <v>74078.364157925185</v>
      </c>
      <c r="L10" s="2"/>
    </row>
    <row r="11" spans="1:18" x14ac:dyDescent="0.25">
      <c r="A11" s="24">
        <v>3</v>
      </c>
      <c r="B11" t="s">
        <v>54</v>
      </c>
      <c r="C11">
        <v>2015</v>
      </c>
      <c r="D11">
        <v>3</v>
      </c>
      <c r="E11" s="1">
        <v>80000</v>
      </c>
      <c r="F11" s="2">
        <f>AVERAGE(E9:E12)</f>
        <v>73500</v>
      </c>
      <c r="G11" s="2">
        <f>AVERAGE(F11:F12)</f>
        <v>74750</v>
      </c>
      <c r="H11" s="3">
        <f>E11/G11</f>
        <v>1.0702341137123745</v>
      </c>
      <c r="I11" s="16">
        <f t="shared" si="0"/>
        <v>1.0704855495527206</v>
      </c>
      <c r="J11" s="2">
        <f t="shared" si="2"/>
        <v>74732.442706420727</v>
      </c>
      <c r="K11" s="17">
        <f t="shared" si="1"/>
        <v>75544.158362926013</v>
      </c>
      <c r="L11" s="2"/>
    </row>
    <row r="12" spans="1:18" x14ac:dyDescent="0.25">
      <c r="A12" s="24">
        <v>4</v>
      </c>
      <c r="B12" t="s">
        <v>55</v>
      </c>
      <c r="C12">
        <v>2015</v>
      </c>
      <c r="D12">
        <v>4</v>
      </c>
      <c r="E12" s="1">
        <v>85000</v>
      </c>
      <c r="F12" s="2">
        <f t="shared" ref="F12:F23" si="3">AVERAGE(E10:E13)</f>
        <v>76000</v>
      </c>
      <c r="G12" s="2">
        <f t="shared" ref="G12:G22" si="4">AVERAGE(F12:F13)</f>
        <v>77375</v>
      </c>
      <c r="H12" s="3">
        <f t="shared" ref="H12:H22" si="5">E12/G12</f>
        <v>1.0985460420032309</v>
      </c>
      <c r="I12" s="16">
        <f t="shared" si="0"/>
        <v>1.1088348507133197</v>
      </c>
      <c r="J12" s="2">
        <f t="shared" si="2"/>
        <v>76657.042250538056</v>
      </c>
      <c r="K12" s="17">
        <f t="shared" si="1"/>
        <v>77009.952567926855</v>
      </c>
      <c r="L12" s="2"/>
    </row>
    <row r="13" spans="1:18" x14ac:dyDescent="0.25">
      <c r="A13" s="24">
        <v>5</v>
      </c>
      <c r="B13" t="s">
        <v>56</v>
      </c>
      <c r="C13">
        <v>2016</v>
      </c>
      <c r="D13">
        <v>1</v>
      </c>
      <c r="E13" s="1">
        <v>78000</v>
      </c>
      <c r="F13" s="2">
        <f t="shared" si="3"/>
        <v>78750</v>
      </c>
      <c r="G13" s="2">
        <f t="shared" si="4"/>
        <v>79750</v>
      </c>
      <c r="H13" s="3">
        <f t="shared" si="5"/>
        <v>0.9780564263322884</v>
      </c>
      <c r="I13" s="16">
        <f t="shared" si="0"/>
        <v>0.94792340491335791</v>
      </c>
      <c r="J13" s="2">
        <f t="shared" si="2"/>
        <v>82285.129363515778</v>
      </c>
      <c r="K13" s="17">
        <f t="shared" si="1"/>
        <v>78475.746772927698</v>
      </c>
      <c r="L13" s="2"/>
    </row>
    <row r="14" spans="1:18" x14ac:dyDescent="0.25">
      <c r="A14" s="24">
        <v>6</v>
      </c>
      <c r="B14" t="s">
        <v>57</v>
      </c>
      <c r="C14">
        <v>2016</v>
      </c>
      <c r="D14">
        <v>2</v>
      </c>
      <c r="E14" s="1">
        <v>72000</v>
      </c>
      <c r="F14" s="2">
        <f t="shared" si="3"/>
        <v>80750</v>
      </c>
      <c r="G14" s="2">
        <f t="shared" si="4"/>
        <v>81875</v>
      </c>
      <c r="H14" s="3">
        <f t="shared" si="5"/>
        <v>0.87938931297709921</v>
      </c>
      <c r="I14" s="16">
        <f t="shared" si="0"/>
        <v>0.8753311401992373</v>
      </c>
      <c r="J14" s="2">
        <f t="shared" si="2"/>
        <v>82254.585371670677</v>
      </c>
      <c r="K14" s="17">
        <f t="shared" si="1"/>
        <v>79941.54097792854</v>
      </c>
      <c r="L14" s="2"/>
    </row>
    <row r="15" spans="1:18" x14ac:dyDescent="0.25">
      <c r="A15" s="24">
        <v>7</v>
      </c>
      <c r="B15" t="s">
        <v>58</v>
      </c>
      <c r="C15">
        <v>2016</v>
      </c>
      <c r="D15">
        <v>3</v>
      </c>
      <c r="E15" s="1">
        <v>88000</v>
      </c>
      <c r="F15" s="2">
        <f t="shared" si="3"/>
        <v>83000</v>
      </c>
      <c r="G15" s="2">
        <f t="shared" si="4"/>
        <v>83250</v>
      </c>
      <c r="H15" s="3">
        <f t="shared" si="5"/>
        <v>1.057057057057057</v>
      </c>
      <c r="I15" s="16">
        <f t="shared" si="0"/>
        <v>1.0704855495527206</v>
      </c>
      <c r="J15" s="2">
        <f t="shared" si="2"/>
        <v>82205.686977062796</v>
      </c>
      <c r="K15" s="17">
        <f t="shared" si="1"/>
        <v>81407.335182929382</v>
      </c>
      <c r="L15" s="2"/>
    </row>
    <row r="16" spans="1:18" x14ac:dyDescent="0.25">
      <c r="A16" s="24">
        <v>8</v>
      </c>
      <c r="B16" t="s">
        <v>59</v>
      </c>
      <c r="C16">
        <v>2016</v>
      </c>
      <c r="D16">
        <v>4</v>
      </c>
      <c r="E16" s="1">
        <v>94000</v>
      </c>
      <c r="F16" s="2">
        <f t="shared" si="3"/>
        <v>83500</v>
      </c>
      <c r="G16" s="2">
        <f t="shared" si="4"/>
        <v>84000</v>
      </c>
      <c r="H16" s="3">
        <f t="shared" si="5"/>
        <v>1.1190476190476191</v>
      </c>
      <c r="I16" s="16">
        <f t="shared" si="0"/>
        <v>1.1088348507133197</v>
      </c>
      <c r="J16" s="2">
        <f t="shared" si="2"/>
        <v>84773.670253536198</v>
      </c>
      <c r="K16" s="17">
        <f t="shared" si="1"/>
        <v>82873.129387930225</v>
      </c>
      <c r="L16" s="2"/>
    </row>
    <row r="17" spans="1:12" x14ac:dyDescent="0.25">
      <c r="A17" s="24">
        <v>9</v>
      </c>
      <c r="B17" t="s">
        <v>60</v>
      </c>
      <c r="C17">
        <v>2017</v>
      </c>
      <c r="D17">
        <v>1</v>
      </c>
      <c r="E17" s="1">
        <v>80000</v>
      </c>
      <c r="F17" s="2">
        <f t="shared" si="3"/>
        <v>84500</v>
      </c>
      <c r="G17" s="2">
        <f t="shared" si="4"/>
        <v>85375</v>
      </c>
      <c r="H17" s="3">
        <f t="shared" si="5"/>
        <v>0.93704245973645683</v>
      </c>
      <c r="I17" s="16">
        <f t="shared" si="0"/>
        <v>0.94792340491335791</v>
      </c>
      <c r="J17" s="2">
        <f t="shared" si="2"/>
        <v>84395.004475400798</v>
      </c>
      <c r="K17" s="17">
        <f t="shared" si="1"/>
        <v>84338.923592931067</v>
      </c>
      <c r="L17" s="2"/>
    </row>
    <row r="18" spans="1:12" x14ac:dyDescent="0.25">
      <c r="A18" s="24">
        <v>10</v>
      </c>
      <c r="B18" t="s">
        <v>61</v>
      </c>
      <c r="C18">
        <v>2017</v>
      </c>
      <c r="D18">
        <v>2</v>
      </c>
      <c r="E18" s="1">
        <v>76000</v>
      </c>
      <c r="F18" s="2">
        <f t="shared" si="3"/>
        <v>86250</v>
      </c>
      <c r="G18" s="2">
        <f t="shared" si="4"/>
        <v>86750</v>
      </c>
      <c r="H18" s="3">
        <f t="shared" si="5"/>
        <v>0.87608069164265134</v>
      </c>
      <c r="I18" s="16">
        <f t="shared" si="0"/>
        <v>0.8753311401992373</v>
      </c>
      <c r="J18" s="2">
        <f t="shared" si="2"/>
        <v>86824.284558985717</v>
      </c>
      <c r="K18" s="17">
        <f t="shared" si="1"/>
        <v>85804.717797931895</v>
      </c>
      <c r="L18" s="2"/>
    </row>
    <row r="19" spans="1:12" x14ac:dyDescent="0.25">
      <c r="A19" s="24">
        <v>11</v>
      </c>
      <c r="B19" t="s">
        <v>62</v>
      </c>
      <c r="C19">
        <v>2017</v>
      </c>
      <c r="D19">
        <v>3</v>
      </c>
      <c r="E19" s="1">
        <v>95000</v>
      </c>
      <c r="F19" s="2">
        <f t="shared" si="3"/>
        <v>87250</v>
      </c>
      <c r="G19" s="2">
        <f t="shared" si="4"/>
        <v>87625</v>
      </c>
      <c r="H19" s="3">
        <f t="shared" si="5"/>
        <v>1.0841654778887304</v>
      </c>
      <c r="I19" s="16">
        <f t="shared" si="0"/>
        <v>1.0704855495527206</v>
      </c>
      <c r="J19" s="2">
        <f t="shared" si="2"/>
        <v>88744.775713874624</v>
      </c>
      <c r="K19" s="17">
        <f t="shared" si="1"/>
        <v>87270.512002932737</v>
      </c>
      <c r="L19" s="2"/>
    </row>
    <row r="20" spans="1:12" x14ac:dyDescent="0.25">
      <c r="A20" s="24">
        <v>12</v>
      </c>
      <c r="B20" t="s">
        <v>63</v>
      </c>
      <c r="C20">
        <v>2017</v>
      </c>
      <c r="D20">
        <v>4</v>
      </c>
      <c r="E20" s="1">
        <v>98000</v>
      </c>
      <c r="F20" s="2">
        <f t="shared" si="3"/>
        <v>88000</v>
      </c>
      <c r="G20" s="2">
        <f t="shared" si="4"/>
        <v>88375</v>
      </c>
      <c r="H20" s="3">
        <f t="shared" si="5"/>
        <v>1.108910891089109</v>
      </c>
      <c r="I20" s="16">
        <f t="shared" si="0"/>
        <v>1.1088348507133197</v>
      </c>
      <c r="J20" s="2">
        <f t="shared" si="2"/>
        <v>88381.060477090927</v>
      </c>
      <c r="K20" s="17">
        <f t="shared" si="1"/>
        <v>88736.30620793358</v>
      </c>
      <c r="L20" s="2"/>
    </row>
    <row r="21" spans="1:12" x14ac:dyDescent="0.25">
      <c r="A21" s="24">
        <v>13</v>
      </c>
      <c r="B21" t="s">
        <v>64</v>
      </c>
      <c r="C21">
        <v>2018</v>
      </c>
      <c r="D21">
        <v>1</v>
      </c>
      <c r="E21" s="1">
        <v>83000</v>
      </c>
      <c r="F21" s="2">
        <f t="shared" si="3"/>
        <v>88750</v>
      </c>
      <c r="G21" s="2">
        <f t="shared" si="4"/>
        <v>89375</v>
      </c>
      <c r="H21" s="3">
        <f t="shared" si="5"/>
        <v>0.92867132867132862</v>
      </c>
      <c r="I21" s="16">
        <f t="shared" si="0"/>
        <v>0.94792340491335791</v>
      </c>
      <c r="J21" s="2">
        <f t="shared" si="2"/>
        <v>87559.817143228327</v>
      </c>
      <c r="K21" s="17">
        <f t="shared" si="1"/>
        <v>90202.100412934422</v>
      </c>
      <c r="L21" s="2"/>
    </row>
    <row r="22" spans="1:12" x14ac:dyDescent="0.25">
      <c r="A22" s="24">
        <v>14</v>
      </c>
      <c r="B22" t="s">
        <v>65</v>
      </c>
      <c r="C22">
        <v>2018</v>
      </c>
      <c r="D22">
        <v>2</v>
      </c>
      <c r="E22" s="1">
        <v>79000</v>
      </c>
      <c r="F22" s="2">
        <f t="shared" si="3"/>
        <v>90000</v>
      </c>
      <c r="G22" s="2">
        <f t="shared" si="4"/>
        <v>90750</v>
      </c>
      <c r="H22" s="3">
        <f t="shared" si="5"/>
        <v>0.87052341597796146</v>
      </c>
      <c r="I22" s="16">
        <f t="shared" si="0"/>
        <v>0.8753311401992373</v>
      </c>
      <c r="J22" s="2">
        <f t="shared" si="2"/>
        <v>90251.55894947199</v>
      </c>
      <c r="K22" s="17">
        <f t="shared" si="1"/>
        <v>91667.894617935264</v>
      </c>
      <c r="L22" s="2"/>
    </row>
    <row r="23" spans="1:12" x14ac:dyDescent="0.25">
      <c r="A23" s="24">
        <v>15</v>
      </c>
      <c r="B23" t="s">
        <v>66</v>
      </c>
      <c r="C23">
        <v>2018</v>
      </c>
      <c r="D23">
        <v>3</v>
      </c>
      <c r="E23" s="1">
        <v>100000</v>
      </c>
      <c r="F23" s="2">
        <f t="shared" si="3"/>
        <v>91500</v>
      </c>
      <c r="G23" s="2"/>
      <c r="I23" s="16">
        <f t="shared" si="0"/>
        <v>1.0704855495527206</v>
      </c>
      <c r="J23" s="2">
        <f t="shared" si="2"/>
        <v>93415.553383025908</v>
      </c>
      <c r="K23" s="17">
        <f t="shared" si="1"/>
        <v>93133.688822936107</v>
      </c>
      <c r="L23" s="2"/>
    </row>
    <row r="24" spans="1:12" x14ac:dyDescent="0.25">
      <c r="A24" s="24">
        <v>16</v>
      </c>
      <c r="B24" t="s">
        <v>67</v>
      </c>
      <c r="C24">
        <v>2018</v>
      </c>
      <c r="D24">
        <v>4</v>
      </c>
      <c r="E24" s="1">
        <v>104000</v>
      </c>
      <c r="F24" s="2"/>
      <c r="I24" s="16">
        <f t="shared" si="0"/>
        <v>1.1088348507133197</v>
      </c>
      <c r="J24" s="2">
        <f t="shared" si="2"/>
        <v>93792.145812423027</v>
      </c>
      <c r="K24" s="17">
        <f t="shared" si="1"/>
        <v>94599.483027936949</v>
      </c>
      <c r="L24" s="2"/>
    </row>
    <row r="25" spans="1:12" x14ac:dyDescent="0.25">
      <c r="A25" s="24">
        <v>17</v>
      </c>
      <c r="B25" t="s">
        <v>48</v>
      </c>
      <c r="C25">
        <v>2019</v>
      </c>
      <c r="D25">
        <v>1</v>
      </c>
      <c r="I25" s="16">
        <f t="shared" ref="I25:I28" si="6">VLOOKUP(D25,$N$2:$O$5,2,FALSE)</f>
        <v>0.94792340491335791</v>
      </c>
      <c r="K25" s="17">
        <f t="shared" ref="K25:K28" si="7">$R$1+$R$2*A25</f>
        <v>96065.277232937777</v>
      </c>
      <c r="L25" s="2"/>
    </row>
    <row r="26" spans="1:12" x14ac:dyDescent="0.25">
      <c r="A26" s="24">
        <v>18</v>
      </c>
      <c r="B26" t="s">
        <v>49</v>
      </c>
      <c r="C26">
        <v>2019</v>
      </c>
      <c r="D26">
        <v>2</v>
      </c>
      <c r="I26" s="16">
        <f t="shared" si="6"/>
        <v>0.8753311401992373</v>
      </c>
      <c r="K26" s="17">
        <f t="shared" si="7"/>
        <v>97531.071437938619</v>
      </c>
      <c r="L26" s="2"/>
    </row>
    <row r="27" spans="1:12" x14ac:dyDescent="0.25">
      <c r="A27" s="24">
        <v>19</v>
      </c>
      <c r="B27" t="s">
        <v>50</v>
      </c>
      <c r="C27">
        <v>2019</v>
      </c>
      <c r="D27">
        <v>3</v>
      </c>
      <c r="I27" s="16">
        <f t="shared" si="6"/>
        <v>1.0704855495527206</v>
      </c>
      <c r="K27" s="17">
        <f t="shared" si="7"/>
        <v>98996.865642939461</v>
      </c>
      <c r="L27" s="2"/>
    </row>
    <row r="28" spans="1:12" x14ac:dyDescent="0.25">
      <c r="A28" s="24">
        <v>20</v>
      </c>
      <c r="B28" t="s">
        <v>51</v>
      </c>
      <c r="C28">
        <v>2019</v>
      </c>
      <c r="D28">
        <v>4</v>
      </c>
      <c r="I28" s="16">
        <f t="shared" si="6"/>
        <v>1.1088348507133197</v>
      </c>
      <c r="K28" s="17">
        <f t="shared" si="7"/>
        <v>100462.6598479403</v>
      </c>
      <c r="L28" s="2"/>
    </row>
  </sheetData>
  <mergeCells count="2">
    <mergeCell ref="F7:G7"/>
    <mergeCell ref="L6:L7"/>
  </mergeCell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7317-5789-49E2-9FD1-ACE8A18EC299}">
  <dimension ref="A1:V30"/>
  <sheetViews>
    <sheetView topLeftCell="G4" zoomScale="120" zoomScaleNormal="120" workbookViewId="0">
      <selection activeCell="K10" sqref="K10"/>
    </sheetView>
  </sheetViews>
  <sheetFormatPr defaultRowHeight="15" x14ac:dyDescent="0.25"/>
  <cols>
    <col min="5" max="5" width="11.28515625" bestFit="1" customWidth="1"/>
    <col min="10" max="10" width="12.7109375" bestFit="1" customWidth="1"/>
    <col min="11" max="12" width="12.7109375" customWidth="1"/>
    <col min="13" max="13" width="9.42578125" bestFit="1" customWidth="1"/>
    <col min="14" max="14" width="13" bestFit="1" customWidth="1"/>
    <col min="15" max="15" width="7.5703125" bestFit="1" customWidth="1"/>
    <col min="16" max="16" width="12.7109375" bestFit="1" customWidth="1"/>
    <col min="17" max="17" width="13" bestFit="1" customWidth="1"/>
    <col min="18" max="18" width="14.7109375" customWidth="1"/>
    <col min="19" max="19" width="8.5703125" bestFit="1" customWidth="1"/>
    <col min="20" max="20" width="4.42578125" customWidth="1"/>
  </cols>
  <sheetData>
    <row r="1" spans="1:22" x14ac:dyDescent="0.25">
      <c r="O1" s="5" t="s">
        <v>69</v>
      </c>
      <c r="P1" s="2">
        <f>AVERAGE(P9:P24)</f>
        <v>270611445.85956013</v>
      </c>
      <c r="R1" t="s">
        <v>1</v>
      </c>
      <c r="S1" t="s">
        <v>11</v>
      </c>
      <c r="U1" s="9" t="s">
        <v>34</v>
      </c>
      <c r="V1" s="13">
        <v>71146.775747923501</v>
      </c>
    </row>
    <row r="2" spans="1:22" ht="15.75" thickBot="1" x14ac:dyDescent="0.3">
      <c r="F2" t="s">
        <v>96</v>
      </c>
      <c r="G2">
        <v>100</v>
      </c>
      <c r="H2">
        <v>500</v>
      </c>
      <c r="I2">
        <v>1000</v>
      </c>
      <c r="J2">
        <v>1700</v>
      </c>
      <c r="O2" s="5" t="s">
        <v>70</v>
      </c>
      <c r="P2" s="2">
        <f>SUM(P9:P24)</f>
        <v>4329783133.7529621</v>
      </c>
      <c r="R2">
        <v>1</v>
      </c>
      <c r="S2">
        <f>AVERAGEIFS($H$11:$H$22,$D$11:$D$22,R2)</f>
        <v>0.94792340491335791</v>
      </c>
      <c r="U2" s="10" t="s">
        <v>4</v>
      </c>
      <c r="V2" s="14">
        <v>1465.7942050008401</v>
      </c>
    </row>
    <row r="3" spans="1:22" x14ac:dyDescent="0.25">
      <c r="O3" s="5" t="s">
        <v>96</v>
      </c>
      <c r="P3" s="33">
        <f>P1^(1/2)</f>
        <v>16450.27190837769</v>
      </c>
      <c r="R3">
        <v>2</v>
      </c>
      <c r="S3">
        <f>AVERAGEIFS($H$11:$H$22,$D$11:$D$22,R3)</f>
        <v>0.8753311401992373</v>
      </c>
    </row>
    <row r="4" spans="1:22" x14ac:dyDescent="0.25">
      <c r="R4">
        <v>3</v>
      </c>
      <c r="S4">
        <f>AVERAGEIFS($H$11:$H$22,$D$11:$D$22,R4)</f>
        <v>1.0704855495527206</v>
      </c>
    </row>
    <row r="5" spans="1:22" x14ac:dyDescent="0.25">
      <c r="R5">
        <v>4</v>
      </c>
      <c r="S5">
        <f>AVERAGEIFS($H$11:$H$22,$D$11:$D$22,R5)</f>
        <v>1.1088348507133197</v>
      </c>
    </row>
    <row r="6" spans="1:22" ht="18.75" x14ac:dyDescent="0.3">
      <c r="A6" s="8" t="s">
        <v>21</v>
      </c>
      <c r="B6" s="7"/>
      <c r="C6" s="7"/>
      <c r="D6" s="7"/>
      <c r="E6" s="7"/>
      <c r="F6" s="7"/>
      <c r="G6" s="7"/>
      <c r="H6" s="7"/>
      <c r="I6" s="7"/>
      <c r="J6" s="8" t="s">
        <v>22</v>
      </c>
      <c r="K6" s="8"/>
      <c r="L6" s="8"/>
    </row>
    <row r="7" spans="1:22" x14ac:dyDescent="0.25">
      <c r="E7" t="s">
        <v>9</v>
      </c>
      <c r="F7" s="28" t="s">
        <v>7</v>
      </c>
      <c r="G7" s="28"/>
      <c r="H7" t="s">
        <v>10</v>
      </c>
      <c r="J7" t="s">
        <v>12</v>
      </c>
      <c r="O7" s="27" t="s">
        <v>87</v>
      </c>
      <c r="P7" s="27"/>
      <c r="Q7" s="27"/>
      <c r="R7" s="2"/>
      <c r="U7" s="22" t="s">
        <v>97</v>
      </c>
      <c r="V7" t="s">
        <v>98</v>
      </c>
    </row>
    <row r="8" spans="1:22" x14ac:dyDescent="0.25">
      <c r="A8" s="5" t="s">
        <v>4</v>
      </c>
      <c r="B8" s="5" t="s">
        <v>3</v>
      </c>
      <c r="C8" s="5" t="s">
        <v>0</v>
      </c>
      <c r="D8" s="5" t="s">
        <v>1</v>
      </c>
      <c r="E8" s="5" t="s">
        <v>2</v>
      </c>
      <c r="F8" s="5" t="s">
        <v>5</v>
      </c>
      <c r="G8" s="5" t="s">
        <v>6</v>
      </c>
      <c r="H8" s="5" t="s">
        <v>8</v>
      </c>
      <c r="I8" s="15" t="s">
        <v>11</v>
      </c>
      <c r="J8" s="5" t="s">
        <v>13</v>
      </c>
      <c r="K8" s="5" t="s">
        <v>101</v>
      </c>
      <c r="L8" s="5" t="s">
        <v>102</v>
      </c>
      <c r="M8" s="15" t="s">
        <v>14</v>
      </c>
      <c r="N8" s="5" t="s">
        <v>47</v>
      </c>
      <c r="O8" s="15" t="s">
        <v>80</v>
      </c>
      <c r="P8" s="5" t="s">
        <v>72</v>
      </c>
      <c r="Q8" s="5" t="s">
        <v>68</v>
      </c>
      <c r="R8" s="25">
        <f>AVERAGE(Q9:Q24)</f>
        <v>7.8496747958680752E-2</v>
      </c>
      <c r="S8" s="5" t="s">
        <v>81</v>
      </c>
      <c r="U8" s="25">
        <f>1-R8</f>
        <v>0.92150325204131922</v>
      </c>
      <c r="V8" s="38" t="s">
        <v>100</v>
      </c>
    </row>
    <row r="9" spans="1:22" x14ac:dyDescent="0.25">
      <c r="A9">
        <v>1</v>
      </c>
      <c r="B9" t="s">
        <v>52</v>
      </c>
      <c r="C9">
        <v>2015</v>
      </c>
      <c r="D9">
        <v>1</v>
      </c>
      <c r="E9" s="1">
        <v>68000</v>
      </c>
      <c r="I9" s="16">
        <f t="shared" ref="I9:I28" si="0">VLOOKUP(D9,$R$2:$S$5,2,FALSE)</f>
        <v>0.94792340491335791</v>
      </c>
      <c r="J9" s="2">
        <f>E9/I9</f>
        <v>71735.75380409068</v>
      </c>
      <c r="K9" s="2">
        <v>1</v>
      </c>
      <c r="L9" s="34">
        <f>I9*K9</f>
        <v>0.94792340491335791</v>
      </c>
      <c r="M9" s="17">
        <f t="shared" ref="M9:M28" si="1">$V$1+$V$2*A9</f>
        <v>72612.569952924343</v>
      </c>
      <c r="N9" s="2">
        <f>L9*M9</f>
        <v>68831.154549285435</v>
      </c>
      <c r="O9" s="2">
        <f>E9-N9</f>
        <v>-831.15454928543477</v>
      </c>
      <c r="P9" s="2">
        <f>O9^2</f>
        <v>690817.88479787426</v>
      </c>
      <c r="Q9" s="19">
        <f>ABS(E9-N9)/E9</f>
        <v>1.2222861018903453E-2</v>
      </c>
    </row>
    <row r="10" spans="1:22" x14ac:dyDescent="0.25">
      <c r="A10">
        <v>2</v>
      </c>
      <c r="B10" t="s">
        <v>53</v>
      </c>
      <c r="C10">
        <v>2015</v>
      </c>
      <c r="D10">
        <v>2</v>
      </c>
      <c r="E10" s="1">
        <v>61000</v>
      </c>
      <c r="I10" s="16">
        <f t="shared" si="0"/>
        <v>0.8753311401992373</v>
      </c>
      <c r="J10" s="2">
        <f t="shared" ref="J10:J24" si="2">E10/I10</f>
        <v>69687.912606554324</v>
      </c>
      <c r="K10" s="2">
        <v>1</v>
      </c>
      <c r="L10" s="34">
        <f t="shared" ref="L10:L28" si="3">I10*K10</f>
        <v>0.8753311401992373</v>
      </c>
      <c r="M10" s="17">
        <f t="shared" si="1"/>
        <v>74078.364157925185</v>
      </c>
      <c r="N10" s="2">
        <f t="shared" ref="N10:N28" si="4">L10*M10</f>
        <v>64843.098962450968</v>
      </c>
      <c r="O10" s="2">
        <f t="shared" ref="O10:O24" si="5">E10-N10</f>
        <v>-3843.0989624509675</v>
      </c>
      <c r="P10" s="2">
        <f t="shared" ref="P10:P24" si="6">O10^2</f>
        <v>14769409.635191703</v>
      </c>
      <c r="Q10" s="19">
        <f t="shared" ref="Q10:Q24" si="7">ABS(E10-N10)/E10</f>
        <v>6.3001622335261756E-2</v>
      </c>
    </row>
    <row r="11" spans="1:22" x14ac:dyDescent="0.25">
      <c r="A11">
        <v>3</v>
      </c>
      <c r="B11" t="s">
        <v>54</v>
      </c>
      <c r="C11">
        <v>2015</v>
      </c>
      <c r="D11">
        <v>3</v>
      </c>
      <c r="E11" s="1">
        <v>80000</v>
      </c>
      <c r="F11" s="2">
        <f>AVERAGE(E9:E12)</f>
        <v>73500</v>
      </c>
      <c r="G11" s="2">
        <f>AVERAGE(F11:F12)</f>
        <v>74750</v>
      </c>
      <c r="H11" s="3">
        <f>E11/G11</f>
        <v>1.0702341137123745</v>
      </c>
      <c r="I11" s="16">
        <f t="shared" si="0"/>
        <v>1.0704855495527206</v>
      </c>
      <c r="J11" s="2">
        <f t="shared" si="2"/>
        <v>74732.442706420727</v>
      </c>
      <c r="K11" s="2">
        <v>1</v>
      </c>
      <c r="L11" s="34">
        <f t="shared" si="3"/>
        <v>1.0704855495527206</v>
      </c>
      <c r="M11" s="17">
        <f t="shared" si="1"/>
        <v>75544.158362926013</v>
      </c>
      <c r="N11" s="2">
        <f t="shared" si="4"/>
        <v>80868.929880634605</v>
      </c>
      <c r="O11" s="2">
        <f t="shared" si="5"/>
        <v>-868.92988063460507</v>
      </c>
      <c r="P11" s="2">
        <f t="shared" si="6"/>
        <v>755039.13745966903</v>
      </c>
      <c r="Q11" s="19">
        <f t="shared" si="7"/>
        <v>1.0861623507932563E-2</v>
      </c>
    </row>
    <row r="12" spans="1:22" x14ac:dyDescent="0.25">
      <c r="A12">
        <v>4</v>
      </c>
      <c r="B12" t="s">
        <v>55</v>
      </c>
      <c r="C12">
        <v>2015</v>
      </c>
      <c r="D12">
        <v>4</v>
      </c>
      <c r="E12" s="1">
        <v>85000</v>
      </c>
      <c r="F12" s="2">
        <f t="shared" ref="F12:F23" si="8">AVERAGE(E10:E13)</f>
        <v>76000</v>
      </c>
      <c r="G12" s="2">
        <f t="shared" ref="G12:G22" si="9">AVERAGE(F12:F13)</f>
        <v>77375</v>
      </c>
      <c r="H12" s="3">
        <f t="shared" ref="H12:H22" si="10">E12/G12</f>
        <v>1.0985460420032309</v>
      </c>
      <c r="I12" s="16">
        <f t="shared" si="0"/>
        <v>1.1088348507133197</v>
      </c>
      <c r="J12" s="2">
        <f t="shared" si="2"/>
        <v>76657.042250538056</v>
      </c>
      <c r="K12" s="2">
        <v>1</v>
      </c>
      <c r="L12" s="34">
        <f t="shared" si="3"/>
        <v>1.1088348507133197</v>
      </c>
      <c r="M12" s="17">
        <f t="shared" si="1"/>
        <v>77009.952567926855</v>
      </c>
      <c r="N12" s="2">
        <f t="shared" si="4"/>
        <v>85391.319259096999</v>
      </c>
      <c r="O12" s="2">
        <f t="shared" si="5"/>
        <v>-391.3192590969993</v>
      </c>
      <c r="P12" s="2">
        <f t="shared" si="6"/>
        <v>153130.76254022447</v>
      </c>
      <c r="Q12" s="19">
        <f t="shared" si="7"/>
        <v>4.603755989376462E-3</v>
      </c>
    </row>
    <row r="13" spans="1:22" x14ac:dyDescent="0.25">
      <c r="A13">
        <v>5</v>
      </c>
      <c r="B13" t="s">
        <v>56</v>
      </c>
      <c r="C13">
        <v>2016</v>
      </c>
      <c r="D13">
        <v>1</v>
      </c>
      <c r="E13" s="1">
        <v>78000</v>
      </c>
      <c r="F13" s="2">
        <f t="shared" si="8"/>
        <v>78750</v>
      </c>
      <c r="G13" s="2">
        <f t="shared" si="9"/>
        <v>79750</v>
      </c>
      <c r="H13" s="3">
        <f t="shared" si="10"/>
        <v>0.9780564263322884</v>
      </c>
      <c r="I13" s="16">
        <f t="shared" si="0"/>
        <v>0.94792340491335791</v>
      </c>
      <c r="J13" s="2">
        <f t="shared" si="2"/>
        <v>82285.129363515778</v>
      </c>
      <c r="K13" s="2">
        <v>1</v>
      </c>
      <c r="L13" s="34">
        <f t="shared" si="3"/>
        <v>0.94792340491335791</v>
      </c>
      <c r="M13" s="17">
        <f t="shared" si="1"/>
        <v>78475.746772927698</v>
      </c>
      <c r="N13" s="2">
        <f t="shared" si="4"/>
        <v>74388.997084112081</v>
      </c>
      <c r="O13" s="2">
        <f t="shared" si="5"/>
        <v>3611.0029158879188</v>
      </c>
      <c r="P13" s="2">
        <f t="shared" si="6"/>
        <v>13039342.058551053</v>
      </c>
      <c r="Q13" s="19">
        <f t="shared" si="7"/>
        <v>4.6294909178050243E-2</v>
      </c>
    </row>
    <row r="14" spans="1:22" x14ac:dyDescent="0.25">
      <c r="A14">
        <v>6</v>
      </c>
      <c r="B14" t="s">
        <v>57</v>
      </c>
      <c r="C14">
        <v>2016</v>
      </c>
      <c r="D14">
        <v>2</v>
      </c>
      <c r="E14" s="1">
        <v>72000</v>
      </c>
      <c r="F14" s="2">
        <f t="shared" si="8"/>
        <v>80750</v>
      </c>
      <c r="G14" s="2">
        <f t="shared" si="9"/>
        <v>81875</v>
      </c>
      <c r="H14" s="3">
        <f t="shared" si="10"/>
        <v>0.87938931297709921</v>
      </c>
      <c r="I14" s="16">
        <f t="shared" si="0"/>
        <v>0.8753311401992373</v>
      </c>
      <c r="J14" s="2">
        <f t="shared" si="2"/>
        <v>82254.585371670677</v>
      </c>
      <c r="K14" s="2">
        <v>1</v>
      </c>
      <c r="L14" s="34">
        <f t="shared" si="3"/>
        <v>0.8753311401992373</v>
      </c>
      <c r="M14" s="17">
        <f t="shared" si="1"/>
        <v>79941.54097792854</v>
      </c>
      <c r="N14" s="2">
        <f t="shared" si="4"/>
        <v>69975.32021349424</v>
      </c>
      <c r="O14" s="2">
        <f t="shared" si="5"/>
        <v>2024.6797865057597</v>
      </c>
      <c r="P14" s="2">
        <f t="shared" si="6"/>
        <v>4099328.2378850086</v>
      </c>
      <c r="Q14" s="19">
        <f t="shared" si="7"/>
        <v>2.8120552590357773E-2</v>
      </c>
    </row>
    <row r="15" spans="1:22" x14ac:dyDescent="0.25">
      <c r="A15">
        <v>7</v>
      </c>
      <c r="B15" t="s">
        <v>58</v>
      </c>
      <c r="C15">
        <v>2016</v>
      </c>
      <c r="D15">
        <v>3</v>
      </c>
      <c r="E15" s="1">
        <v>88000</v>
      </c>
      <c r="F15" s="2">
        <f t="shared" si="8"/>
        <v>83000</v>
      </c>
      <c r="G15" s="2">
        <f t="shared" si="9"/>
        <v>83250</v>
      </c>
      <c r="H15" s="3">
        <f t="shared" si="10"/>
        <v>1.057057057057057</v>
      </c>
      <c r="I15" s="16">
        <f t="shared" si="0"/>
        <v>1.0704855495527206</v>
      </c>
      <c r="J15" s="2">
        <f t="shared" si="2"/>
        <v>82205.686977062796</v>
      </c>
      <c r="K15" s="2">
        <v>1.5</v>
      </c>
      <c r="L15" s="34">
        <f t="shared" si="3"/>
        <v>1.605728324329081</v>
      </c>
      <c r="M15" s="17">
        <f t="shared" si="1"/>
        <v>81407.335182929382</v>
      </c>
      <c r="N15" s="2">
        <f t="shared" si="4"/>
        <v>130718.06391138103</v>
      </c>
      <c r="O15" s="2">
        <f t="shared" si="5"/>
        <v>-42718.063911381032</v>
      </c>
      <c r="P15" s="2">
        <f t="shared" si="6"/>
        <v>1824832984.3368344</v>
      </c>
      <c r="Q15" s="19">
        <f t="shared" si="7"/>
        <v>0.48543254444751172</v>
      </c>
    </row>
    <row r="16" spans="1:22" x14ac:dyDescent="0.25">
      <c r="A16">
        <v>8</v>
      </c>
      <c r="B16" t="s">
        <v>59</v>
      </c>
      <c r="C16">
        <v>2016</v>
      </c>
      <c r="D16">
        <v>4</v>
      </c>
      <c r="E16" s="1">
        <v>94000</v>
      </c>
      <c r="F16" s="2">
        <f t="shared" si="8"/>
        <v>83500</v>
      </c>
      <c r="G16" s="2">
        <f t="shared" si="9"/>
        <v>84000</v>
      </c>
      <c r="H16" s="3">
        <f t="shared" si="10"/>
        <v>1.1190476190476191</v>
      </c>
      <c r="I16" s="16">
        <f t="shared" si="0"/>
        <v>1.1088348507133197</v>
      </c>
      <c r="J16" s="2">
        <f t="shared" si="2"/>
        <v>84773.670253536198</v>
      </c>
      <c r="K16" s="2">
        <v>1</v>
      </c>
      <c r="L16" s="34">
        <f t="shared" si="3"/>
        <v>1.1088348507133197</v>
      </c>
      <c r="M16" s="17">
        <f t="shared" si="1"/>
        <v>82873.129387930225</v>
      </c>
      <c r="N16" s="2">
        <f t="shared" si="4"/>
        <v>91892.614053011232</v>
      </c>
      <c r="O16" s="2">
        <f t="shared" si="5"/>
        <v>2107.3859469887684</v>
      </c>
      <c r="P16" s="2">
        <f t="shared" si="6"/>
        <v>4441075.5295657478</v>
      </c>
      <c r="Q16" s="19">
        <f t="shared" si="7"/>
        <v>2.2418999436050729E-2</v>
      </c>
    </row>
    <row r="17" spans="1:17" x14ac:dyDescent="0.25">
      <c r="A17">
        <v>9</v>
      </c>
      <c r="B17" t="s">
        <v>60</v>
      </c>
      <c r="C17">
        <v>2017</v>
      </c>
      <c r="D17">
        <v>1</v>
      </c>
      <c r="E17" s="1">
        <v>80000</v>
      </c>
      <c r="F17" s="2">
        <f t="shared" si="8"/>
        <v>84500</v>
      </c>
      <c r="G17" s="2">
        <f t="shared" si="9"/>
        <v>85375</v>
      </c>
      <c r="H17" s="3">
        <f t="shared" si="10"/>
        <v>0.93704245973645683</v>
      </c>
      <c r="I17" s="16">
        <f t="shared" si="0"/>
        <v>0.94792340491335791</v>
      </c>
      <c r="J17" s="2">
        <f t="shared" si="2"/>
        <v>84395.004475400798</v>
      </c>
      <c r="K17" s="2">
        <v>1</v>
      </c>
      <c r="L17" s="34">
        <f t="shared" si="3"/>
        <v>0.94792340491335791</v>
      </c>
      <c r="M17" s="17">
        <f t="shared" si="1"/>
        <v>84338.923592931067</v>
      </c>
      <c r="N17" s="2">
        <f t="shared" si="4"/>
        <v>79946.839618938757</v>
      </c>
      <c r="O17" s="2">
        <f t="shared" si="5"/>
        <v>53.160381061243243</v>
      </c>
      <c r="P17" s="2">
        <f t="shared" si="6"/>
        <v>2826.0261145765894</v>
      </c>
      <c r="Q17" s="19">
        <f t="shared" si="7"/>
        <v>6.6450476326554051E-4</v>
      </c>
    </row>
    <row r="18" spans="1:17" x14ac:dyDescent="0.25">
      <c r="A18">
        <v>10</v>
      </c>
      <c r="B18" t="s">
        <v>61</v>
      </c>
      <c r="C18">
        <v>2017</v>
      </c>
      <c r="D18">
        <v>2</v>
      </c>
      <c r="E18" s="1">
        <v>76000</v>
      </c>
      <c r="F18" s="2">
        <f t="shared" si="8"/>
        <v>86250</v>
      </c>
      <c r="G18" s="2">
        <f t="shared" si="9"/>
        <v>86750</v>
      </c>
      <c r="H18" s="3">
        <f t="shared" si="10"/>
        <v>0.87608069164265134</v>
      </c>
      <c r="I18" s="16">
        <f t="shared" si="0"/>
        <v>0.8753311401992373</v>
      </c>
      <c r="J18" s="2">
        <f t="shared" si="2"/>
        <v>86824.284558985717</v>
      </c>
      <c r="K18" s="2">
        <v>1</v>
      </c>
      <c r="L18" s="34">
        <f t="shared" si="3"/>
        <v>0.8753311401992373</v>
      </c>
      <c r="M18" s="17">
        <f t="shared" si="1"/>
        <v>85804.717797931895</v>
      </c>
      <c r="N18" s="2">
        <f t="shared" si="4"/>
        <v>75107.541464537513</v>
      </c>
      <c r="O18" s="2">
        <f t="shared" si="5"/>
        <v>892.45853546248691</v>
      </c>
      <c r="P18" s="2">
        <f t="shared" si="6"/>
        <v>796482.237519847</v>
      </c>
      <c r="Q18" s="19">
        <f t="shared" si="7"/>
        <v>1.1742875466611669E-2</v>
      </c>
    </row>
    <row r="19" spans="1:17" x14ac:dyDescent="0.25">
      <c r="A19">
        <v>11</v>
      </c>
      <c r="B19" t="s">
        <v>62</v>
      </c>
      <c r="C19">
        <v>2017</v>
      </c>
      <c r="D19">
        <v>3</v>
      </c>
      <c r="E19" s="1">
        <v>95000</v>
      </c>
      <c r="F19" s="2">
        <f t="shared" si="8"/>
        <v>87250</v>
      </c>
      <c r="G19" s="2">
        <f t="shared" si="9"/>
        <v>87625</v>
      </c>
      <c r="H19" s="3">
        <f t="shared" si="10"/>
        <v>1.0841654778887304</v>
      </c>
      <c r="I19" s="16">
        <f t="shared" si="0"/>
        <v>1.0704855495527206</v>
      </c>
      <c r="J19" s="2">
        <f t="shared" si="2"/>
        <v>88744.775713874624</v>
      </c>
      <c r="K19" s="2">
        <v>1</v>
      </c>
      <c r="L19" s="34">
        <f t="shared" si="3"/>
        <v>1.0704855495527206</v>
      </c>
      <c r="M19" s="17">
        <f t="shared" si="1"/>
        <v>87270.512002932737</v>
      </c>
      <c r="N19" s="2">
        <f t="shared" si="4"/>
        <v>93421.822001206747</v>
      </c>
      <c r="O19" s="2">
        <f t="shared" si="5"/>
        <v>1578.1779987932532</v>
      </c>
      <c r="P19" s="2">
        <f t="shared" si="6"/>
        <v>2490645.7958750776</v>
      </c>
      <c r="Q19" s="19">
        <f t="shared" si="7"/>
        <v>1.6612399987297403E-2</v>
      </c>
    </row>
    <row r="20" spans="1:17" x14ac:dyDescent="0.25">
      <c r="A20">
        <v>12</v>
      </c>
      <c r="B20" t="s">
        <v>63</v>
      </c>
      <c r="C20">
        <v>2017</v>
      </c>
      <c r="D20">
        <v>4</v>
      </c>
      <c r="E20" s="1">
        <v>98000</v>
      </c>
      <c r="F20" s="2">
        <f t="shared" si="8"/>
        <v>88000</v>
      </c>
      <c r="G20" s="2">
        <f t="shared" si="9"/>
        <v>88375</v>
      </c>
      <c r="H20" s="3">
        <f t="shared" si="10"/>
        <v>1.108910891089109</v>
      </c>
      <c r="I20" s="16">
        <f t="shared" si="0"/>
        <v>1.1088348507133197</v>
      </c>
      <c r="J20" s="2">
        <f t="shared" si="2"/>
        <v>88381.060477090927</v>
      </c>
      <c r="K20" s="2">
        <v>1</v>
      </c>
      <c r="L20" s="34">
        <f t="shared" si="3"/>
        <v>1.1088348507133197</v>
      </c>
      <c r="M20" s="17">
        <f t="shared" si="1"/>
        <v>88736.30620793358</v>
      </c>
      <c r="N20" s="2">
        <f t="shared" si="4"/>
        <v>98393.908846925449</v>
      </c>
      <c r="O20" s="2">
        <f t="shared" si="5"/>
        <v>-393.90884692544932</v>
      </c>
      <c r="P20" s="2">
        <f t="shared" si="6"/>
        <v>155164.17968613707</v>
      </c>
      <c r="Q20" s="19">
        <f t="shared" si="7"/>
        <v>4.019478029851524E-3</v>
      </c>
    </row>
    <row r="21" spans="1:17" x14ac:dyDescent="0.25">
      <c r="A21">
        <v>13</v>
      </c>
      <c r="B21" t="s">
        <v>64</v>
      </c>
      <c r="C21">
        <v>2018</v>
      </c>
      <c r="D21">
        <v>1</v>
      </c>
      <c r="E21" s="1">
        <v>83000</v>
      </c>
      <c r="F21" s="2">
        <f t="shared" si="8"/>
        <v>88750</v>
      </c>
      <c r="G21" s="2">
        <f t="shared" si="9"/>
        <v>89375</v>
      </c>
      <c r="H21" s="3">
        <f t="shared" si="10"/>
        <v>0.92867132867132862</v>
      </c>
      <c r="I21" s="16">
        <f t="shared" si="0"/>
        <v>0.94792340491335791</v>
      </c>
      <c r="J21" s="2">
        <f t="shared" si="2"/>
        <v>87559.817143228327</v>
      </c>
      <c r="K21" s="2">
        <v>1</v>
      </c>
      <c r="L21" s="34">
        <f t="shared" si="3"/>
        <v>0.94792340491335791</v>
      </c>
      <c r="M21" s="17">
        <f t="shared" si="1"/>
        <v>90202.100412934422</v>
      </c>
      <c r="N21" s="2">
        <f t="shared" si="4"/>
        <v>85504.682153765403</v>
      </c>
      <c r="O21" s="2">
        <f t="shared" si="5"/>
        <v>-2504.6821537654032</v>
      </c>
      <c r="P21" s="2">
        <f t="shared" si="6"/>
        <v>6273432.691390899</v>
      </c>
      <c r="Q21" s="19">
        <f t="shared" si="7"/>
        <v>3.017689341886028E-2</v>
      </c>
    </row>
    <row r="22" spans="1:17" x14ac:dyDescent="0.25">
      <c r="A22">
        <v>14</v>
      </c>
      <c r="B22" t="s">
        <v>65</v>
      </c>
      <c r="C22">
        <v>2018</v>
      </c>
      <c r="D22">
        <v>2</v>
      </c>
      <c r="E22" s="1">
        <v>79000</v>
      </c>
      <c r="F22" s="2">
        <f t="shared" si="8"/>
        <v>90000</v>
      </c>
      <c r="G22" s="2">
        <f t="shared" si="9"/>
        <v>90750</v>
      </c>
      <c r="H22" s="3">
        <f t="shared" si="10"/>
        <v>0.87052341597796146</v>
      </c>
      <c r="I22" s="16">
        <f t="shared" si="0"/>
        <v>0.8753311401992373</v>
      </c>
      <c r="J22" s="2">
        <f t="shared" si="2"/>
        <v>90251.55894947199</v>
      </c>
      <c r="K22" s="2">
        <v>1</v>
      </c>
      <c r="L22" s="34">
        <f t="shared" si="3"/>
        <v>0.8753311401992373</v>
      </c>
      <c r="M22" s="17">
        <f t="shared" si="1"/>
        <v>91667.894617935264</v>
      </c>
      <c r="N22" s="2">
        <f t="shared" si="4"/>
        <v>80239.7627155808</v>
      </c>
      <c r="O22" s="2">
        <f t="shared" si="5"/>
        <v>-1239.7627155808004</v>
      </c>
      <c r="P22" s="2">
        <f t="shared" si="6"/>
        <v>1537011.5909442806</v>
      </c>
      <c r="Q22" s="19">
        <f t="shared" si="7"/>
        <v>1.5693198931402537E-2</v>
      </c>
    </row>
    <row r="23" spans="1:17" x14ac:dyDescent="0.25">
      <c r="A23">
        <v>15</v>
      </c>
      <c r="B23" t="s">
        <v>66</v>
      </c>
      <c r="C23">
        <v>2018</v>
      </c>
      <c r="D23">
        <v>3</v>
      </c>
      <c r="E23" s="1">
        <v>100000</v>
      </c>
      <c r="F23" s="2">
        <f t="shared" si="8"/>
        <v>91500</v>
      </c>
      <c r="G23" s="2"/>
      <c r="I23" s="16">
        <f t="shared" si="0"/>
        <v>1.0704855495527206</v>
      </c>
      <c r="J23" s="2">
        <f t="shared" si="2"/>
        <v>93415.553383025908</v>
      </c>
      <c r="K23" s="2">
        <v>1.5</v>
      </c>
      <c r="L23" s="34">
        <f t="shared" si="3"/>
        <v>1.605728324329081</v>
      </c>
      <c r="M23" s="17">
        <f t="shared" si="1"/>
        <v>93133.688822936107</v>
      </c>
      <c r="N23" s="2">
        <f t="shared" si="4"/>
        <v>149547.40209223924</v>
      </c>
      <c r="O23" s="2">
        <f t="shared" si="5"/>
        <v>-49547.402092239237</v>
      </c>
      <c r="P23" s="2">
        <f t="shared" si="6"/>
        <v>2454945054.0900331</v>
      </c>
      <c r="Q23" s="19">
        <f t="shared" si="7"/>
        <v>0.4954740209223924</v>
      </c>
    </row>
    <row r="24" spans="1:17" x14ac:dyDescent="0.25">
      <c r="A24">
        <v>16</v>
      </c>
      <c r="B24" t="s">
        <v>67</v>
      </c>
      <c r="C24">
        <v>2018</v>
      </c>
      <c r="D24">
        <v>4</v>
      </c>
      <c r="E24" s="1">
        <v>104000</v>
      </c>
      <c r="F24" s="2"/>
      <c r="I24" s="16">
        <f t="shared" si="0"/>
        <v>1.1088348507133197</v>
      </c>
      <c r="J24" s="2">
        <f t="shared" si="2"/>
        <v>93792.145812423027</v>
      </c>
      <c r="K24" s="2">
        <v>1</v>
      </c>
      <c r="L24" s="34">
        <f t="shared" si="3"/>
        <v>1.1088348507133197</v>
      </c>
      <c r="M24" s="17">
        <f t="shared" si="1"/>
        <v>94599.483027936949</v>
      </c>
      <c r="N24" s="2">
        <f t="shared" si="4"/>
        <v>104895.20364083968</v>
      </c>
      <c r="O24" s="2">
        <f t="shared" si="5"/>
        <v>-895.20364083968161</v>
      </c>
      <c r="P24" s="2">
        <f t="shared" si="6"/>
        <v>801389.55857262167</v>
      </c>
      <c r="Q24" s="19">
        <f t="shared" si="7"/>
        <v>8.6077273157661692E-3</v>
      </c>
    </row>
    <row r="25" spans="1:17" x14ac:dyDescent="0.25">
      <c r="A25">
        <v>17</v>
      </c>
      <c r="B25" t="s">
        <v>48</v>
      </c>
      <c r="C25">
        <v>2019</v>
      </c>
      <c r="D25">
        <v>1</v>
      </c>
      <c r="E25" s="41"/>
      <c r="I25" s="16">
        <f t="shared" si="0"/>
        <v>0.94792340491335791</v>
      </c>
      <c r="K25" s="2">
        <v>1</v>
      </c>
      <c r="L25" s="34">
        <f t="shared" si="3"/>
        <v>0.94792340491335791</v>
      </c>
      <c r="M25" s="17">
        <f t="shared" si="1"/>
        <v>96065.277232937777</v>
      </c>
      <c r="N25" s="2">
        <f t="shared" si="4"/>
        <v>91062.524688592064</v>
      </c>
    </row>
    <row r="26" spans="1:17" x14ac:dyDescent="0.25">
      <c r="A26">
        <v>18</v>
      </c>
      <c r="B26" t="s">
        <v>49</v>
      </c>
      <c r="C26">
        <v>2019</v>
      </c>
      <c r="D26">
        <v>2</v>
      </c>
      <c r="E26" s="41"/>
      <c r="I26" s="16">
        <f t="shared" si="0"/>
        <v>0.8753311401992373</v>
      </c>
      <c r="K26" s="2">
        <v>1</v>
      </c>
      <c r="L26" s="34">
        <f t="shared" si="3"/>
        <v>0.8753311401992373</v>
      </c>
      <c r="M26" s="17">
        <f t="shared" si="1"/>
        <v>97531.071437938619</v>
      </c>
      <c r="N26" s="2">
        <f t="shared" si="4"/>
        <v>85371.983966624073</v>
      </c>
    </row>
    <row r="27" spans="1:17" x14ac:dyDescent="0.25">
      <c r="A27">
        <v>19</v>
      </c>
      <c r="B27" t="s">
        <v>50</v>
      </c>
      <c r="C27">
        <v>2019</v>
      </c>
      <c r="D27">
        <v>3</v>
      </c>
      <c r="E27" s="41"/>
      <c r="I27" s="16">
        <f t="shared" si="0"/>
        <v>1.0704855495527206</v>
      </c>
      <c r="K27" s="2">
        <v>1</v>
      </c>
      <c r="L27" s="34">
        <f t="shared" si="3"/>
        <v>1.0704855495527206</v>
      </c>
      <c r="M27" s="17">
        <f t="shared" si="1"/>
        <v>98996.865642939461</v>
      </c>
      <c r="N27" s="2">
        <f t="shared" si="4"/>
        <v>105974.71412177889</v>
      </c>
    </row>
    <row r="28" spans="1:17" x14ac:dyDescent="0.25">
      <c r="A28">
        <v>20</v>
      </c>
      <c r="B28" t="s">
        <v>51</v>
      </c>
      <c r="C28">
        <v>2019</v>
      </c>
      <c r="D28">
        <v>4</v>
      </c>
      <c r="E28" s="41"/>
      <c r="I28" s="16">
        <f t="shared" si="0"/>
        <v>1.1088348507133197</v>
      </c>
      <c r="K28" s="2">
        <v>1</v>
      </c>
      <c r="L28" s="34">
        <f t="shared" si="3"/>
        <v>1.1088348507133197</v>
      </c>
      <c r="M28" s="17">
        <f t="shared" si="1"/>
        <v>100462.6598479403</v>
      </c>
      <c r="N28" s="2">
        <f t="shared" si="4"/>
        <v>111396.4984347539</v>
      </c>
    </row>
    <row r="30" spans="1:17" x14ac:dyDescent="0.25">
      <c r="E30" s="41" t="s">
        <v>99</v>
      </c>
    </row>
  </sheetData>
  <mergeCells count="2">
    <mergeCell ref="F7:G7"/>
    <mergeCell ref="O7:Q7"/>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Step0</vt:lpstr>
      <vt:lpstr>Step1</vt:lpstr>
      <vt:lpstr>Step2</vt:lpstr>
      <vt:lpstr>Sheet4</vt:lpstr>
      <vt:lpstr>Sheet5</vt:lpstr>
      <vt:lpstr>Step3</vt:lpstr>
      <vt:lpstr>4ModelOutput</vt:lpstr>
      <vt:lpstr>Step5</vt:lpstr>
      <vt:lpstr>Step6</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nike</dc:creator>
  <cp:lastModifiedBy>Kunaal Naik</cp:lastModifiedBy>
  <dcterms:created xsi:type="dcterms:W3CDTF">2019-06-01T04:00:07Z</dcterms:created>
  <dcterms:modified xsi:type="dcterms:W3CDTF">2022-04-04T09:33:59Z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1c8adb4e-bf34-4039-be58-5187f9102b57</vt:lpwstr>
  </property>
</Properties>
</file>