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ink/ink2.xml" ContentType="application/inkml+xml"/>
  <Override PartName="/xl/drawings/drawing3.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063bf5775d666102/_YouTube Working Files/Git Time Series/YT_Time_Series_Forecasting/Excel/"/>
    </mc:Choice>
  </mc:AlternateContent>
  <xr:revisionPtr revIDLastSave="183" documentId="13_ncr:1_{849046DB-E208-465A-B047-657A1DEAB550}" xr6:coauthVersionLast="47" xr6:coauthVersionMax="47" xr10:uidLastSave="{94A209C0-F51C-49A8-91AC-23C630843DB7}"/>
  <bookViews>
    <workbookView minimized="1" xWindow="37155" yWindow="3780" windowWidth="16380" windowHeight="11250" activeTab="2" xr2:uid="{222811F3-B945-4F38-BB77-4DEABE907094}"/>
  </bookViews>
  <sheets>
    <sheet name="Step0" sheetId="4" r:id="rId1"/>
    <sheet name="Step1" sheetId="1" r:id="rId2"/>
    <sheet name="Sheet1" sheetId="14" r:id="rId3"/>
    <sheet name="Step2" sheetId="2" r:id="rId4"/>
    <sheet name="Sheet3" sheetId="13" r:id="rId5"/>
    <sheet name="Step3" sheetId="6" r:id="rId6"/>
    <sheet name="4ModelOutput" sheetId="8" r:id="rId7"/>
    <sheet name="Step5" sheetId="9" r:id="rId8"/>
    <sheet name="Step6" sheetId="10" r:id="rId9"/>
    <sheet name="OddMA" sheetId="11" r:id="rId10"/>
    <sheet name="Deseanal"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 i="14" l="1"/>
  <c r="B5" i="14"/>
  <c r="B6" i="14"/>
  <c r="B7" i="14"/>
  <c r="B8" i="14"/>
  <c r="B9" i="14"/>
  <c r="B10" i="14"/>
  <c r="B11" i="14"/>
  <c r="B12" i="14"/>
  <c r="B13" i="14"/>
  <c r="B14" i="14"/>
  <c r="B15" i="14"/>
  <c r="B16" i="14"/>
  <c r="B17" i="14"/>
  <c r="B3" i="14"/>
  <c r="G3" i="10"/>
  <c r="S8" i="10"/>
  <c r="K25" i="6"/>
  <c r="K26" i="6"/>
  <c r="K27" i="6"/>
  <c r="K28" i="6"/>
  <c r="K10" i="6"/>
  <c r="K11" i="6"/>
  <c r="K12" i="6"/>
  <c r="K13" i="6"/>
  <c r="K14" i="6"/>
  <c r="K15" i="6"/>
  <c r="K16" i="6"/>
  <c r="K17" i="6"/>
  <c r="K18" i="6"/>
  <c r="K19" i="6"/>
  <c r="K20" i="6"/>
  <c r="K21" i="6"/>
  <c r="K22" i="6"/>
  <c r="K23" i="6"/>
  <c r="K24" i="6"/>
  <c r="K9" i="6"/>
  <c r="J9" i="2" l="1"/>
  <c r="J10" i="2"/>
  <c r="J11" i="2"/>
  <c r="J12" i="2"/>
  <c r="J13" i="2"/>
  <c r="J14" i="2"/>
  <c r="J15" i="2"/>
  <c r="J16" i="2"/>
  <c r="J17" i="2"/>
  <c r="J18" i="2"/>
  <c r="J19" i="2"/>
  <c r="J20" i="2"/>
  <c r="J21" i="2"/>
  <c r="J22" i="2"/>
  <c r="J23" i="2"/>
  <c r="J8" i="2"/>
  <c r="I9" i="2"/>
  <c r="I10" i="2"/>
  <c r="I11" i="2"/>
  <c r="I12" i="2"/>
  <c r="I13" i="2"/>
  <c r="I14" i="2"/>
  <c r="I15" i="2"/>
  <c r="I16" i="2"/>
  <c r="I17" i="2"/>
  <c r="I18" i="2"/>
  <c r="I19" i="2"/>
  <c r="I20" i="2"/>
  <c r="I21" i="2"/>
  <c r="I22" i="2"/>
  <c r="I23" i="2"/>
  <c r="I8" i="2"/>
  <c r="O2" i="2"/>
  <c r="H11" i="2"/>
  <c r="H12" i="2"/>
  <c r="H13" i="2"/>
  <c r="H14" i="2"/>
  <c r="H15" i="2"/>
  <c r="H16" i="2"/>
  <c r="H17" i="2"/>
  <c r="H18" i="2"/>
  <c r="H19" i="2"/>
  <c r="H20" i="2"/>
  <c r="H21" i="2"/>
  <c r="H10" i="2"/>
  <c r="G11" i="2"/>
  <c r="G12" i="2"/>
  <c r="G13" i="2"/>
  <c r="G14" i="2"/>
  <c r="G15" i="2"/>
  <c r="G16" i="2"/>
  <c r="G17" i="2"/>
  <c r="G18" i="2"/>
  <c r="G19" i="2"/>
  <c r="G20" i="2"/>
  <c r="G21" i="2"/>
  <c r="G10" i="2"/>
  <c r="F22" i="2"/>
  <c r="F11" i="2"/>
  <c r="F12" i="2"/>
  <c r="F13" i="2"/>
  <c r="F14" i="2"/>
  <c r="F15" i="2"/>
  <c r="F16" i="2"/>
  <c r="F17" i="2"/>
  <c r="F18" i="2"/>
  <c r="F19" i="2"/>
  <c r="F20" i="2"/>
  <c r="F21" i="2"/>
  <c r="F17" i="11"/>
  <c r="F7" i="11"/>
  <c r="F8" i="11"/>
  <c r="F9" i="11"/>
  <c r="F10" i="11"/>
  <c r="F11" i="11"/>
  <c r="F12" i="11"/>
  <c r="F13" i="11"/>
  <c r="F14" i="11"/>
  <c r="F15" i="11"/>
  <c r="F16" i="11"/>
  <c r="F6" i="11"/>
  <c r="E6" i="11"/>
  <c r="E7" i="11"/>
  <c r="E8" i="11"/>
  <c r="E9" i="11"/>
  <c r="E10" i="11"/>
  <c r="E11" i="11"/>
  <c r="E12" i="11"/>
  <c r="E13" i="11"/>
  <c r="E14" i="11"/>
  <c r="E15" i="11"/>
  <c r="E16" i="11"/>
  <c r="E17" i="11"/>
  <c r="E18" i="11"/>
  <c r="E5" i="11"/>
  <c r="F10" i="2"/>
  <c r="E21" i="1"/>
  <c r="F9" i="1"/>
  <c r="F10" i="1"/>
  <c r="F11" i="1"/>
  <c r="F12" i="1"/>
  <c r="F13" i="1"/>
  <c r="F14" i="1"/>
  <c r="F15" i="1"/>
  <c r="F16" i="1"/>
  <c r="F17" i="1"/>
  <c r="F18" i="1"/>
  <c r="F19" i="1"/>
  <c r="F20" i="1"/>
  <c r="K28" i="10" l="1"/>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G15" i="10" s="1"/>
  <c r="H15" i="10" s="1"/>
  <c r="K14" i="10"/>
  <c r="F14" i="10"/>
  <c r="K13" i="10"/>
  <c r="F13" i="10"/>
  <c r="K12" i="10"/>
  <c r="F12" i="10"/>
  <c r="K11" i="10"/>
  <c r="F11" i="10"/>
  <c r="G11" i="10" s="1"/>
  <c r="H11" i="10" s="1"/>
  <c r="K10" i="10"/>
  <c r="K9" i="10"/>
  <c r="K25" i="9"/>
  <c r="K26" i="9"/>
  <c r="K27" i="9"/>
  <c r="K28" i="9"/>
  <c r="K24" i="9"/>
  <c r="K23" i="9"/>
  <c r="F23" i="9"/>
  <c r="K22" i="9"/>
  <c r="F22" i="9"/>
  <c r="K21" i="9"/>
  <c r="F21" i="9"/>
  <c r="G21" i="9" s="1"/>
  <c r="H21" i="9" s="1"/>
  <c r="K20" i="9"/>
  <c r="F20" i="9"/>
  <c r="K19" i="9"/>
  <c r="F19" i="9"/>
  <c r="K18" i="9"/>
  <c r="F18" i="9"/>
  <c r="K17" i="9"/>
  <c r="F17" i="9"/>
  <c r="G17" i="9" s="1"/>
  <c r="H17" i="9" s="1"/>
  <c r="K16" i="9"/>
  <c r="F16" i="9"/>
  <c r="K15" i="9"/>
  <c r="F15" i="9"/>
  <c r="K14" i="9"/>
  <c r="F14" i="9"/>
  <c r="K13" i="9"/>
  <c r="F13" i="9"/>
  <c r="G13" i="9" s="1"/>
  <c r="H13" i="9" s="1"/>
  <c r="O2" i="9" s="1"/>
  <c r="I25" i="9" s="1"/>
  <c r="L25" i="9" s="1"/>
  <c r="K12" i="9"/>
  <c r="F12" i="9"/>
  <c r="K11" i="9"/>
  <c r="F11" i="9"/>
  <c r="K10" i="9"/>
  <c r="K9" i="9"/>
  <c r="G12" i="9" l="1"/>
  <c r="H12" i="9" s="1"/>
  <c r="G16" i="9"/>
  <c r="H16" i="9" s="1"/>
  <c r="G11" i="9"/>
  <c r="H11" i="9" s="1"/>
  <c r="G15" i="9"/>
  <c r="H15" i="9" s="1"/>
  <c r="G19" i="9"/>
  <c r="H19" i="9" s="1"/>
  <c r="O4" i="9" s="1"/>
  <c r="I27" i="9" s="1"/>
  <c r="L27" i="9" s="1"/>
  <c r="G18" i="9"/>
  <c r="H18" i="9" s="1"/>
  <c r="G22" i="9"/>
  <c r="H22" i="9" s="1"/>
  <c r="G12" i="10"/>
  <c r="H12" i="10" s="1"/>
  <c r="Q5" i="10" s="1"/>
  <c r="G13" i="10"/>
  <c r="H13" i="10" s="1"/>
  <c r="Q2" i="10" s="1"/>
  <c r="G22" i="10"/>
  <c r="H22" i="10" s="1"/>
  <c r="G14" i="9"/>
  <c r="H14" i="9" s="1"/>
  <c r="O3" i="9" s="1"/>
  <c r="I26" i="9" s="1"/>
  <c r="L26" i="9" s="1"/>
  <c r="G19" i="10"/>
  <c r="H19" i="10" s="1"/>
  <c r="Q4" i="10" s="1"/>
  <c r="G14" i="10"/>
  <c r="H14" i="10" s="1"/>
  <c r="Q3" i="10" s="1"/>
  <c r="I21" i="9"/>
  <c r="L21" i="9" s="1"/>
  <c r="I13" i="9"/>
  <c r="L13" i="9" s="1"/>
  <c r="I9" i="9"/>
  <c r="L9" i="9" s="1"/>
  <c r="I17" i="9"/>
  <c r="L17" i="9" s="1"/>
  <c r="G20" i="9"/>
  <c r="H20" i="9" s="1"/>
  <c r="O5" i="9" s="1"/>
  <c r="I28" i="9" s="1"/>
  <c r="L28" i="9" s="1"/>
  <c r="I23" i="9" l="1"/>
  <c r="L23" i="9" s="1"/>
  <c r="I15" i="9"/>
  <c r="L15" i="9" s="1"/>
  <c r="I19" i="9"/>
  <c r="L19" i="9" s="1"/>
  <c r="J21" i="9"/>
  <c r="I11" i="9"/>
  <c r="L11" i="9" s="1"/>
  <c r="J17" i="9"/>
  <c r="J23" i="9"/>
  <c r="J9" i="9"/>
  <c r="J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L18" i="9" s="1"/>
  <c r="I10" i="9"/>
  <c r="L10" i="9" s="1"/>
  <c r="I22" i="9"/>
  <c r="L22" i="9" s="1"/>
  <c r="I14" i="9"/>
  <c r="L14" i="9" s="1"/>
  <c r="I20" i="9"/>
  <c r="L20" i="9" s="1"/>
  <c r="I12" i="9"/>
  <c r="L12" i="9" s="1"/>
  <c r="I24" i="9"/>
  <c r="L24" i="9" s="1"/>
  <c r="I16" i="9"/>
  <c r="L16" i="9" s="1"/>
  <c r="J19" i="9" l="1"/>
  <c r="J24" i="9"/>
  <c r="J12" i="9"/>
  <c r="J15" i="9"/>
  <c r="J22" i="9"/>
  <c r="J18" i="9"/>
  <c r="J16" i="9"/>
  <c r="J20" i="9"/>
  <c r="J14" i="9"/>
  <c r="J11" i="9"/>
  <c r="J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M16" i="10" l="1"/>
  <c r="N16" i="10"/>
  <c r="O16" i="10"/>
  <c r="M20" i="10"/>
  <c r="O20" i="10"/>
  <c r="N20" i="10"/>
  <c r="M23" i="10"/>
  <c r="N23" i="10"/>
  <c r="O23" i="10"/>
  <c r="M9" i="10"/>
  <c r="N9" i="10"/>
  <c r="O9" i="10"/>
  <c r="M13" i="10"/>
  <c r="O13" i="10"/>
  <c r="N13" i="10"/>
  <c r="M14" i="10"/>
  <c r="O14" i="10"/>
  <c r="N14" i="10"/>
  <c r="M17" i="10"/>
  <c r="N17" i="10"/>
  <c r="O17" i="10"/>
  <c r="M11" i="10"/>
  <c r="O11" i="10"/>
  <c r="N11" i="10"/>
  <c r="M18" i="10"/>
  <c r="N18" i="10"/>
  <c r="O18" i="10"/>
  <c r="M21" i="10"/>
  <c r="O21" i="10"/>
  <c r="N21" i="10"/>
  <c r="M15" i="10"/>
  <c r="O15" i="10"/>
  <c r="N15" i="10"/>
  <c r="M24" i="10"/>
  <c r="O24" i="10"/>
  <c r="N24" i="10"/>
  <c r="M22" i="10"/>
  <c r="O22" i="10"/>
  <c r="N22" i="10"/>
  <c r="M10" i="10"/>
  <c r="O10" i="10"/>
  <c r="N10" i="10"/>
  <c r="M19" i="10"/>
  <c r="O19" i="10"/>
  <c r="N19" i="10"/>
  <c r="M12" i="10"/>
  <c r="O12" i="10"/>
  <c r="N12" i="10"/>
  <c r="F23" i="6"/>
  <c r="F22" i="6"/>
  <c r="G22" i="6" s="1"/>
  <c r="H22" i="6" s="1"/>
  <c r="F21" i="6"/>
  <c r="F20" i="6"/>
  <c r="G20" i="6" s="1"/>
  <c r="H20" i="6" s="1"/>
  <c r="F19" i="6"/>
  <c r="G19" i="6" s="1"/>
  <c r="H19" i="6" s="1"/>
  <c r="F18" i="6"/>
  <c r="G18" i="6" s="1"/>
  <c r="H18" i="6" s="1"/>
  <c r="F17" i="6"/>
  <c r="G17" i="6" s="1"/>
  <c r="H17" i="6" s="1"/>
  <c r="F16" i="6"/>
  <c r="G16" i="6" s="1"/>
  <c r="H16" i="6" s="1"/>
  <c r="F15" i="6"/>
  <c r="F14" i="6"/>
  <c r="G14" i="6" s="1"/>
  <c r="H14" i="6" s="1"/>
  <c r="F13" i="6"/>
  <c r="F12" i="6"/>
  <c r="G12" i="6" s="1"/>
  <c r="H12" i="6" s="1"/>
  <c r="F11" i="6"/>
  <c r="G11" i="6" s="1"/>
  <c r="H11" i="6" s="1"/>
  <c r="G13" i="6" l="1"/>
  <c r="H13" i="6" s="1"/>
  <c r="O3" i="6"/>
  <c r="G15" i="6"/>
  <c r="H15" i="6" s="1"/>
  <c r="O4" i="6" s="1"/>
  <c r="P8" i="10"/>
  <c r="N1" i="10"/>
  <c r="N2" i="10"/>
  <c r="G21" i="6"/>
  <c r="H21" i="6" s="1"/>
  <c r="O2" i="6" s="1"/>
  <c r="O5" i="2"/>
  <c r="O4" i="2"/>
  <c r="O3" i="2"/>
  <c r="I22" i="6"/>
  <c r="J22" i="6" s="1"/>
  <c r="I18" i="6"/>
  <c r="J18" i="6" s="1"/>
  <c r="I14" i="6"/>
  <c r="J14" i="6" s="1"/>
  <c r="I10" i="6"/>
  <c r="J10" i="6" s="1"/>
  <c r="O5" i="6"/>
  <c r="I17" i="6" l="1"/>
  <c r="J17" i="6" s="1"/>
  <c r="I13" i="6"/>
  <c r="J13" i="6" s="1"/>
  <c r="I9" i="6"/>
  <c r="J9" i="6" s="1"/>
  <c r="I21" i="6"/>
  <c r="J21" i="6"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<sst xmlns="http://schemas.openxmlformats.org/spreadsheetml/2006/main" count="274" uniqueCount="92">
  <si>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</si>
  <si>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</si>
  <si>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</si>
  <si>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</si>
  <si>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</si>
  <si>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</si>
  <si>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</si>
  <si>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</si>
  <si>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</si>
  <si>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</si>
  <si>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</si>
  <si>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</si>
  <si>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</si>
  <si>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</si>
  <si>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</si>
  <si>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</si>
  <si>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</si>
  <si>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</si>
  <si>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</si>
  <si>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</si>
  <si>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</si>
  <si>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</si>
  <si>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</si>
  <si>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</si>
  <si>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</si>
  <si>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</si>
  <si>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</si>
  <si>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</si>
  <si>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</si>
  <si>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</si>
  <si>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</si>
  <si>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</si>
  <si>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</si>
  <si>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</si>
  <si>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</si>
  <si>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</si>
  <si>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</si>
  <si>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</si>
  <si>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</si>
  <si>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</si>
  <si>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</si>
  <si>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</si>
  <si>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</si>
  <si>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</si>
  <si>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</si>
  <si>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</si>
  <si>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</si>
  <si>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</si>
  <si>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</si>
  <si>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</si>
  <si>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</si>
  <si>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</si>
  <si>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</si>
  <si>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</si>
  <si>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</si>
  <si>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</si>
  <si>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</si>
  <si>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</si>
  <si>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</si>
  <si>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</si>
  <si>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</si>
  <si>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</si>
  <si>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</si>
  <si>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</si>
  <si>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</si>
  <si>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</si>
  <si>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</si>
  <si>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</si>
  <si>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</si>
  <si>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</si>
  <si>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</si>
  <si>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</si>
  <si>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</si>
  <si>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</si>
  <si>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</si>
  <si>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</si>
  <si>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</si>
  <si>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</si>
  <si>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</si>
  <si>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</si>
  <si>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</si>
  <si>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</si>
  <si>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</si>
  <si>
    <t>http://www.youtube.com/fxexcel</t>
  </si>
  <si>
    <t>Create a forecast for 4 quarters ahead</t>
  </si>
  <si>
    <t>Generate the following</t>
  </si>
  <si>
    <t>Generate Trend</t>
  </si>
  <si>
    <t>Generate Forecast</t>
  </si>
  <si>
    <t>Calculate the following</t>
  </si>
  <si>
    <t>MA3</t>
  </si>
  <si>
    <t>MA5</t>
  </si>
  <si>
    <t>Sales Stationary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</si>
</sst>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0.0%"/>
    <numFmt numFmtId="167" formatCode="_ * #,##0_ ;_ * \-#,##0_ ;_ * &quot;-&quot;?_ ;_ @_ "/>
  </numFmts>
  <fonts count="12"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32">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9" fillId="0" borderId="0" xfId="4"/>
    <xf numFmtId="166" fontId="0" fillId="0" borderId="0" xfId="2" applyNumberFormat="1" applyFont="1"/>
    <xf numFmtId="167" fontId="0" fillId="0" borderId="0" xfId="0" applyNumberFormat="1"/>
    <xf numFmtId="2" fontId="0" fillId="0" borderId="0" xfId="0" applyNumberFormat="1"/>
    <xf numFmtId="0" fontId="3" fillId="0" borderId="0" xfId="0" applyFont="1"/>
    <xf numFmtId="165" fontId="3" fillId="0" borderId="0" xfId="0" applyNumberFormat="1" applyFont="1"/>
    <xf numFmtId="0" fontId="0" fillId="2" borderId="0" xfId="0" applyFill="1"/>
    <xf numFmtId="10" fontId="0" fillId="0" borderId="0" xfId="0" applyNumberFormat="1"/>
    <xf numFmtId="0" fontId="10" fillId="3" borderId="0" xfId="0" applyFont="1" applyFill="1" applyAlignment="1">
      <alignment horizontal="center"/>
    </xf>
    <xf numFmtId="1" fontId="0" fillId="0" borderId="0" xfId="0" applyNumberFormat="1"/>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Sheet1!$A$1</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Sheet1!$A$2:$A$18</c:f>
              <c:numCache>
                <c:formatCode>_ * #,##0_ ;_ * \-#,##0_ ;_ * "-"??_ ;_ @_ </c:formatCode>
                <c:ptCount val="17"/>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06EA-4FE6-99C9-CE2EBAF49C76}"/>
            </c:ext>
          </c:extLst>
        </c:ser>
        <c:ser>
          <c:idx val="1"/>
          <c:order val="1"/>
          <c:tx>
            <c:strRef>
              <c:f>Sheet1!$B$1</c:f>
              <c:strCache>
                <c:ptCount val="1"/>
                <c:pt idx="0">
                  <c:v>Sales Stationary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Sheet1!$B$2:$B$18</c:f>
              <c:numCache>
                <c:formatCode>_ * #,##0_ ;_ * \-#,##0_ ;_ * "-"??_ ;_ @_ </c:formatCode>
                <c:ptCount val="17"/>
                <c:pt idx="1">
                  <c:v>-7000</c:v>
                </c:pt>
                <c:pt idx="2">
                  <c:v>19000</c:v>
                </c:pt>
                <c:pt idx="3">
                  <c:v>5000</c:v>
                </c:pt>
                <c:pt idx="4">
                  <c:v>-7000</c:v>
                </c:pt>
                <c:pt idx="5">
                  <c:v>-6000</c:v>
                </c:pt>
                <c:pt idx="6">
                  <c:v>16000</c:v>
                </c:pt>
                <c:pt idx="7">
                  <c:v>6000</c:v>
                </c:pt>
                <c:pt idx="8">
                  <c:v>-14000</c:v>
                </c:pt>
                <c:pt idx="9">
                  <c:v>-4000</c:v>
                </c:pt>
                <c:pt idx="10">
                  <c:v>19000</c:v>
                </c:pt>
                <c:pt idx="11">
                  <c:v>3000</c:v>
                </c:pt>
                <c:pt idx="12">
                  <c:v>-15000</c:v>
                </c:pt>
                <c:pt idx="13">
                  <c:v>-4000</c:v>
                </c:pt>
                <c:pt idx="14">
                  <c:v>21000</c:v>
                </c:pt>
                <c:pt idx="15">
                  <c:v>4000</c:v>
                </c:pt>
              </c:numCache>
            </c:numRef>
          </c:val>
          <c:smooth val="0"/>
          <c:extLst>
            <c:ext xmlns:c16="http://schemas.microsoft.com/office/drawing/2014/chart" uri="{C3380CC4-5D6E-409C-BE32-E72D297353CC}">
              <c16:uniqueId val="{00000001-06EA-4FE6-99C9-CE2EBAF49C76}"/>
            </c:ext>
          </c:extLst>
        </c:ser>
        <c:dLbls>
          <c:showLegendKey val="0"/>
          <c:showVal val="0"/>
          <c:showCatName val="0"/>
          <c:showSerName val="0"/>
          <c:showPercent val="0"/>
          <c:showBubbleSize val="0"/>
        </c:dLbls>
        <c:marker val="1"/>
        <c:smooth val="0"/>
        <c:axId val="2069660271"/>
        <c:axId val="2069657359"/>
      </c:lineChart>
      <c:catAx>
        <c:axId val="20696602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57359"/>
        <c:crosses val="autoZero"/>
        <c:auto val="1"/>
        <c:lblAlgn val="ctr"/>
        <c:lblOffset val="100"/>
        <c:noMultiLvlLbl val="0"/>
      </c:catAx>
      <c:valAx>
        <c:axId val="206965735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Step2!$H$10:$H$21</c:f>
              <c:numCache>
                <c:formatCode>0.0</c:formatCode>
                <c:ptCount val="12"/>
                <c:pt idx="0">
                  <c:v>1.0702341137123745</c:v>
                </c:pt>
                <c:pt idx="1">
                  <c:v>1.0985460420032309</c:v>
                </c:pt>
                <c:pt idx="2">
                  <c:v>0.9780564263322884</c:v>
                </c:pt>
                <c:pt idx="3">
                  <c:v>0.87938931297709921</c:v>
                </c:pt>
                <c:pt idx="4">
                  <c:v>1.057057057057057</c:v>
                </c:pt>
                <c:pt idx="5">
                  <c:v>1.1190476190476191</c:v>
                </c:pt>
                <c:pt idx="6">
                  <c:v>0.93704245973645683</c:v>
                </c:pt>
                <c:pt idx="7">
                  <c:v>0.87608069164265134</c:v>
                </c:pt>
                <c:pt idx="8">
                  <c:v>1.0841654778887304</c:v>
                </c:pt>
                <c:pt idx="9">
                  <c:v>1.108910891089109</c:v>
                </c:pt>
                <c:pt idx="10">
                  <c:v>0.92867132867132862</c:v>
                </c:pt>
                <c:pt idx="11">
                  <c:v>0.87052341597796146</c:v>
                </c:pt>
              </c:numCache>
            </c:numRef>
          </c:val>
          <c:extLst>
            <c:ext xmlns:c16="http://schemas.microsoft.com/office/drawing/2014/chart" uri="{C3380CC4-5D6E-409C-BE32-E72D297353CC}">
              <c16:uniqueId val="{00000000-3ABE-4A88-99D2-C935089664EE}"/>
            </c:ext>
          </c:extLst>
        </c:ser>
        <c:dLbls>
          <c:showLegendKey val="0"/>
          <c:showVal val="0"/>
          <c:showCatName val="0"/>
          <c:showSerName val="0"/>
          <c:showPercent val="0"/>
          <c:showBubbleSize val="0"/>
        </c:dLbls>
        <c:gapWidth val="219"/>
        <c:overlap val="-27"/>
        <c:axId val="882023599"/>
        <c:axId val="882018607"/>
      </c:barChart>
      <c:catAx>
        <c:axId val="882023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18607"/>
        <c:crosses val="autoZero"/>
        <c:auto val="1"/>
        <c:lblAlgn val="ctr"/>
        <c:lblOffset val="100"/>
        <c:noMultiLvlLbl val="0"/>
      </c:catAx>
      <c:valAx>
        <c:axId val="8820186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2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pt idx="0">
                  <c:v>72612.569952924343</c:v>
                </c:pt>
                <c:pt idx="1">
                  <c:v>74078.364157925185</c:v>
                </c:pt>
                <c:pt idx="2">
                  <c:v>75544.158362926013</c:v>
                </c:pt>
                <c:pt idx="3">
                  <c:v>77009.952567926855</c:v>
                </c:pt>
                <c:pt idx="4">
                  <c:v>78475.746772927698</c:v>
                </c:pt>
                <c:pt idx="5">
                  <c:v>79941.54097792854</c:v>
                </c:pt>
                <c:pt idx="6">
                  <c:v>81407.335182929382</c:v>
                </c:pt>
                <c:pt idx="7">
                  <c:v>82873.129387930225</c:v>
                </c:pt>
                <c:pt idx="8">
                  <c:v>84338.923592931067</c:v>
                </c:pt>
                <c:pt idx="9">
                  <c:v>85804.717797931895</c:v>
                </c:pt>
                <c:pt idx="10">
                  <c:v>87270.512002932737</c:v>
                </c:pt>
                <c:pt idx="11">
                  <c:v>88736.30620793358</c:v>
                </c:pt>
                <c:pt idx="12">
                  <c:v>90202.100412934422</c:v>
                </c:pt>
                <c:pt idx="13">
                  <c:v>91667.894617935264</c:v>
                </c:pt>
                <c:pt idx="14">
                  <c:v>93133.688822936107</c:v>
                </c:pt>
                <c:pt idx="15">
                  <c:v>94599.483027936949</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Deseanal!$D$3</c:f>
              <c:strCache>
                <c:ptCount val="1"/>
                <c:pt idx="0">
                  <c:v>Sales</c:v>
                </c:pt>
              </c:strCache>
            </c:strRef>
          </c:tx>
          <c:spPr>
            <a:ln w="28575" cap="rnd">
              <a:solidFill>
                <a:schemeClr val="accent1"/>
              </a:solidFill>
              <a:round/>
            </a:ln>
            <a:effectLst/>
          </c:spPr>
          <c:marker>
            <c:symbol val="none"/>
          </c:marker>
          <c:val>
            <c:numRef>
              <c:f>Deseanal!$D$4:$D$7</c:f>
              <c:numCache>
                <c:formatCode>General</c:formatCode>
                <c:ptCount val="4"/>
                <c:pt idx="0">
                  <c:v>68000</c:v>
                </c:pt>
                <c:pt idx="1">
                  <c:v>61000</c:v>
                </c:pt>
                <c:pt idx="2">
                  <c:v>80000</c:v>
                </c:pt>
                <c:pt idx="3">
                  <c:v>85000</c:v>
                </c:pt>
              </c:numCache>
            </c:numRef>
          </c:val>
          <c:smooth val="0"/>
          <c:extLst>
            <c:ext xmlns:c16="http://schemas.microsoft.com/office/drawing/2014/chart" uri="{C3380CC4-5D6E-409C-BE32-E72D297353CC}">
              <c16:uniqueId val="{00000000-79CE-4143-9B9A-600CFDF93FFD}"/>
            </c:ext>
          </c:extLst>
        </c:ser>
        <c:ser>
          <c:idx val="1"/>
          <c:order val="1"/>
          <c:tx>
            <c:strRef>
              <c:f>Deseanal!$E$3</c:f>
              <c:strCache>
                <c:ptCount val="1"/>
                <c:pt idx="0">
                  <c:v>Deseasonalise</c:v>
                </c:pt>
              </c:strCache>
            </c:strRef>
          </c:tx>
          <c:spPr>
            <a:ln w="28575" cap="rnd">
              <a:solidFill>
                <a:schemeClr val="accent2"/>
              </a:solidFill>
              <a:round/>
            </a:ln>
            <a:effectLst/>
          </c:spPr>
          <c:marker>
            <c:symbol val="none"/>
          </c:marker>
          <c:val>
            <c:numRef>
              <c:f>Deseanal!$E$4:$E$7</c:f>
              <c:numCache>
                <c:formatCode>0</c:formatCode>
                <c:ptCount val="4"/>
                <c:pt idx="0">
                  <c:v>71735.75380409068</c:v>
                </c:pt>
                <c:pt idx="1">
                  <c:v>69687.912606554324</c:v>
                </c:pt>
                <c:pt idx="2">
                  <c:v>74732.442706420727</c:v>
                </c:pt>
                <c:pt idx="3">
                  <c:v>76657.042250538056</c:v>
                </c:pt>
              </c:numCache>
            </c:numRef>
          </c:val>
          <c:smooth val="0"/>
          <c:extLst>
            <c:ext xmlns:c16="http://schemas.microsoft.com/office/drawing/2014/chart" uri="{C3380CC4-5D6E-409C-BE32-E72D297353CC}">
              <c16:uniqueId val="{00000001-79CE-4143-9B9A-600CFDF93FFD}"/>
            </c:ext>
          </c:extLst>
        </c:ser>
        <c:dLbls>
          <c:showLegendKey val="0"/>
          <c:showVal val="0"/>
          <c:showCatName val="0"/>
          <c:showSerName val="0"/>
          <c:showPercent val="0"/>
          <c:showBubbleSize val="0"/>
        </c:dLbls>
        <c:smooth val="0"/>
        <c:axId val="887763807"/>
        <c:axId val="887764223"/>
      </c:lineChart>
      <c:catAx>
        <c:axId val="887763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64223"/>
        <c:crosses val="autoZero"/>
        <c:auto val="1"/>
        <c:lblAlgn val="ctr"/>
        <c:lblOffset val="100"/>
        <c:noMultiLvlLbl val="0"/>
      </c:catAx>
      <c:valAx>
        <c:axId val="88776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63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550069</xdr:colOff>
      <xdr:row>5</xdr:row>
      <xdr:rowOff>38337</xdr:rowOff>
    </xdr:from>
    <xdr:to>
      <xdr:col>15</xdr:col>
      <xdr:colOff>245269</xdr:colOff>
      <xdr:row>20</xdr:row>
      <xdr:rowOff>65007</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133350</xdr:colOff>
      <xdr:row>10</xdr:row>
      <xdr:rowOff>19050</xdr:rowOff>
    </xdr:from>
    <xdr:to>
      <xdr:col>17</xdr:col>
      <xdr:colOff>438150</xdr:colOff>
      <xdr:row>24</xdr:row>
      <xdr:rowOff>95250</xdr:rowOff>
    </xdr:to>
    <xdr:graphicFrame macro="">
      <xdr:nvGraphicFramePr>
        <xdr:cNvPr id="2" name="Chart 1">
          <a:extLst>
            <a:ext uri="{FF2B5EF4-FFF2-40B4-BE49-F238E27FC236}">
              <a16:creationId xmlns:a16="http://schemas.microsoft.com/office/drawing/2014/main" id="{E9872DBA-67A9-0B47-A13A-E1556B4AA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185070</xdr:colOff>
      <xdr:row>21</xdr:row>
      <xdr:rowOff>5940</xdr:rowOff>
    </xdr:from>
    <xdr:to>
      <xdr:col>17</xdr:col>
      <xdr:colOff>82470</xdr:colOff>
      <xdr:row>21</xdr:row>
      <xdr:rowOff>46260</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8" name="Ink 7">
              <a:extLst>
                <a:ext uri="{FF2B5EF4-FFF2-40B4-BE49-F238E27FC236}">
                  <a16:creationId xmlns:a16="http://schemas.microsoft.com/office/drawing/2014/main" id="{C29050CB-B145-B4A5-0B0C-E6EA8DF841B2}"/>
                </a:ext>
              </a:extLst>
            </xdr14:cNvPr>
            <xdr14:cNvContentPartPr/>
          </xdr14:nvContentPartPr>
          <xdr14:nvPr macro=""/>
          <xdr14:xfrm>
            <a:off x="7290720" y="4006440"/>
            <a:ext cx="3555000" cy="40320"/>
          </xdr14:xfrm>
        </xdr:contentPart>
      </mc:Choice>
      <mc:Fallback>
        <xdr:pic>
          <xdr:nvPicPr>
            <xdr:cNvPr id="8" name="Ink 7">
              <a:extLst>
                <a:ext uri="{FF2B5EF4-FFF2-40B4-BE49-F238E27FC236}">
                  <a16:creationId xmlns:a16="http://schemas.microsoft.com/office/drawing/2014/main" id="{C29050CB-B145-B4A5-0B0C-E6EA8DF841B2}"/>
                </a:ext>
              </a:extLst>
            </xdr:cNvPr>
            <xdr:cNvPicPr/>
          </xdr:nvPicPr>
          <xdr:blipFill>
            <a:blip xmlns:r="http://schemas.openxmlformats.org/officeDocument/2006/relationships" r:embed="rId3"/>
            <a:stretch>
              <a:fillRect/>
            </a:stretch>
          </xdr:blipFill>
          <xdr:spPr>
            <a:xfrm>
              <a:off x="7281720" y="3997800"/>
              <a:ext cx="3572640" cy="57960"/>
            </a:xfrm>
            <a:prstGeom prst="rect">
              <a:avLst/>
            </a:prstGeom>
          </xdr:spPr>
        </xdr:pic>
      </mc:Fallback>
    </mc:AlternateContent>
    <xdr:clientData/>
  </xdr:twoCellAnchor>
  <xdr:twoCellAnchor editAs="oneCell">
    <xdr:from>
      <xdr:col>11</xdr:col>
      <xdr:colOff>51870</xdr:colOff>
      <xdr:row>12</xdr:row>
      <xdr:rowOff>11160</xdr:rowOff>
    </xdr:from>
    <xdr:to>
      <xdr:col>20</xdr:col>
      <xdr:colOff>95430</xdr:colOff>
      <xdr:row>19</xdr:row>
      <xdr:rowOff>67260</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12" name="Ink 11">
              <a:extLst>
                <a:ext uri="{FF2B5EF4-FFF2-40B4-BE49-F238E27FC236}">
                  <a16:creationId xmlns:a16="http://schemas.microsoft.com/office/drawing/2014/main" id="{63717766-B2CD-A7F9-688D-6CB0EF0F7346}"/>
                </a:ext>
              </a:extLst>
            </xdr14:cNvPr>
            <xdr14:cNvContentPartPr/>
          </xdr14:nvContentPartPr>
          <xdr14:nvPr macro=""/>
          <xdr14:xfrm>
            <a:off x="7157520" y="2297160"/>
            <a:ext cx="5529960" cy="1389600"/>
          </xdr14:xfrm>
        </xdr:contentPart>
      </mc:Choice>
      <mc:Fallback>
        <xdr:pic>
          <xdr:nvPicPr>
            <xdr:cNvPr id="12" name="Ink 11">
              <a:extLst>
                <a:ext uri="{FF2B5EF4-FFF2-40B4-BE49-F238E27FC236}">
                  <a16:creationId xmlns:a16="http://schemas.microsoft.com/office/drawing/2014/main" id="{63717766-B2CD-A7F9-688D-6CB0EF0F7346}"/>
                </a:ext>
              </a:extLst>
            </xdr:cNvPr>
            <xdr:cNvPicPr/>
          </xdr:nvPicPr>
          <xdr:blipFill>
            <a:blip xmlns:r="http://schemas.openxmlformats.org/officeDocument/2006/relationships" r:embed="rId5"/>
            <a:stretch>
              <a:fillRect/>
            </a:stretch>
          </xdr:blipFill>
          <xdr:spPr>
            <a:xfrm>
              <a:off x="7148880" y="2288160"/>
              <a:ext cx="5547600" cy="140724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360588</xdr:colOff>
      <xdr:row>16</xdr:row>
      <xdr:rowOff>61232</xdr:rowOff>
    </xdr:from>
    <xdr:to>
      <xdr:col>18</xdr:col>
      <xdr:colOff>6803</xdr:colOff>
      <xdr:row>24</xdr:row>
      <xdr:rowOff>140154</xdr:rowOff>
    </xdr:to>
    <xdr:graphicFrame macro="">
      <xdr:nvGraphicFramePr>
        <xdr:cNvPr id="2" name="Chart 1">
          <a:extLst>
            <a:ext uri="{FF2B5EF4-FFF2-40B4-BE49-F238E27FC236}">
              <a16:creationId xmlns:a16="http://schemas.microsoft.com/office/drawing/2014/main" id="{929A0D88-6D64-44B1-E91A-B4BC2EF87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102770</xdr:colOff>
      <xdr:row>1</xdr:row>
      <xdr:rowOff>94749</xdr:rowOff>
    </xdr:from>
    <xdr:to>
      <xdr:col>13</xdr:col>
      <xdr:colOff>393533</xdr:colOff>
      <xdr:row>15</xdr:row>
      <xdr:rowOff>170949</xdr:rowOff>
    </xdr:to>
    <xdr:graphicFrame macro="">
      <xdr:nvGraphicFramePr>
        <xdr:cNvPr id="3" name="Chart 2">
          <a:extLst>
            <a:ext uri="{FF2B5EF4-FFF2-40B4-BE49-F238E27FC236}">
              <a16:creationId xmlns:a16="http://schemas.microsoft.com/office/drawing/2014/main" id="{B642FC64-9BAA-E24A-F3AC-8C77D425F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5-07T06:51:08.563"/>
    </inkml:context>
    <inkml:brush xml:id="br0">
      <inkml:brushProperty name="width" value="0.05" units="cm"/>
      <inkml:brushProperty name="height" value="0.05" units="cm"/>
    </inkml:brush>
  </inkml:definitions>
  <inkml:trace contextRef="#ctx0" brushRef="#br0">7 1 4972 0 0,'-7'14'7874'0'0,"7"-14"-7743"0"0,22 2 1262 0 0,792 27 2285 0 0,-363-25-3579 0 0,-106 26 78 0 0,32 1-1 0 0,340-30-282 0 0,758-27 922 0 0,-117 36 494 0 0,-751-8-1344 0 0,-123-4 235 0 0,403-1 953 0 0,-773-5-1149 0 0,-28 0 101 0 0,152 8 1 0 0,-222 1 81 0 0,144 12 552 0 0,185-8 1 0 0,281-31-740 0 0,-198 22 994 0 0,-252 5-635 0 0,-159-1-236 0 0,6-1-90 0 0,0 2 0 0 0,0 0 0 0 0,40 8 0 0 0,-68-14-2236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5-07T06:51:00.957"/>
    </inkml:context>
    <inkml:brush xml:id="br0">
      <inkml:brushProperty name="width" value="0.05" units="cm"/>
      <inkml:brushProperty name="height" value="0.05" units="cm"/>
    </inkml:brush>
  </inkml:definitions>
  <inkml:trace contextRef="#ctx0" brushRef="#br0">26 1409 9981 0 0,'-25'-5'3584'0'0,"33"1"-1139"0"0,46-2-237 0 0,-41 5-2065 0 0,203-34 969 0 0,296-87 0 0 0,-326 72-852 0 0,849-153-13 0 0,-922 184-248 0 0,1287-210 1060 0 0,-928 184-927 0 0,-153 21 551 0 0,1058-165 1242 0 0,-585 74-1821 0 0,-446 67 73 0 0,329-28-146 0 0,-210 28-31 0 0,534-63 448 0 0,-948 105-512 0 0,529-59-648 0 0,-557 62-2226 0 0,-11-2-3729 0 0</inkml:trace>
  <inkml:trace contextRef="#ctx0" brushRef="#br0" timeOffset="1085.56">463 2906 7137 0 0,'-29'6'-582'0'0,"-4"7"7789"0"0,33-13-7110 0 0,38-3 1270 0 0,440-91-100 0 0,-163 26-634 0 0,926-115-392 0 0,8 58 225 0 0,163-21-149 0 0,-164-14 1062 0 0,-1022 130-1163 0 0,688-87 432 0 0,-445 53 414 0 0,45-5 493 0 0,48-14-607 0 0,-189 13-2727 0 0,-345 66 23 0 0,27-7-7031 0 0,-49 9 5392 0 0</inkml:trace>
  <inkml:trace contextRef="#ctx0" brushRef="#br0" timeOffset="2202.22">7520 613 6265 0 0,'27'4'3955'0'0,"29"-5"-2585"0"0,-9 0-483 0 0,872-28 2354 0 0,-2-63-2985 0 0,-902 90-249 0 0,248-33 543 0 0,-202 24-296 0 0,1-3 1 0 0,70-26 0 0 0,-129 39-308 0 0,0 0-1 0 0,-1 0 1 0 0,1 0 0 0 0,0 0 0 0 0,0 0-1 0 0,-1-1 1 0 0,1 0 0 0 0,-1 1 0 0 0,1-1 0 0 0,-1 0-1 0 0,0 0 1 0 0,0 0 0 0 0,0 0 0 0 0,4-5-1 0 0,-6 5-21 0 0,1 0 0 0 0,-1 1 0 0 0,0-1 0 0 0,0 0 0 0 0,0 0 0 0 0,0 1 0 0 0,-1-1-1 0 0,1 0 1 0 0,0 1 0 0 0,-1-1 0 0 0,1 0 0 0 0,-1 1 0 0 0,1-1 0 0 0,-1 1 0 0 0,0-1 0 0 0,1 1 0 0 0,-1-1-1 0 0,0 1 1 0 0,0-1 0 0 0,0 1 0 0 0,0 0 0 0 0,-1 0 0 0 0,1-1 0 0 0,0 1 0 0 0,0 0 0 0 0,-1 0-1 0 0,-2-1 1 0 0,-10-10-227 0 0,0 1-1 0 0,-1 1 1 0 0,0 0 0 0 0,0 2-1 0 0,-1-1 1 0 0,0 2-1 0 0,-20-7 1 0 0,-9 1 240 0 0,-69-11 0 0 0,81 19 497 0 0,35 9 1095 0 0,17 6 161 0 0,36 11-449 0 0,0-3 0 0 0,77 17 0 0 0,-81-24-899 0 0,-1 2-1 0 0,-1 2 0 0 0,70 32 1 0 0,-115-45-307 0 0,-1-1 1 0 0,0 1-1 0 0,0 0 0 0 0,0 0 1 0 0,0 0-1 0 0,0 0 0 0 0,0 0 1 0 0,-1 1-1 0 0,1-1 0 0 0,-1 1 1 0 0,1 0-1 0 0,-1 0 0 0 0,0 0 1 0 0,0 0-1 0 0,-1 0 0 0 0,1 0 1 0 0,0 0-1 0 0,0 4 0 0 0,-1-3-27 0 0,-1-1-1 0 0,0 1 1 0 0,0-1-1 0 0,0 1 0 0 0,-1-1 1 0 0,1 1-1 0 0,-1-1 1 0 0,0 1-1 0 0,1-1 1 0 0,-2 0-1 0 0,1 1 1 0 0,0-1-1 0 0,-1 0 0 0 0,1 0 1 0 0,-1 0-1 0 0,0 0 1 0 0,0 0-1 0 0,-4 4 1 0 0,-8 10-721 0 0,-2 0-1 0 0,0-1 1 0 0,0-1 0 0 0,-2-1 0 0 0,-20 14 0 0 0,-101 55-6282 0 0,127-76 6414 0 0,-44 22-1905 0 0</inkml:trace>
  <inkml:trace contextRef="#ctx0" brushRef="#br0" timeOffset="5106.02">453 3436 4180 0 0,'0'0'144'0'0,"-15"6"10284"0"0,114 25-8286 0 0,122 22 0 0 0,-105-34-1577 0 0,0-6-1 0 0,147 0 1 0 0,369 6 283 0 0,-512-17-831 0 0,-42 1 1 0 0,101-10 0 0 0,-84-4 140 0 0,262-19-291 0 0,676-9 228 0 0,562 12-49 0 0,-1541 27-52 0 0,122 0 15 0 0,1100-11-44 0 0,-496-28 115 0 0,-106 3 39 0 0,-227 38 83 0 0,-76 2-173 0 0,296 14 1287 0 0,-535-4-1148 0 0,170 41 0 0 0,-111-17-283 0 0,-172-32 212 0 0</inkml:trace>
  <inkml:trace contextRef="#ctx0" brushRef="#br0" timeOffset="11057.05">10301 983 9317 0 0,'-2'-22'2166'0'0,"1"15"486"0"0,-3 13-1070 0 0,-12 76-169 0 0,-10 129 1 0 0,14-86-1336 0 0,-61 417-975 0 0,36-310-7308 0 0,31-196 5866 0 0</inkml:trace>
  <inkml:trace contextRef="#ctx0" brushRef="#br0" timeOffset="12161.1">9935 1964 8841 0 0,'9'64'6442'0'0,"4"-8"-5008"0"0,39 109 0 0 0,-47-152-1123 0 0,1-1 1 0 0,0 0-1 0 0,0 0 0 0 0,1 0 0 0 0,1-1 1 0 0,15 18-1 0 0,-19-26-294 0 0,-1 1-1 0 0,1-1 1 0 0,0 0 0 0 0,0-1 0 0 0,0 1-1 0 0,0-1 1 0 0,0 1 0 0 0,1-1-1 0 0,-1-1 1 0 0,0 1 0 0 0,1 0 0 0 0,0-1-1 0 0,-1 0 1 0 0,1 0 0 0 0,0-1-1 0 0,0 1 1 0 0,-1-1 0 0 0,1 0 0 0 0,0 0-1 0 0,0-1 1 0 0,0 1 0 0 0,6-3 0 0 0,8-2-531 0 0,0-1 1 0 0,-1-1 0 0 0,1-1 0 0 0,-2-1 0 0 0,1 0-1 0 0,17-14 1 0 0,95-76-7660 0 0,-92 67 5633 0 0</inkml:trace>
  <inkml:trace contextRef="#ctx0" brushRef="#br0" timeOffset="12162.1">10710 2584 12021 0 0,'1'-2'171'0'0,"-1"1"-1"0"0,1 0 1 0 0,-1 0-1 0 0,1-1 1 0 0,-1 1-1 0 0,1 0 1 0 0,-1-1-1 0 0,0 1 1 0 0,1-1-1 0 0,-1 1 1 0 0,0 0-1 0 0,0-1 1 0 0,0 1-1 0 0,0-1 1 0 0,0 1-1 0 0,0 0 1 0 0,-1-3-1 0 0,0 4-113 0 0,0 0 0 0 0,0 0 0 0 0,0 0 1 0 0,0 0-1 0 0,1 0 0 0 0,-1 1 0 0 0,0-1 0 0 0,0 0 0 0 0,0 1 0 0 0,1-1 0 0 0,-1 1 0 0 0,0-1 0 0 0,1 1 0 0 0,-1-1 0 0 0,0 1 0 0 0,1-1 0 0 0,-1 1 0 0 0,1 0 0 0 0,-1-1 0 0 0,0 2 0 0 0,-37 45 87 0 0,-78 121-112 0 0,48-73 96 0 0,47-68-207 0 0,19-28 70 0 0,9-16 37 0 0,125-223 96 0 0,-82 157-64 0 0,-21 32-22 0 0,2 1 0 0 0,2 2 1 0 0,3 1-1 0 0,1 2 0 0 0,47-44 1 0 0,-78 84-41 0 0,-1 0 1 0 0,1 1 0 0 0,1 0-1 0 0,-1 0 1 0 0,0 0 0 0 0,1 0-1 0 0,0 1 1 0 0,0 0 0 0 0,0 1-1 0 0,12-4 1 0 0,-16 6 1 0 0,0 0 0 0 0,1 0 0 0 0,-1 0 0 0 0,0 0 0 0 0,0 0 0 0 0,0 1 0 0 0,1-1 0 0 0,-1 1 0 0 0,0 0 0 0 0,0 0 0 0 0,0 0 0 0 0,0 0 0 0 0,0 1 0 0 0,-1-1 0 0 0,1 1 0 0 0,0 0 0 0 0,-1 0 0 0 0,1 0-1 0 0,-1 0 1 0 0,1 0 0 0 0,-1 0 0 0 0,0 1 0 0 0,0-1 0 0 0,0 1 0 0 0,0-1 0 0 0,2 6 0 0 0,2 4-1 0 0,-1-1 1 0 0,0 1-1 0 0,-1 0 0 0 0,0 1 0 0 0,0-1 1 0 0,-2 1-1 0 0,0-1 0 0 0,0 1 0 0 0,-1 0 1 0 0,-1 0-1 0 0,0 0 0 0 0,0 0 0 0 0,-2-1 1 0 0,1 1-1 0 0,-6 18 0 0 0,-2 4-246 0 0,-1-1-1 0 0,-2-1 1 0 0,-1 0-1 0 0,-25 44 1 0 0,19-44 14 0 0,-2-1 0 0 0,-1-1 0 0 0,-1-1 0 0 0,-2-1 0 0 0,-41 39 0 0 0,16-25-99 0 0,-2-2 0 0 0,-74 45 0 0 0,232-111 432 0 0,52-22 1389 0 0,-33 9-58 0 0,161-28-1 0 0,-265 67-1463 0 0,-17 11 64 0 0,-19 27-351 0 0,5-19-353 0 0,-29 72-7037 0 0,29-65 4931 0 0</inkml:trace>
  <inkml:trace contextRef="#ctx0" brushRef="#br0" timeOffset="14934.55">11464 2548 4220 0 0,'0'20'242'0'0,"1"-1"-1"0"0,1 1 0 0 0,0-1 0 0 0,2 0 0 0 0,0 0 0 0 0,1 0 1 0 0,10 25-1 0 0,-12-36-33 0 0,1 0-1 0 0,0 0 1 0 0,1-1 0 0 0,0 1 0 0 0,0-1 0 0 0,0 0 0 0 0,1-1-1 0 0,0 1 1 0 0,1-1 0 0 0,-1 0 0 0 0,1-1 0 0 0,0 1 0 0 0,1-1-1 0 0,-1-1 1 0 0,1 1 0 0 0,0-1 0 0 0,0-1 0 0 0,0 0 0 0 0,0 0-1 0 0,13 3 1 0 0,-13-5-50 0 0,1 1-1 0 0,-1-1 0 0 0,1-1 0 0 0,-1 1 1 0 0,0-2-1 0 0,1 1 0 0 0,-1-1 0 0 0,1 0 1 0 0,-1-1-1 0 0,0 0 0 0 0,0 0 0 0 0,0-1 1 0 0,0 0-1 0 0,0 0 0 0 0,0-1 1 0 0,-1 0-1 0 0,0 0 0 0 0,0-1 0 0 0,0 0 1 0 0,0 0-1 0 0,-1-1 0 0 0,0 0 0 0 0,0 0 1 0 0,0 0-1 0 0,8-14 0 0 0,-1 2 84 0 0,-2-1-1 0 0,0 0 0 0 0,-1-1 1 0 0,-2-1-1 0 0,0 1 1 0 0,0-1-1 0 0,-2 0 0 0 0,6-39 1 0 0,-5 8 1061 0 0,1-94 0 0 0,-8 122-1185 0 0,-1 1 1 0 0,-2-1-1 0 0,0 1 0 0 0,-2-1 1 0 0,0 1-1 0 0,-12-29 1 0 0,17 51-115 0 0,0 0 0 0 0,0 0 0 0 0,0 0 0 0 0,0 0 0 0 0,-1 0 0 0 0,1 0 0 0 0,0 0 0 0 0,-1 1 0 0 0,1-1 0 0 0,-1 0 0 0 0,1 0 0 0 0,-1 0 0 0 0,1 1 0 0 0,-1-1 0 0 0,1 0 0 0 0,-1 1 0 0 0,0-1 0 0 0,1 0 0 0 0,-1 1 0 0 0,0-1 1 0 0,0 1-1 0 0,0-1 0 0 0,1 1 0 0 0,-1-1 0 0 0,0 1 0 0 0,0 0 0 0 0,0-1 0 0 0,0 1 0 0 0,0 0 0 0 0,-1 0 0 0 0,1 0 2 0 0,-1 1-1 0 0,1 0 1 0 0,0 0 0 0 0,-1 0-1 0 0,1 1 1 0 0,0-1 0 0 0,0 0 0 0 0,0 0-1 0 0,0 1 1 0 0,0-1 0 0 0,0 0-1 0 0,0 1 1 0 0,0-1 0 0 0,1 1-1 0 0,-2 2 1 0 0,-21 72-18 0 0,22-70-15 0 0,-99 437-527 0 0,-30 121-7060 0 0,114-503 7342 0 0,-72 340-972 0 0,87-395 1252 0 0,-4 47 251 0 0,5-50-237 0 0,0-1 0 0 0,0 1 0 0 0,0-1 0 0 0,1 1 0 0 0,-1-1 0 0 0,0 1 0 0 0,1-1 0 0 0,0 1 0 0 0,-1-1 0 0 0,1 0 0 0 0,0 1 0 0 0,0-1 0 0 0,0 0 0 0 0,1 0 0 0 0,-1 1 0 0 0,3 2 0 0 0,-2-4 1 0 0,-1-1 1 0 0,0 1-1 0 0,0-1 1 0 0,1 1-1 0 0,-1-1 1 0 0,0 0-1 0 0,0 0 1 0 0,1 0-1 0 0,-1 0 1 0 0,0 1-1 0 0,1-2 1 0 0,-1 1-1 0 0,0 0 1 0 0,0 0-1 0 0,1 0 0 0 0,-1-1 1 0 0,0 1-1 0 0,0 0 1 0 0,1-1-1 0 0,-1 1 1 0 0,0-1-1 0 0,0 0 1 0 0,0 1-1 0 0,0-1 1 0 0,0 0-1 0 0,0 0 1 0 0,0 0-1 0 0,2-1 1 0 0,28-30 162 0 0,-7 1-161 0 0,-1-2 0 0 0,-1-1 1 0 0,-2 0-1 0 0,24-58 0 0 0,46-154-51 0 0,-71 190 30 0 0,-2-1-1 0 0,-3-1 0 0 0,-3-1 0 0 0,-2 0 0 0 0,2-61 0 0 0,-11 119-3 0 0,0 1-1 0 0,0-1 1 0 0,0 0 0 0 0,1 1-1 0 0,-1-1 1 0 0,0 1 0 0 0,1-1-1 0 0,-1 1 1 0 0,0-1 0 0 0,1 1-1 0 0,-1-1 1 0 0,1 1 0 0 0,-1 0-1 0 0,1-1 1 0 0,-1 1 0 0 0,1-1-1 0 0,-1 1 1 0 0,1 0 0 0 0,-1 0-1 0 0,1-1 1 0 0,-1 1 0 0 0,1 0-1 0 0,0 0 1 0 0,-1-1 0 0 0,1 1-1 0 0,-1 0 1 0 0,1 0 0 0 0,0 0-1 0 0,-1 0 1 0 0,1 0 0 0 0,-1 0-1 0 0,1 0 1 0 0,0 0 0 0 0,-1 0-1 0 0,1 1 1 0 0,0-1 0 0 0,-1 0 0 0 0,1 0-1 0 0,-1 0 1 0 0,1 1 0 0 0,-1-1-1 0 0,1 0 1 0 0,-1 1 0 0 0,2 0-1 0 0,40 16 55 0 0,-26-10 8 0 0,-6-4 87 0 0,-1 0 0 0 0,1-1 0 0 0,0 0 0 0 0,0 0 0 0 0,0-1 0 0 0,0-1 0 0 0,0 0 0 0 0,0 0 0 0 0,0-1 0 0 0,0 0 0 0 0,-1-1 0 0 0,1 0 0 0 0,17-6 0 0 0,-13 2 16 0 0,-1 0 0 0 0,-1-1 1 0 0,1 0-1 0 0,-1-1 0 0 0,0-1 1 0 0,-1 1-1 0 0,0-2 0 0 0,16-17 1 0 0,0-6 112 0 0,-2-1 0 0 0,-2-1 0 0 0,-1-1 0 0 0,-1-1 1 0 0,24-61-1 0 0,-13 19 393 0 0,-3-1 0 0 0,-4-1 1 0 0,-3-1-1 0 0,11-89 0 0 0,-32 145-618 0 0,-1 26-52 0 0,0 0 1 0 0,0-1-1 0 0,0 1 0 0 0,0 0 0 0 0,0 0 0 0 0,0 0 1 0 0,0 0-1 0 0,0 0 0 0 0,0-1 0 0 0,0 1 1 0 0,-1 0-1 0 0,1 0 0 0 0,0 0 0 0 0,0 0 1 0 0,0 0-1 0 0,0 0 0 0 0,0-1 0 0 0,0 1 0 0 0,0 0 1 0 0,0 0-1 0 0,0 0 0 0 0,-1 0 0 0 0,1 0 1 0 0,0 0-1 0 0,0 0 0 0 0,0 0 0 0 0,0 0 1 0 0,0 0-1 0 0,0 0 0 0 0,-1-1 0 0 0,1 1 0 0 0,0 0 1 0 0,0 0-1 0 0,0 0 0 0 0,0 0 0 0 0,0 0 1 0 0,-1 0-1 0 0,1 0 0 0 0,0 0 0 0 0,0 0 1 0 0,0 0-1 0 0,0 0 0 0 0,0 0 0 0 0,-1 0 0 0 0,1 1 1 0 0,0-1-1 0 0,0 0 0 0 0,0 0 0 0 0,0 0 1 0 0,0 0-1 0 0,0 0 0 0 0,-1 0 0 0 0,1 0 1 0 0,0 0-1 0 0,0 0 0 0 0,0 0 0 0 0,0 1 0 0 0,0-1 1 0 0,0 0-1 0 0,0 0 0 0 0,-3 4-14 0 0,0 0-1 0 0,1-1 1 0 0,0 1 0 0 0,0 0-1 0 0,0 1 1 0 0,0-1 0 0 0,-1 7-1 0 0,-103 382 238 0 0,-104 335-7151 0 0,16-174 4069 0 0,189-540 2875 0 0,-13 43 143 0 0,17-55-152 0 0,0 1 1 0 0,0-1 0 0 0,1 1 0 0 0,-1-1 0 0 0,1 0 0 0 0,0 1 0 0 0,-1-1-1 0 0,1 1 1 0 0,1-1 0 0 0,-1 1 0 0 0,0-1 0 0 0,0 1 0 0 0,1-1 0 0 0,0 1-1 0 0,-1-1 1 0 0,3 4 0 0 0,-3-5-6 0 0,1-1 0 0 0,0 0 0 0 0,-1 0 1 0 0,1 0-1 0 0,-1 1 0 0 0,1-1 0 0 0,0 0 0 0 0,-1 0 0 0 0,1 0 1 0 0,0 0-1 0 0,-1 0 0 0 0,1 0 0 0 0,-1 0 0 0 0,1 0 0 0 0,0-1 0 0 0,-1 1 1 0 0,1 0-1 0 0,0 0 0 0 0,-1 0 0 0 0,1-1 0 0 0,-1 1 0 0 0,1 0 0 0 0,-1-1 1 0 0,1 1-1 0 0,-1 0 0 0 0,1-1 0 0 0,-1 1 0 0 0,1-1 0 0 0,-1 1 1 0 0,1-1-1 0 0,0 0 0 0 0,16-17-8 0 0,-16 16 12 0 0,17-21-71 0 0,-1 0 1 0 0,-1-2-1 0 0,-1 0 0 0 0,21-49 1 0 0,32-115-780 0 0,-43 102 820 0 0,-3-2 0 0 0,-4 0 0 0 0,-4-2 0 0 0,-4 1-1 0 0,-2-96 1 0 0,-8 151-21 0 0,-2 1 0 0 0,-12-67 0 0 0,19 109 138 0 0,0 1 0 0 0,1-1 0 0 0,0-1 0 0 0,1 1 0 0 0,0-1 0 0 0,14 12 0 0 0,0 0 532 0 0,47 32 0 0 0,-54-43-480 0 0,0-1 0 0 0,1 0 0 0 0,0-1 0 0 0,0 0-1 0 0,0-2 1 0 0,0 1 0 0 0,1-2 0 0 0,0 0 0 0 0,0-1 0 0 0,25 0-1 0 0,-35-2-140 0 0,0 0-1 0 0,0 0 1 0 0,1-1-1 0 0,-1 0 0 0 0,0-1 1 0 0,-1 1-1 0 0,1-1 1 0 0,0 0-1 0 0,0 0 0 0 0,-1-1 1 0 0,1 0-1 0 0,-1 0 1 0 0,0 0-1 0 0,0 0 1 0 0,0-1-1 0 0,0 0 0 0 0,-1 0 1 0 0,1 0-1 0 0,-1-1 1 0 0,0 1-1 0 0,0-1 1 0 0,-1 0-1 0 0,1 0 0 0 0,-1-1 1 0 0,0 1-1 0 0,-1-1 1 0 0,1 1-1 0 0,-1-1 0 0 0,0 0 1 0 0,1-8-1 0 0,-2 7-12 0 0,0 1 0 0 0,-1-1 0 0 0,0 0 1 0 0,0 1-1 0 0,-1-1 0 0 0,0 1 0 0 0,0-1 0 0 0,0 1 0 0 0,-1-1 0 0 0,0 1 0 0 0,-4-9 0 0 0,5 11 4 0 0,0 1 0 0 0,0 0 0 0 0,-1 0 1 0 0,0 0-1 0 0,1 0 0 0 0,-1 0 0 0 0,0 1 0 0 0,0-1 0 0 0,0 0 0 0 0,-1 1 0 0 0,1 0 1 0 0,-1-1-1 0 0,1 1 0 0 0,-1 0 0 0 0,0 0 0 0 0,0 0 0 0 0,0 1 0 0 0,0-1 1 0 0,0 1-1 0 0,0 0 0 0 0,0-1 0 0 0,-1 2 0 0 0,-4-2 0 0 0,6 2 7 0 0,0 0-1 0 0,0 0 1 0 0,1 1 0 0 0,-1-1-1 0 0,0 1 1 0 0,0-1-1 0 0,0 1 1 0 0,1 0-1 0 0,-1-1 1 0 0,0 1 0 0 0,1 0-1 0 0,-1 0 1 0 0,0 0-1 0 0,1 0 1 0 0,0 1-1 0 0,-1-1 1 0 0,1 0-1 0 0,0 1 1 0 0,-1-1 0 0 0,1 1-1 0 0,0-1 1 0 0,0 1-1 0 0,0 0 1 0 0,0-1-1 0 0,1 1 1 0 0,-1 0 0 0 0,0 0-1 0 0,1-1 1 0 0,-1 1-1 0 0,1 0 1 0 0,-1 0-1 0 0,1 3 1 0 0,-2 8-14 0 0,0 0 1 0 0,1 1-1 0 0,2 19 0 0 0,-1-20 55 0 0,1 2 178 0 0,0 1 0 0 0,1-1 0 0 0,1 0 0 0 0,0 1-1 0 0,1-1 1 0 0,1-1 0 0 0,1 1 0 0 0,0-1 0 0 0,0 0 0 0 0,1 0-1 0 0,1 0 1 0 0,1-1 0 0 0,0-1 0 0 0,14 17 0 0 0,-19-24-147 0 0,1 0 0 0 0,0 0 0 0 0,0 0 0 0 0,1-1 1 0 0,-1 0-1 0 0,1 0 0 0 0,0 0 0 0 0,0-1 0 0 0,0 0 0 0 0,0 0 1 0 0,0 0-1 0 0,1-1 0 0 0,0 0 0 0 0,-1 0 0 0 0,1-1 1 0 0,0 1-1 0 0,0-2 0 0 0,0 1 0 0 0,-1-1 0 0 0,1 0 0 0 0,0 0 1 0 0,0-1-1 0 0,0 0 0 0 0,0 0 0 0 0,0-1 0 0 0,-1 1 1 0 0,1-2-1 0 0,-1 1 0 0 0,1-1 0 0 0,-1 0 0 0 0,0 0 0 0 0,0 0 1 0 0,10-9-1 0 0,-1 0-98 0 0,0-1 1 0 0,-1-1 0 0 0,-1 0-1 0 0,0-1 1 0 0,-1 0 0 0 0,-1-1-1 0 0,0 0 1 0 0,-1-1 0 0 0,9-20-1 0 0,3-13-470 0 0,32-103-1 0 0,-47 130 362 0 0,2-5-159 0 0,8-48 1 0 0,-16 69 243 0 0,0 0 0 0 0,0 0 0 0 0,-1 0 0 0 0,0-1 0 0 0,0 1 0 0 0,-1 0 1 0 0,0 0-1 0 0,0 0 0 0 0,0 1 0 0 0,-1-1 0 0 0,0 0 0 0 0,-5-9 0 0 0,7 15 40 0 0,-1 0 0 0 0,1 0 0 0 0,-1-1-1 0 0,1 1 1 0 0,-1 0 0 0 0,0 0 0 0 0,0 0 0 0 0,0 0 0 0 0,1 0-1 0 0,-1 0 1 0 0,0 1 0 0 0,0-1 0 0 0,0 0 0 0 0,0 0 0 0 0,0 1-1 0 0,-1-1 1 0 0,1 1 0 0 0,0-1 0 0 0,0 1 0 0 0,0-1-1 0 0,0 1 1 0 0,-1-1 0 0 0,1 1 0 0 0,0 0 0 0 0,0 0 0 0 0,-1 0-1 0 0,1 0 1 0 0,-2 0 0 0 0,0 1 7 0 0,0 0-1 0 0,0 0 1 0 0,1 0-1 0 0,-1 0 1 0 0,0 1-1 0 0,1-1 1 0 0,-1 1-1 0 0,1 0 1 0 0,-1-1-1 0 0,1 1 1 0 0,-4 4-1 0 0,-2 3 12 0 0,0 1-1 0 0,0 0 0 0 0,1 0 1 0 0,-11 21-1 0 0,11-13-31 0 0,1 0-1 0 0,0 1 1 0 0,1 0-1 0 0,1 0 1 0 0,1 0-1 0 0,1 0 1 0 0,1 0 0 0 0,0 0-1 0 0,3 28 1 0 0,1-16 18 0 0,2 0 1 0 0,0-1-1 0 0,2 1 0 0 0,2-1 1 0 0,13 31-1 0 0,-19-53 1 0 0,0-1 0 0 0,1 0 0 0 0,0 0-1 0 0,1 0 1 0 0,-1 0 0 0 0,1-1 0 0 0,1 0 0 0 0,-1 0 0 0 0,1 0-1 0 0,0-1 1 0 0,0 1 0 0 0,1-1 0 0 0,-1-1 0 0 0,14 8 0 0 0,-8-7 53 0 0,0 0 0 0 0,0-1-1 0 0,0-1 1 0 0,0 0 0 0 0,1 0 0 0 0,-1-1 0 0 0,1-1 0 0 0,24 0 0 0 0,-15-2 0 0 0,-1-1 0 0 0,1-1 0 0 0,-1 0 0 0 0,1-2-1 0 0,-1-1 1 0 0,-1-1 0 0 0,1 0 0 0 0,-1-1 0 0 0,0-2-1 0 0,35-21 1 0 0,-45 22-57 0 0,1-1-1 0 0,-1 0 0 0 0,0 0 1 0 0,-1-1-1 0 0,0 0 0 0 0,-1-1 1 0 0,0 0-1 0 0,-1 0 1 0 0,0 0-1 0 0,-1-1 0 0 0,6-19 1 0 0,-10 26-29 0 0,0 0-1 0 0,-1 0 1 0 0,1-1 0 0 0,-1 1 0 0 0,-1-1 0 0 0,1 1 0 0 0,-1-1 0 0 0,0 0 0 0 0,-1 1 0 0 0,0-1 0 0 0,-2-10 0 0 0,1 12-36 0 0,1 1 1 0 0,-1 0 0 0 0,0 0-1 0 0,-1 0 1 0 0,1 0-1 0 0,-1 0 1 0 0,1 1-1 0 0,-1-1 1 0 0,0 1 0 0 0,0 0-1 0 0,-1 0 1 0 0,1 0-1 0 0,-1 0 1 0 0,0 0-1 0 0,1 1 1 0 0,-1 0 0 0 0,0 0-1 0 0,-7-3 1 0 0,7 3 52 0 0,-1 0 0 0 0,1 1 0 0 0,0-1 0 0 0,0 1 0 0 0,0 0 0 0 0,-1 0 0 0 0,1 1 1 0 0,-1-1-1 0 0,1 1 0 0 0,-1 0 0 0 0,1 0 0 0 0,0 0 0 0 0,-1 1 0 0 0,1 0 0 0 0,0 0 0 0 0,-1 0 0 0 0,1 0 1 0 0,0 1-1 0 0,0-1 0 0 0,0 1 0 0 0,0 0 0 0 0,0 0 0 0 0,0 1 0 0 0,0-1 0 0 0,1 1 0 0 0,-1 0 0 0 0,1 0 1 0 0,0 0-1 0 0,-5 6 0 0 0,4-4 21 0 0,1 0 0 0 0,0 0 0 0 0,1 0 0 0 0,-1 1 0 0 0,1-1 0 0 0,0 1 0 0 0,0-1 0 0 0,1 1 0 0 0,-1-1 0 0 0,1 1 0 0 0,1 0 0 0 0,-1 0 0 0 0,1-1 0 0 0,0 1 0 0 0,0 0-1 0 0,1 0 1 0 0,-1 0 0 0 0,1-1 0 0 0,1 1 0 0 0,-1 0 0 0 0,1-1 0 0 0,3 8 0 0 0,2-1 115 0 0,0 0-1 0 0,1-1 0 0 0,0 0 0 0 0,0 0 0 0 0,1 0 0 0 0,1-2 0 0 0,0 1 0 0 0,0-1 1 0 0,1 0-1 0 0,0-1 0 0 0,0-1 0 0 0,1 1 0 0 0,0-2 0 0 0,0 0 0 0 0,1 0 1 0 0,24 6-1 0 0,-22-7 41 0 0,0 0 0 0 0,0-2 1 0 0,1 0-1 0 0,-1-1 0 0 0,1 0 0 0 0,0-1 1 0 0,0-1-1 0 0,-1-1 0 0 0,1 0 1 0 0,0-1-1 0 0,-1-1 0 0 0,1 0 1 0 0,-1-1-1 0 0,21-8 0 0 0,5-14 21 0 0,-38 24-181 0 0,-1 0 0 0 0,0 1 0 0 0,-1-1 0 0 0,1 0 0 0 0,0 0 0 0 0,-1 0 0 0 0,1 0 0 0 0,-1 0 0 0 0,1 0 1 0 0,-1 0-1 0 0,0-1 0 0 0,0 1 0 0 0,0 0 0 0 0,0-1 0 0 0,0 1 0 0 0,0-5 0 0 0,-1 7 5 0 0,0 0 0 0 0,0-1 0 0 0,0 1-1 0 0,0-1 1 0 0,0 1 0 0 0,0 0 0 0 0,0-1-1 0 0,0 1 1 0 0,0-1 0 0 0,0 1 0 0 0,0 0 0 0 0,0-1-1 0 0,0 1 1 0 0,0 0 0 0 0,-1-1 0 0 0,1 1 0 0 0,0 0-1 0 0,0-1 1 0 0,0 1 0 0 0,-1 0 0 0 0,1-1 0 0 0,0 1-1 0 0,0 0 1 0 0,-1 0 0 0 0,1-1 0 0 0,0 1 0 0 0,-1 0-1 0 0,1 0 1 0 0,0 0 0 0 0,-1-1 0 0 0,1 1 0 0 0,0 0-1 0 0,-1 0 1 0 0,1 0 0 0 0,-1 0 0 0 0,0 0 0 0 0,-16 5-21 0 0,-15 15-96 0 0,17-7 144 0 0,0 0 0 0 0,2 1 0 0 0,-1 0 0 0 0,1 1 0 0 0,1 1 0 0 0,1 0 0 0 0,0 1 0 0 0,1-1 0 0 0,-11 29 0 0 0,21-44-24 0 0,-1-1-1 0 0,1 0 1 0 0,0 0-1 0 0,0 0 1 0 0,0 0-1 0 0,0 0 1 0 0,0 1-1 0 0,0-1 1 0 0,0 0-1 0 0,0 0 1 0 0,0 0-1 0 0,-1 0 1 0 0,1 1-1 0 0,0-1 1 0 0,0 0-1 0 0,0 0 1 0 0,0 0-1 0 0,0 0 1 0 0,0 1-1 0 0,0-1 1 0 0,0 0-1 0 0,0 0 1 0 0,0 0-1 0 0,0 0 1 0 0,0 1-1 0 0,1-1 1 0 0,-1 0-1 0 0,0 0 1 0 0,0 0-1 0 0,0 0 1 0 0,0 1-1 0 0,0-1 1 0 0,0 0-1 0 0,0 0 1 0 0,0 0-1 0 0,0 0 1 0 0,1 0-1 0 0,-1 1 1 0 0,0-1-1 0 0,0 0 0 0 0,0 0 1 0 0,0 0-1 0 0,0 0 1 0 0,1 0-1 0 0,-1 0 1 0 0,0 0-1 0 0,0 0 1 0 0,0 0-1 0 0,0 0 1 0 0,1 0-1 0 0,-1 1 1 0 0,0-1-1 0 0,13-6 256 0 0,9-9 19 0 0,47-48-335 0 0,-40 34 56 0 0,38-27 0 0 0,-58 49-28 0 0,0 1 0 0 0,1 0 0 0 0,0 1 0 0 0,0-1 0 0 0,1 2 0 0 0,-1 0 1 0 0,1 0-1 0 0,19-4 0 0 0,-21 8 25 0 0,1 0-1 0 0,-1 1 1 0 0,0 0 0 0 0,0 0-1 0 0,0 1 1 0 0,0 1 0 0 0,0-1-1 0 0,-1 1 1 0 0,1 1 0 0 0,-1-1-1 0 0,0 2 1 0 0,14 8 0 0 0,-11-7 6 0 0,1 0 0 0 0,0 0 0 0 0,1-1 0 0 0,25 7 0 0 0,-27-10 2 0 0,1-1 0 0 0,0-1 0 0 0,-1 0 0 0 0,1 0 1 0 0,0-1-1 0 0,-1-1 0 0 0,1 0 0 0 0,-1 0 0 0 0,1-1 0 0 0,-1-1 1 0 0,0 0-1 0 0,0 0 0 0 0,-1-1 0 0 0,1 0 0 0 0,-1-1 0 0 0,0 0 0 0 0,-1-1 1 0 0,1 0-1 0 0,-1-1 0 0 0,-1 1 0 0 0,11-14 0 0 0,-7-10-131 0 0,-11 30 87 0 0,-1 1-1 0 0,0-1 1 0 0,0 0-1 0 0,0 0 1 0 0,0 0 0 0 0,0 0-1 0 0,1 0 1 0 0,-2 0-1 0 0,1 0 1 0 0,0 1-1 0 0,0-1 1 0 0,0 0 0 0 0,0 0-1 0 0,-1 0 1 0 0,1 0-1 0 0,0 0 1 0 0,-1 1 0 0 0,1-1-1 0 0,0 0 1 0 0,-1 0-1 0 0,1 0 1 0 0,-1 1 0 0 0,1-1-1 0 0,-1 0 1 0 0,0 1-1 0 0,1-1 1 0 0,-1 1-1 0 0,0-1 1 0 0,1 0 0 0 0,-1 1-1 0 0,0-1 1 0 0,-1 0-1 0 0,1 2 9 0 0,0-1 1 0 0,-1 0-1 0 0,1 0 0 0 0,0 1 0 0 0,0-1 0 0 0,0 0 0 0 0,-1 1 0 0 0,1 0 0 0 0,0-1 0 0 0,0 1 0 0 0,0-1 0 0 0,0 1 0 0 0,0 0 0 0 0,0 0 0 0 0,0 0 0 0 0,1-1 1 0 0,-1 1-1 0 0,0 0 0 0 0,0 0 0 0 0,0 0 0 0 0,1 0 0 0 0,-1 1 0 0 0,0 0 0 0 0,-17 29-612 0 0,17-27 568 0 0,-5 7 18 0 0,2 1-1 0 0,0-1 1 0 0,0 1-1 0 0,1 0 1 0 0,0 0-1 0 0,1 1 1 0 0,-1 13-1 0 0,3-22 62 0 0,-1 1 0 0 0,1-1 0 0 0,0 0 1 0 0,0 0-1 0 0,0 1 0 0 0,1-1 0 0 0,0 0 0 0 0,-1 0 0 0 0,1 0 0 0 0,1 0 0 0 0,-1 0 0 0 0,1 0 0 0 0,-1 0 0 0 0,1 0 0 0 0,0 0 0 0 0,0-1 0 0 0,1 1 0 0 0,-1-1 0 0 0,1 1 0 0 0,0-1 0 0 0,0 0 0 0 0,0 0 0 0 0,6 4 0 0 0,-5-6 34 0 0,-1 1 0 0 0,1-2 0 0 0,0 1 0 0 0,-1 0 0 0 0,1-1 1 0 0,0 1-1 0 0,0-1 0 0 0,0 0 0 0 0,-1-1 0 0 0,1 1 0 0 0,0-1 0 0 0,0 1 0 0 0,-1-1 0 0 0,1 0 1 0 0,0 0-1 0 0,-1-1 0 0 0,1 1 0 0 0,-1-1 0 0 0,1 0 0 0 0,-1 0 0 0 0,0 0 0 0 0,0 0 1 0 0,0 0-1 0 0,0-1 0 0 0,3-3 0 0 0,6-4 0 0 0,-1-1 0 0 0,-1 0-1 0 0,0 0 1 0 0,16-25 0 0 0,20-49-501 0 0,-8-2-3537 0 0,0 153 1488 0 0,-35-63 2573 0 0,0-1 0 0 0,0 0 0 0 0,0 0 0 0 0,0 0 0 0 0,0-1 0 0 0,1 1 0 0 0,-1-1 0 0 0,1 1 0 0 0,-1-1 0 0 0,1 0 0 0 0,-1 0 0 0 0,1-1 0 0 0,0 1 0 0 0,-1-1 0 0 0,1 0 0 0 0,0 0 0 0 0,-1 0 0 0 0,1 0 0 0 0,0-1 0 0 0,-1 0 0 0 0,1 1-1 0 0,0-1 1 0 0,-1 0 0 0 0,1-1 0 0 0,-1 1 0 0 0,0-1 0 0 0,1 1 0 0 0,5-5 0 0 0,11-7 110 0 0,1 0 0 0 0,-2-1 0 0 0,24-22-1 0 0,-26 22-204 0 0,39-40-98 0 0,-55 56 117 0 0,0 0-1 0 0,0 0 1 0 0,0 1-1 0 0,0-1 1 0 0,0 0 0 0 0,-1 0-1 0 0,1 1 1 0 0,-1-1-1 0 0,0 0 1 0 0,1 1-1 0 0,-1-1 1 0 0,0 1 0 0 0,0-1-1 0 0,-1 4 1 0 0,1 3-36 0 0,1-1 76 0 0,0 0-1 0 0,1 0 1 0 0,0 0-1 0 0,0-1 1 0 0,1 1-1 0 0,-1-1 1 0 0,8 13-1 0 0,-9-19-23 0 0,0 1 0 0 0,0-1-1 0 0,0 1 1 0 0,1-1 0 0 0,-1 0-1 0 0,0 0 1 0 0,1 1 0 0 0,-1-1-1 0 0,1 0 1 0 0,0 0 0 0 0,-1 0 0 0 0,1-1-1 0 0,0 1 1 0 0,-1 0 0 0 0,1-1-1 0 0,0 1 1 0 0,0-1 0 0 0,0 1-1 0 0,-1-1 1 0 0,1 0 0 0 0,0 0-1 0 0,0 0 1 0 0,0 0 0 0 0,0 0-1 0 0,0 0 1 0 0,0-1 0 0 0,-1 1-1 0 0,1 0 1 0 0,0-1 0 0 0,0 0-1 0 0,-1 1 1 0 0,1-1 0 0 0,0 0 0 0 0,-1 0-1 0 0,1 0 1 0 0,0 0 0 0 0,1-1-1 0 0,14-7 15 0 0,-12 7-457 0 0,0 0 1 0 0,0 0-1 0 0,0-1 0 0 0,0 0 0 0 0,-1 0 1 0 0,1 0-1 0 0,-1 0 0 0 0,0-1 0 0 0,0 1 1 0 0,6-8-1 0 0,-11 7-1318 0 0,-5 8 907 0 0,-7 13 387 0 0,13-18 507 0 0,0 1-1 0 0,1 0 1 0 0,-1 0-1 0 0,0 0 0 0 0,1-1 1 0 0,-1 1-1 0 0,0 0 0 0 0,1 0 1 0 0,-1 0-1 0 0,1 0 0 0 0,-1 0 1 0 0,0 0-1 0 0,1 0 0 0 0,-1 0 1 0 0,1 0-1 0 0,-1 0 1 0 0,0 0-1 0 0,1 0 0 0 0,-1 0 1 0 0,1 0-1 0 0,-1 0 0 0 0,0 0 1 0 0,1 0-1 0 0,-1 1 0 0 0,0-1 1 0 0,1 0-1 0 0,-1 0 0 0 0,0 0 1 0 0,1 1-1 0 0,-1-1 0 0 0,0 0 1 0 0,1 0-1 0 0,-1 1 1 0 0,0-1-1 0 0,0 0 0 0 0,1 1 1 0 0,-1-1-1 0 0,0 0 0 0 0,0 1 1 0 0,0-1-1 0 0,1 1 0 0 0,-1-1 1 0 0,0 0-1 0 0,0 1 0 0 0,0-1 1 0 0,0 0-1 0 0,0 1 0 0 0,0-1 1 0 0,0 1-1 0 0,0-1 1 0 0,0 0-1 0 0,0 1 0 0 0,0-1 1 0 0,0 1-1 0 0,0-1 0 0 0,0 0 1 0 0,0 1-1 0 0,0-1 0 0 0,0 1 1 0 0,-1-1-1 0 0,1 0 0 0 0,0 1 1 0 0,14-3 1281 0 0,-13 2-1328 0 0,-1 1 1 0 0,1-1 0 0 0,-1 0-1 0 0,0 1 1 0 0,1-1-1 0 0,-1 1 1 0 0,0 0-1 0 0,1-1 1 0 0,-1 1-1 0 0,0-1 1 0 0,0 1-1 0 0,0-1 1 0 0,1 1-1 0 0,-1 0 1 0 0,0-1-1 0 0,0 1 1 0 0,0-1-1 0 0,0 1 1 0 0,0 0-1 0 0,0-1 1 0 0,0 1-1 0 0,0 0 1 0 0,0-1-1 0 0,-1 1 1 0 0,1-1-1 0 0,0 1 1 0 0,0-1-1 0 0,0 1 1 0 0,-1 0-1 0 0,1 0 1 0 0,-5 24 457 0 0,1 1 0 0 0,1 0 0 0 0,2 0 0 0 0,2 39 0 0 0,17 106 1188 0 0,-15-150-1549 0 0,33 381 387 0 0,-32-229-3078 0 0,-4-160 307 0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fxexcel?sub_confirmation=1"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topLeftCell="A4" zoomScale="290" zoomScaleNormal="290" workbookViewId="0">
      <selection activeCell="A7" sqref="A7:B10"/>
    </sheetView>
  </sheetViews>
  <sheetFormatPr defaultRowHeight="15" x14ac:dyDescent="0.25"/>
  <cols>
    <col min="1" max="1" width="16" customWidth="1"/>
    <col min="2" max="2" width="22.28515625" bestFit="1" customWidth="1"/>
  </cols>
  <sheetData>
    <row r="1" spans="1:3" x14ac:dyDescent="0.25">
      <c r="A1" s="19" t="s">
        <v>83</v>
      </c>
    </row>
    <row r="3" spans="1:3" ht="18" thickBot="1" x14ac:dyDescent="0.35">
      <c r="A3" s="4" t="s">
        <v>71</v>
      </c>
    </row>
    <row r="4" spans="1:3" ht="15.75" thickTop="1" x14ac:dyDescent="0.25">
      <c r="A4" s="6" t="s">
        <v>73</v>
      </c>
      <c r="B4" s="6" t="s">
        <v>78</v>
      </c>
      <c r="C4" s="6"/>
    </row>
    <row r="6" spans="1:3" x14ac:dyDescent="0.25">
      <c r="A6" s="5" t="s">
        <v>9</v>
      </c>
      <c r="B6" t="s">
        <v>15</v>
      </c>
    </row>
    <row r="7" spans="1:3" x14ac:dyDescent="0.25">
      <c r="A7" s="5" t="s">
        <v>11</v>
      </c>
      <c r="B7" t="s">
        <v>16</v>
      </c>
    </row>
    <row r="8" spans="1:3" x14ac:dyDescent="0.25">
      <c r="A8" s="5" t="s">
        <v>17</v>
      </c>
      <c r="B8" t="s">
        <v>76</v>
      </c>
    </row>
    <row r="9" spans="1:3" x14ac:dyDescent="0.25">
      <c r="A9" s="5" t="s">
        <v>14</v>
      </c>
      <c r="B9" t="s">
        <v>18</v>
      </c>
    </row>
    <row r="10" spans="1:3" x14ac:dyDescent="0.25">
      <c r="A10" s="5" t="s">
        <v>74</v>
      </c>
      <c r="B10" t="s">
        <v>75</v>
      </c>
    </row>
    <row r="11" spans="1:3" x14ac:dyDescent="0.25">
      <c r="A11" s="5" t="s">
        <v>5</v>
      </c>
      <c r="B11" t="s">
        <v>19</v>
      </c>
    </row>
    <row r="12" spans="1:3" x14ac:dyDescent="0.25">
      <c r="A12" s="5" t="s">
        <v>6</v>
      </c>
      <c r="B12" t="s">
        <v>20</v>
      </c>
    </row>
    <row r="14" spans="1:3" x14ac:dyDescent="0.25">
      <c r="B14" s="19" t="s">
        <v>82</v>
      </c>
    </row>
    <row r="15" spans="1:3" x14ac:dyDescent="0.25">
      <c r="B15" s="19" t="s">
        <v>77</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49CA2-8EB3-4ED1-AE07-BFE54E2254A9}">
  <dimension ref="D3:F20"/>
  <sheetViews>
    <sheetView zoomScale="150" zoomScaleNormal="150" workbookViewId="0">
      <selection activeCell="E3" sqref="E3:F3"/>
    </sheetView>
  </sheetViews>
  <sheetFormatPr defaultRowHeight="15" x14ac:dyDescent="0.25"/>
  <sheetData>
    <row r="3" spans="4:6" x14ac:dyDescent="0.25">
      <c r="E3" t="s">
        <v>89</v>
      </c>
      <c r="F3" t="s">
        <v>90</v>
      </c>
    </row>
    <row r="4" spans="4:6" x14ac:dyDescent="0.25">
      <c r="D4" s="1">
        <v>68000</v>
      </c>
    </row>
    <row r="5" spans="4:6" x14ac:dyDescent="0.25">
      <c r="D5" s="1">
        <v>61000</v>
      </c>
      <c r="E5" s="2">
        <f>AVERAGE(D4:D6)</f>
        <v>69666.666666666672</v>
      </c>
    </row>
    <row r="6" spans="4:6" x14ac:dyDescent="0.25">
      <c r="D6" s="1">
        <v>80000</v>
      </c>
      <c r="E6" s="2">
        <f t="shared" ref="E6:E18" si="0">AVERAGE(D5:D7)</f>
        <v>75333.333333333328</v>
      </c>
      <c r="F6" s="2">
        <f>AVERAGE(D4:D8)</f>
        <v>74400</v>
      </c>
    </row>
    <row r="7" spans="4:6" x14ac:dyDescent="0.25">
      <c r="D7" s="1">
        <v>85000</v>
      </c>
      <c r="E7" s="2">
        <f t="shared" si="0"/>
        <v>81000</v>
      </c>
      <c r="F7" s="2">
        <f t="shared" ref="F7:F17" si="1">AVERAGE(D5:D9)</f>
        <v>75200</v>
      </c>
    </row>
    <row r="8" spans="4:6" x14ac:dyDescent="0.25">
      <c r="D8" s="1">
        <v>78000</v>
      </c>
      <c r="E8" s="2">
        <f t="shared" si="0"/>
        <v>78333.333333333328</v>
      </c>
      <c r="F8" s="2">
        <f t="shared" si="1"/>
        <v>80600</v>
      </c>
    </row>
    <row r="9" spans="4:6" x14ac:dyDescent="0.25">
      <c r="D9" s="1">
        <v>72000</v>
      </c>
      <c r="E9" s="2">
        <f t="shared" si="0"/>
        <v>79333.333333333328</v>
      </c>
      <c r="F9" s="2">
        <f t="shared" si="1"/>
        <v>83400</v>
      </c>
    </row>
    <row r="10" spans="4:6" x14ac:dyDescent="0.25">
      <c r="D10" s="1">
        <v>88000</v>
      </c>
      <c r="E10" s="2">
        <f t="shared" si="0"/>
        <v>84666.666666666672</v>
      </c>
      <c r="F10" s="2">
        <f t="shared" si="1"/>
        <v>82400</v>
      </c>
    </row>
    <row r="11" spans="4:6" x14ac:dyDescent="0.25">
      <c r="D11" s="1">
        <v>94000</v>
      </c>
      <c r="E11" s="2">
        <f t="shared" si="0"/>
        <v>87333.333333333328</v>
      </c>
      <c r="F11" s="2">
        <f t="shared" si="1"/>
        <v>82000</v>
      </c>
    </row>
    <row r="12" spans="4:6" x14ac:dyDescent="0.25">
      <c r="D12" s="1">
        <v>80000</v>
      </c>
      <c r="E12" s="2">
        <f t="shared" si="0"/>
        <v>83333.333333333328</v>
      </c>
      <c r="F12" s="2">
        <f t="shared" si="1"/>
        <v>86600</v>
      </c>
    </row>
    <row r="13" spans="4:6" x14ac:dyDescent="0.25">
      <c r="D13" s="1">
        <v>76000</v>
      </c>
      <c r="E13" s="2">
        <f t="shared" si="0"/>
        <v>83666.666666666672</v>
      </c>
      <c r="F13" s="2">
        <f t="shared" si="1"/>
        <v>88600</v>
      </c>
    </row>
    <row r="14" spans="4:6" x14ac:dyDescent="0.25">
      <c r="D14" s="1">
        <v>95000</v>
      </c>
      <c r="E14" s="2">
        <f t="shared" si="0"/>
        <v>89666.666666666672</v>
      </c>
      <c r="F14" s="2">
        <f t="shared" si="1"/>
        <v>86400</v>
      </c>
    </row>
    <row r="15" spans="4:6" x14ac:dyDescent="0.25">
      <c r="D15" s="1">
        <v>98000</v>
      </c>
      <c r="E15" s="2">
        <f t="shared" si="0"/>
        <v>92000</v>
      </c>
      <c r="F15" s="2">
        <f t="shared" si="1"/>
        <v>86200</v>
      </c>
    </row>
    <row r="16" spans="4:6" x14ac:dyDescent="0.25">
      <c r="D16" s="1">
        <v>83000</v>
      </c>
      <c r="E16" s="2">
        <f t="shared" si="0"/>
        <v>86666.666666666672</v>
      </c>
      <c r="F16" s="2">
        <f t="shared" si="1"/>
        <v>91000</v>
      </c>
    </row>
    <row r="17" spans="4:6" x14ac:dyDescent="0.25">
      <c r="D17" s="1">
        <v>79000</v>
      </c>
      <c r="E17" s="2">
        <f t="shared" si="0"/>
        <v>87333.333333333328</v>
      </c>
      <c r="F17" s="2">
        <f t="shared" si="1"/>
        <v>92800</v>
      </c>
    </row>
    <row r="18" spans="4:6" x14ac:dyDescent="0.25">
      <c r="D18" s="1">
        <v>100000</v>
      </c>
      <c r="E18" s="2">
        <f t="shared" si="0"/>
        <v>94333.333333333328</v>
      </c>
      <c r="F18" s="2"/>
    </row>
    <row r="19" spans="4:6" x14ac:dyDescent="0.25">
      <c r="D19" s="1">
        <v>104000</v>
      </c>
      <c r="F19" s="2"/>
    </row>
    <row r="20" spans="4:6" x14ac:dyDescent="0.25">
      <c r="F20"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1320C-1C4A-4423-8E3F-1429667E4D65}">
  <dimension ref="D3:F7"/>
  <sheetViews>
    <sheetView zoomScale="190" zoomScaleNormal="190" workbookViewId="0">
      <selection activeCell="E13" sqref="E13"/>
    </sheetView>
  </sheetViews>
  <sheetFormatPr defaultRowHeight="15" x14ac:dyDescent="0.25"/>
  <cols>
    <col min="5" max="5" width="13.85546875" bestFit="1" customWidth="1"/>
  </cols>
  <sheetData>
    <row r="3" spans="4:6" x14ac:dyDescent="0.25">
      <c r="D3" t="s">
        <v>2</v>
      </c>
      <c r="E3" t="s">
        <v>13</v>
      </c>
      <c r="F3" t="s">
        <v>11</v>
      </c>
    </row>
    <row r="4" spans="4:6" x14ac:dyDescent="0.25">
      <c r="D4">
        <v>68000</v>
      </c>
      <c r="E4" s="28">
        <v>71735.75380409068</v>
      </c>
      <c r="F4" s="22">
        <v>0.94792340491335803</v>
      </c>
    </row>
    <row r="5" spans="4:6" x14ac:dyDescent="0.25">
      <c r="D5">
        <v>61000</v>
      </c>
      <c r="E5" s="28">
        <v>69687.912606554324</v>
      </c>
      <c r="F5" s="22">
        <v>0.8753311401992373</v>
      </c>
    </row>
    <row r="6" spans="4:6" x14ac:dyDescent="0.25">
      <c r="D6">
        <v>80000</v>
      </c>
      <c r="E6" s="28">
        <v>74732.442706420727</v>
      </c>
      <c r="F6" s="22">
        <v>1.0704855495527206</v>
      </c>
    </row>
    <row r="7" spans="4:6" x14ac:dyDescent="0.25">
      <c r="D7">
        <v>85000</v>
      </c>
      <c r="E7" s="28">
        <v>76657.042250538056</v>
      </c>
      <c r="F7" s="22">
        <v>1.1088348507133197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topLeftCell="A7" zoomScale="160" zoomScaleNormal="160" workbookViewId="0">
      <selection activeCell="E4" sqref="E4:E21"/>
    </sheetView>
  </sheetViews>
  <sheetFormatPr defaultRowHeight="15" x14ac:dyDescent="0.25"/>
  <cols>
    <col min="5" max="5" width="11.28515625" bestFit="1" customWidth="1"/>
  </cols>
  <sheetData>
    <row r="2" spans="1:6" x14ac:dyDescent="0.25">
      <c r="A2" s="29" t="s">
        <v>84</v>
      </c>
      <c r="B2" s="29"/>
      <c r="C2" s="29"/>
      <c r="D2" s="29"/>
      <c r="E2" s="29"/>
    </row>
    <row r="4" spans="1:6" x14ac:dyDescent="0.25">
      <c r="A4" s="5" t="s">
        <v>4</v>
      </c>
      <c r="B4" s="5" t="s">
        <v>3</v>
      </c>
      <c r="C4" s="5" t="s">
        <v>0</v>
      </c>
      <c r="D4" s="5" t="s">
        <v>1</v>
      </c>
      <c r="E4" s="5" t="s">
        <v>2</v>
      </c>
    </row>
    <row r="5" spans="1:6" x14ac:dyDescent="0.25">
      <c r="A5">
        <v>1</v>
      </c>
      <c r="B5" t="s">
        <v>52</v>
      </c>
      <c r="C5">
        <v>2015</v>
      </c>
      <c r="D5">
        <v>1</v>
      </c>
      <c r="E5" s="1">
        <v>68000</v>
      </c>
    </row>
    <row r="6" spans="1:6" x14ac:dyDescent="0.25">
      <c r="A6">
        <v>2</v>
      </c>
      <c r="B6" t="s">
        <v>53</v>
      </c>
      <c r="C6">
        <v>2015</v>
      </c>
      <c r="D6">
        <v>2</v>
      </c>
      <c r="E6" s="1">
        <v>61000</v>
      </c>
    </row>
    <row r="7" spans="1:6" x14ac:dyDescent="0.25">
      <c r="A7">
        <v>3</v>
      </c>
      <c r="B7" t="s">
        <v>54</v>
      </c>
      <c r="C7">
        <v>2015</v>
      </c>
      <c r="D7">
        <v>3</v>
      </c>
      <c r="E7" s="1">
        <v>80000</v>
      </c>
    </row>
    <row r="8" spans="1:6" x14ac:dyDescent="0.25">
      <c r="A8">
        <v>4</v>
      </c>
      <c r="B8" t="s">
        <v>55</v>
      </c>
      <c r="C8">
        <v>2015</v>
      </c>
      <c r="D8">
        <v>4</v>
      </c>
      <c r="E8" s="1">
        <v>85000</v>
      </c>
    </row>
    <row r="9" spans="1:6" x14ac:dyDescent="0.25">
      <c r="A9">
        <v>5</v>
      </c>
      <c r="B9" t="s">
        <v>56</v>
      </c>
      <c r="C9">
        <v>2016</v>
      </c>
      <c r="D9">
        <v>1</v>
      </c>
      <c r="E9" s="1">
        <v>78000</v>
      </c>
      <c r="F9" s="18">
        <f t="shared" ref="F9:F19" si="0">E9/E8-1</f>
        <v>-8.2352941176470629E-2</v>
      </c>
    </row>
    <row r="10" spans="1:6" x14ac:dyDescent="0.25">
      <c r="A10">
        <v>6</v>
      </c>
      <c r="B10" t="s">
        <v>57</v>
      </c>
      <c r="C10">
        <v>2016</v>
      </c>
      <c r="D10">
        <v>2</v>
      </c>
      <c r="E10" s="1">
        <v>72000</v>
      </c>
      <c r="F10" s="18">
        <f t="shared" si="0"/>
        <v>-7.6923076923076872E-2</v>
      </c>
    </row>
    <row r="11" spans="1:6" x14ac:dyDescent="0.25">
      <c r="A11">
        <v>7</v>
      </c>
      <c r="B11" t="s">
        <v>58</v>
      </c>
      <c r="C11">
        <v>2016</v>
      </c>
      <c r="D11">
        <v>3</v>
      </c>
      <c r="E11" s="1">
        <v>88000</v>
      </c>
      <c r="F11" s="18">
        <f t="shared" si="0"/>
        <v>0.22222222222222232</v>
      </c>
    </row>
    <row r="12" spans="1:6" x14ac:dyDescent="0.25">
      <c r="A12">
        <v>8</v>
      </c>
      <c r="B12" t="s">
        <v>59</v>
      </c>
      <c r="C12">
        <v>2016</v>
      </c>
      <c r="D12">
        <v>4</v>
      </c>
      <c r="E12" s="1">
        <v>94000</v>
      </c>
      <c r="F12" s="18">
        <f t="shared" si="0"/>
        <v>6.8181818181818121E-2</v>
      </c>
    </row>
    <row r="13" spans="1:6" x14ac:dyDescent="0.25">
      <c r="A13">
        <v>9</v>
      </c>
      <c r="B13" t="s">
        <v>60</v>
      </c>
      <c r="C13">
        <v>2017</v>
      </c>
      <c r="D13">
        <v>1</v>
      </c>
      <c r="E13" s="1">
        <v>80000</v>
      </c>
      <c r="F13" s="18">
        <f t="shared" si="0"/>
        <v>-0.14893617021276595</v>
      </c>
    </row>
    <row r="14" spans="1:6" x14ac:dyDescent="0.25">
      <c r="A14">
        <v>10</v>
      </c>
      <c r="B14" t="s">
        <v>61</v>
      </c>
      <c r="C14">
        <v>2017</v>
      </c>
      <c r="D14">
        <v>2</v>
      </c>
      <c r="E14" s="1">
        <v>76000</v>
      </c>
      <c r="F14" s="18">
        <f t="shared" si="0"/>
        <v>-5.0000000000000044E-2</v>
      </c>
    </row>
    <row r="15" spans="1:6" x14ac:dyDescent="0.25">
      <c r="A15">
        <v>11</v>
      </c>
      <c r="B15" t="s">
        <v>62</v>
      </c>
      <c r="C15">
        <v>2017</v>
      </c>
      <c r="D15">
        <v>3</v>
      </c>
      <c r="E15" s="1">
        <v>95000</v>
      </c>
      <c r="F15" s="18">
        <f t="shared" si="0"/>
        <v>0.25</v>
      </c>
    </row>
    <row r="16" spans="1:6" x14ac:dyDescent="0.25">
      <c r="A16">
        <v>12</v>
      </c>
      <c r="B16" t="s">
        <v>63</v>
      </c>
      <c r="C16">
        <v>2017</v>
      </c>
      <c r="D16">
        <v>4</v>
      </c>
      <c r="E16" s="1">
        <v>98000</v>
      </c>
      <c r="F16" s="18">
        <f t="shared" si="0"/>
        <v>3.1578947368421151E-2</v>
      </c>
    </row>
    <row r="17" spans="1:6" x14ac:dyDescent="0.25">
      <c r="A17">
        <v>13</v>
      </c>
      <c r="B17" t="s">
        <v>64</v>
      </c>
      <c r="C17">
        <v>2018</v>
      </c>
      <c r="D17">
        <v>1</v>
      </c>
      <c r="E17" s="1">
        <v>83000</v>
      </c>
      <c r="F17" s="18">
        <f t="shared" si="0"/>
        <v>-0.15306122448979587</v>
      </c>
    </row>
    <row r="18" spans="1:6" x14ac:dyDescent="0.25">
      <c r="A18">
        <v>14</v>
      </c>
      <c r="B18" t="s">
        <v>65</v>
      </c>
      <c r="C18">
        <v>2018</v>
      </c>
      <c r="D18">
        <v>2</v>
      </c>
      <c r="E18" s="1">
        <v>79000</v>
      </c>
      <c r="F18" s="18">
        <f t="shared" si="0"/>
        <v>-4.8192771084337394E-2</v>
      </c>
    </row>
    <row r="19" spans="1:6" x14ac:dyDescent="0.25">
      <c r="A19">
        <v>15</v>
      </c>
      <c r="B19" t="s">
        <v>66</v>
      </c>
      <c r="C19">
        <v>2018</v>
      </c>
      <c r="D19">
        <v>3</v>
      </c>
      <c r="E19" s="1">
        <v>100000</v>
      </c>
      <c r="F19" s="18">
        <f t="shared" si="0"/>
        <v>0.26582278481012667</v>
      </c>
    </row>
    <row r="20" spans="1:6" x14ac:dyDescent="0.25">
      <c r="A20">
        <v>16</v>
      </c>
      <c r="B20" t="s">
        <v>67</v>
      </c>
      <c r="C20">
        <v>2018</v>
      </c>
      <c r="D20">
        <v>4</v>
      </c>
      <c r="E20" s="1">
        <v>104000</v>
      </c>
      <c r="F20" s="18">
        <f>E20/E19-1</f>
        <v>4.0000000000000036E-2</v>
      </c>
    </row>
    <row r="21" spans="1:6" x14ac:dyDescent="0.25">
      <c r="A21">
        <v>17</v>
      </c>
      <c r="B21" t="s">
        <v>48</v>
      </c>
      <c r="C21">
        <v>2019</v>
      </c>
      <c r="D21">
        <v>1</v>
      </c>
      <c r="E21" s="21">
        <f>E20+E20*F21</f>
        <v>90480</v>
      </c>
      <c r="F21" s="20">
        <v>-0.13</v>
      </c>
    </row>
    <row r="22" spans="1:6" x14ac:dyDescent="0.25">
      <c r="A22">
        <v>18</v>
      </c>
      <c r="B22" t="s">
        <v>49</v>
      </c>
      <c r="C22">
        <v>2019</v>
      </c>
      <c r="D22">
        <v>2</v>
      </c>
      <c r="E22" s="21"/>
      <c r="F22" s="20"/>
    </row>
    <row r="23" spans="1:6" x14ac:dyDescent="0.25">
      <c r="A23">
        <v>19</v>
      </c>
      <c r="B23" t="s">
        <v>50</v>
      </c>
      <c r="C23">
        <v>2019</v>
      </c>
      <c r="D23">
        <v>3</v>
      </c>
      <c r="E23" s="21"/>
      <c r="F23" s="20"/>
    </row>
    <row r="24" spans="1:6" x14ac:dyDescent="0.25">
      <c r="A24">
        <v>20</v>
      </c>
      <c r="B24" t="s">
        <v>51</v>
      </c>
      <c r="C24">
        <v>2019</v>
      </c>
      <c r="D24">
        <v>4</v>
      </c>
      <c r="E24" s="21"/>
      <c r="F24" s="20"/>
    </row>
  </sheetData>
  <mergeCells count="1">
    <mergeCell ref="A2:E2"/>
  </mergeCells>
  <phoneticPr fontId="1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D9034-1BB6-44FC-A6AF-67B219DCC501}">
  <dimension ref="A1:B18"/>
  <sheetViews>
    <sheetView tabSelected="1" workbookViewId="0">
      <selection activeCell="B1" sqref="B1:B1048576"/>
    </sheetView>
  </sheetViews>
  <sheetFormatPr defaultRowHeight="15" x14ac:dyDescent="0.25"/>
  <cols>
    <col min="2" max="2" width="15.140625" bestFit="1" customWidth="1"/>
  </cols>
  <sheetData>
    <row r="1" spans="1:2" x14ac:dyDescent="0.25">
      <c r="A1" s="5" t="s">
        <v>2</v>
      </c>
      <c r="B1" t="s">
        <v>91</v>
      </c>
    </row>
    <row r="2" spans="1:2" x14ac:dyDescent="0.25">
      <c r="A2" s="1">
        <v>68000</v>
      </c>
    </row>
    <row r="3" spans="1:2" x14ac:dyDescent="0.25">
      <c r="A3" s="1">
        <v>61000</v>
      </c>
      <c r="B3" s="2">
        <f>A3-A2</f>
        <v>-7000</v>
      </c>
    </row>
    <row r="4" spans="1:2" x14ac:dyDescent="0.25">
      <c r="A4" s="1">
        <v>80000</v>
      </c>
      <c r="B4" s="2">
        <f t="shared" ref="B4:B18" si="0">A4-A3</f>
        <v>19000</v>
      </c>
    </row>
    <row r="5" spans="1:2" x14ac:dyDescent="0.25">
      <c r="A5" s="1">
        <v>85000</v>
      </c>
      <c r="B5" s="2">
        <f t="shared" si="0"/>
        <v>5000</v>
      </c>
    </row>
    <row r="6" spans="1:2" x14ac:dyDescent="0.25">
      <c r="A6" s="1">
        <v>78000</v>
      </c>
      <c r="B6" s="2">
        <f t="shared" si="0"/>
        <v>-7000</v>
      </c>
    </row>
    <row r="7" spans="1:2" x14ac:dyDescent="0.25">
      <c r="A7" s="1">
        <v>72000</v>
      </c>
      <c r="B7" s="2">
        <f t="shared" si="0"/>
        <v>-6000</v>
      </c>
    </row>
    <row r="8" spans="1:2" x14ac:dyDescent="0.25">
      <c r="A8" s="1">
        <v>88000</v>
      </c>
      <c r="B8" s="2">
        <f t="shared" si="0"/>
        <v>16000</v>
      </c>
    </row>
    <row r="9" spans="1:2" x14ac:dyDescent="0.25">
      <c r="A9" s="1">
        <v>94000</v>
      </c>
      <c r="B9" s="2">
        <f t="shared" si="0"/>
        <v>6000</v>
      </c>
    </row>
    <row r="10" spans="1:2" x14ac:dyDescent="0.25">
      <c r="A10" s="1">
        <v>80000</v>
      </c>
      <c r="B10" s="2">
        <f t="shared" si="0"/>
        <v>-14000</v>
      </c>
    </row>
    <row r="11" spans="1:2" x14ac:dyDescent="0.25">
      <c r="A11" s="1">
        <v>76000</v>
      </c>
      <c r="B11" s="2">
        <f t="shared" si="0"/>
        <v>-4000</v>
      </c>
    </row>
    <row r="12" spans="1:2" x14ac:dyDescent="0.25">
      <c r="A12" s="1">
        <v>95000</v>
      </c>
      <c r="B12" s="2">
        <f t="shared" si="0"/>
        <v>19000</v>
      </c>
    </row>
    <row r="13" spans="1:2" x14ac:dyDescent="0.25">
      <c r="A13" s="1">
        <v>98000</v>
      </c>
      <c r="B13" s="2">
        <f t="shared" si="0"/>
        <v>3000</v>
      </c>
    </row>
    <row r="14" spans="1:2" x14ac:dyDescent="0.25">
      <c r="A14" s="1">
        <v>83000</v>
      </c>
      <c r="B14" s="2">
        <f t="shared" si="0"/>
        <v>-15000</v>
      </c>
    </row>
    <row r="15" spans="1:2" x14ac:dyDescent="0.25">
      <c r="A15" s="1">
        <v>79000</v>
      </c>
      <c r="B15" s="2">
        <f t="shared" si="0"/>
        <v>-4000</v>
      </c>
    </row>
    <row r="16" spans="1:2" x14ac:dyDescent="0.25">
      <c r="A16" s="1">
        <v>100000</v>
      </c>
      <c r="B16" s="2">
        <f t="shared" si="0"/>
        <v>21000</v>
      </c>
    </row>
    <row r="17" spans="1:2" x14ac:dyDescent="0.25">
      <c r="A17" s="1">
        <v>104000</v>
      </c>
      <c r="B17" s="2">
        <f t="shared" si="0"/>
        <v>4000</v>
      </c>
    </row>
    <row r="18" spans="1:2" x14ac:dyDescent="0.25">
      <c r="A18" s="21"/>
      <c r="B18"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E7" sqref="E7:E23"/>
    </sheetView>
  </sheetViews>
  <sheetFormatPr defaultRowHeight="15" x14ac:dyDescent="0.25"/>
  <cols>
    <col min="5" max="5" width="11.28515625" bestFit="1" customWidth="1"/>
    <col min="10" max="10" width="12.7109375" bestFit="1" customWidth="1"/>
  </cols>
  <sheetData>
    <row r="1" spans="1:15" x14ac:dyDescent="0.25">
      <c r="N1" t="s">
        <v>1</v>
      </c>
      <c r="O1" t="s">
        <v>11</v>
      </c>
    </row>
    <row r="2" spans="1:15" x14ac:dyDescent="0.25">
      <c r="N2">
        <v>1</v>
      </c>
      <c r="O2" s="22">
        <f>AVERAGEIFS($H$8:$H$23,$D$8:$D$23,N2)</f>
        <v>0.94792340491335791</v>
      </c>
    </row>
    <row r="3" spans="1:15" x14ac:dyDescent="0.25">
      <c r="N3">
        <v>2</v>
      </c>
      <c r="O3" s="22">
        <f>AVERAGEIFS($H$8:$H$23,$D$8:$D$23,N3)</f>
        <v>0.8753311401992373</v>
      </c>
    </row>
    <row r="4" spans="1:15" x14ac:dyDescent="0.25">
      <c r="N4">
        <v>3</v>
      </c>
      <c r="O4" s="22">
        <f>AVERAGEIFS($H$8:$H$23,$D$8:$D$23,N4)</f>
        <v>1.0704855495527206</v>
      </c>
    </row>
    <row r="5" spans="1:15" x14ac:dyDescent="0.25">
      <c r="F5" s="29" t="s">
        <v>85</v>
      </c>
      <c r="G5" s="29"/>
      <c r="H5" s="29"/>
      <c r="I5" s="29"/>
      <c r="J5" s="29"/>
      <c r="N5">
        <v>4</v>
      </c>
      <c r="O5" s="22">
        <f>AVERAGEIFS($H$8:$H$23,$D$8:$D$23,N5)</f>
        <v>1.1088348507133197</v>
      </c>
    </row>
    <row r="6" spans="1:15" x14ac:dyDescent="0.25">
      <c r="E6" t="s">
        <v>9</v>
      </c>
      <c r="F6" s="30" t="s">
        <v>7</v>
      </c>
      <c r="G6" s="30"/>
      <c r="H6" t="s">
        <v>10</v>
      </c>
      <c r="J6" t="s">
        <v>12</v>
      </c>
    </row>
    <row r="7" spans="1:15" x14ac:dyDescent="0.25">
      <c r="A7" s="5" t="s">
        <v>4</v>
      </c>
      <c r="B7" s="5" t="s">
        <v>3</v>
      </c>
      <c r="C7" s="5" t="s">
        <v>0</v>
      </c>
      <c r="D7" s="5" t="s">
        <v>1</v>
      </c>
      <c r="E7" s="5" t="s">
        <v>2</v>
      </c>
      <c r="F7" s="5" t="s">
        <v>5</v>
      </c>
      <c r="G7" s="5" t="s">
        <v>6</v>
      </c>
      <c r="H7" s="5" t="s">
        <v>8</v>
      </c>
      <c r="I7" s="5" t="s">
        <v>11</v>
      </c>
      <c r="J7" s="5" t="s">
        <v>13</v>
      </c>
      <c r="K7" s="5" t="s">
        <v>14</v>
      </c>
    </row>
    <row r="8" spans="1:15" x14ac:dyDescent="0.25">
      <c r="A8">
        <v>1</v>
      </c>
      <c r="B8" t="s">
        <v>52</v>
      </c>
      <c r="C8">
        <v>2015</v>
      </c>
      <c r="D8">
        <v>1</v>
      </c>
      <c r="E8" s="1">
        <v>68000</v>
      </c>
      <c r="I8" s="22">
        <f>VLOOKUP(D8,$N$2:$O$5,2,FALSE)</f>
        <v>0.94792340491335791</v>
      </c>
      <c r="J8" s="2">
        <f>E8/I8</f>
        <v>71735.75380409068</v>
      </c>
    </row>
    <row r="9" spans="1:15" x14ac:dyDescent="0.25">
      <c r="A9">
        <v>2</v>
      </c>
      <c r="B9" t="s">
        <v>53</v>
      </c>
      <c r="C9">
        <v>2015</v>
      </c>
      <c r="D9">
        <v>2</v>
      </c>
      <c r="E9" s="1">
        <v>61000</v>
      </c>
      <c r="I9" s="22">
        <f t="shared" ref="I9:I23" si="0">VLOOKUP(D9,$N$2:$O$5,2,FALSE)</f>
        <v>0.8753311401992373</v>
      </c>
      <c r="J9" s="2">
        <f t="shared" ref="J9:J23" si="1">E9/I9</f>
        <v>69687.912606554324</v>
      </c>
    </row>
    <row r="10" spans="1:15" x14ac:dyDescent="0.25">
      <c r="A10">
        <v>3</v>
      </c>
      <c r="B10" t="s">
        <v>54</v>
      </c>
      <c r="C10">
        <v>2015</v>
      </c>
      <c r="D10">
        <v>3</v>
      </c>
      <c r="E10" s="1">
        <v>80000</v>
      </c>
      <c r="F10" s="2">
        <f>AVERAGE(E8:E11)</f>
        <v>73500</v>
      </c>
      <c r="G10" s="2">
        <f>AVERAGE(F10:F11)</f>
        <v>74750</v>
      </c>
      <c r="H10" s="3">
        <f>E10/G10</f>
        <v>1.0702341137123745</v>
      </c>
      <c r="I10" s="22">
        <f t="shared" si="0"/>
        <v>1.0704855495527206</v>
      </c>
      <c r="J10" s="2">
        <f t="shared" si="1"/>
        <v>74732.442706420727</v>
      </c>
      <c r="K10" s="3"/>
    </row>
    <row r="11" spans="1:15" x14ac:dyDescent="0.25">
      <c r="A11">
        <v>4</v>
      </c>
      <c r="B11" t="s">
        <v>55</v>
      </c>
      <c r="C11">
        <v>2015</v>
      </c>
      <c r="D11">
        <v>4</v>
      </c>
      <c r="E11" s="1">
        <v>85000</v>
      </c>
      <c r="F11" s="2">
        <f t="shared" ref="F11:F22" si="2">AVERAGE(E9:E12)</f>
        <v>76000</v>
      </c>
      <c r="G11" s="2">
        <f t="shared" ref="G11:G21" si="3">AVERAGE(F11:F12)</f>
        <v>77375</v>
      </c>
      <c r="H11" s="3">
        <f t="shared" ref="H11:H21" si="4">E11/G11</f>
        <v>1.0985460420032309</v>
      </c>
      <c r="I11" s="22">
        <f t="shared" si="0"/>
        <v>1.1088348507133197</v>
      </c>
      <c r="J11" s="2">
        <f t="shared" si="1"/>
        <v>76657.042250538056</v>
      </c>
    </row>
    <row r="12" spans="1:15" x14ac:dyDescent="0.25">
      <c r="A12">
        <v>5</v>
      </c>
      <c r="B12" t="s">
        <v>56</v>
      </c>
      <c r="C12">
        <v>2016</v>
      </c>
      <c r="D12">
        <v>1</v>
      </c>
      <c r="E12" s="1">
        <v>78000</v>
      </c>
      <c r="F12" s="2">
        <f t="shared" si="2"/>
        <v>78750</v>
      </c>
      <c r="G12" s="2">
        <f t="shared" si="3"/>
        <v>79750</v>
      </c>
      <c r="H12" s="3">
        <f t="shared" si="4"/>
        <v>0.9780564263322884</v>
      </c>
      <c r="I12" s="22">
        <f t="shared" si="0"/>
        <v>0.94792340491335791</v>
      </c>
      <c r="J12" s="2">
        <f t="shared" si="1"/>
        <v>82285.129363515778</v>
      </c>
    </row>
    <row r="13" spans="1:15" x14ac:dyDescent="0.25">
      <c r="A13">
        <v>6</v>
      </c>
      <c r="B13" t="s">
        <v>57</v>
      </c>
      <c r="C13">
        <v>2016</v>
      </c>
      <c r="D13">
        <v>2</v>
      </c>
      <c r="E13" s="1">
        <v>72000</v>
      </c>
      <c r="F13" s="2">
        <f t="shared" si="2"/>
        <v>80750</v>
      </c>
      <c r="G13" s="2">
        <f t="shared" si="3"/>
        <v>81875</v>
      </c>
      <c r="H13" s="3">
        <f t="shared" si="4"/>
        <v>0.87938931297709921</v>
      </c>
      <c r="I13" s="22">
        <f t="shared" si="0"/>
        <v>0.8753311401992373</v>
      </c>
      <c r="J13" s="2">
        <f t="shared" si="1"/>
        <v>82254.585371670677</v>
      </c>
    </row>
    <row r="14" spans="1:15" x14ac:dyDescent="0.25">
      <c r="A14">
        <v>7</v>
      </c>
      <c r="B14" t="s">
        <v>58</v>
      </c>
      <c r="C14">
        <v>2016</v>
      </c>
      <c r="D14">
        <v>3</v>
      </c>
      <c r="E14" s="1">
        <v>88000</v>
      </c>
      <c r="F14" s="2">
        <f t="shared" si="2"/>
        <v>83000</v>
      </c>
      <c r="G14" s="2">
        <f t="shared" si="3"/>
        <v>83250</v>
      </c>
      <c r="H14" s="3">
        <f t="shared" si="4"/>
        <v>1.057057057057057</v>
      </c>
      <c r="I14" s="22">
        <f t="shared" si="0"/>
        <v>1.0704855495527206</v>
      </c>
      <c r="J14" s="2">
        <f t="shared" si="1"/>
        <v>82205.686977062796</v>
      </c>
    </row>
    <row r="15" spans="1:15" x14ac:dyDescent="0.25">
      <c r="A15">
        <v>8</v>
      </c>
      <c r="B15" t="s">
        <v>59</v>
      </c>
      <c r="C15">
        <v>2016</v>
      </c>
      <c r="D15">
        <v>4</v>
      </c>
      <c r="E15" s="1">
        <v>94000</v>
      </c>
      <c r="F15" s="2">
        <f t="shared" si="2"/>
        <v>83500</v>
      </c>
      <c r="G15" s="2">
        <f t="shared" si="3"/>
        <v>84000</v>
      </c>
      <c r="H15" s="3">
        <f t="shared" si="4"/>
        <v>1.1190476190476191</v>
      </c>
      <c r="I15" s="22">
        <f t="shared" si="0"/>
        <v>1.1088348507133197</v>
      </c>
      <c r="J15" s="2">
        <f t="shared" si="1"/>
        <v>84773.670253536198</v>
      </c>
    </row>
    <row r="16" spans="1:15" x14ac:dyDescent="0.25">
      <c r="A16">
        <v>9</v>
      </c>
      <c r="B16" t="s">
        <v>60</v>
      </c>
      <c r="C16">
        <v>2017</v>
      </c>
      <c r="D16">
        <v>1</v>
      </c>
      <c r="E16" s="1">
        <v>80000</v>
      </c>
      <c r="F16" s="2">
        <f t="shared" si="2"/>
        <v>84500</v>
      </c>
      <c r="G16" s="2">
        <f t="shared" si="3"/>
        <v>85375</v>
      </c>
      <c r="H16" s="3">
        <f t="shared" si="4"/>
        <v>0.93704245973645683</v>
      </c>
      <c r="I16" s="22">
        <f t="shared" si="0"/>
        <v>0.94792340491335791</v>
      </c>
      <c r="J16" s="2">
        <f t="shared" si="1"/>
        <v>84395.004475400798</v>
      </c>
    </row>
    <row r="17" spans="1:10" x14ac:dyDescent="0.25">
      <c r="A17">
        <v>10</v>
      </c>
      <c r="B17" t="s">
        <v>61</v>
      </c>
      <c r="C17">
        <v>2017</v>
      </c>
      <c r="D17">
        <v>2</v>
      </c>
      <c r="E17" s="1">
        <v>76000</v>
      </c>
      <c r="F17" s="2">
        <f t="shared" si="2"/>
        <v>86250</v>
      </c>
      <c r="G17" s="2">
        <f t="shared" si="3"/>
        <v>86750</v>
      </c>
      <c r="H17" s="3">
        <f t="shared" si="4"/>
        <v>0.87608069164265134</v>
      </c>
      <c r="I17" s="22">
        <f t="shared" si="0"/>
        <v>0.8753311401992373</v>
      </c>
      <c r="J17" s="2">
        <f t="shared" si="1"/>
        <v>86824.284558985717</v>
      </c>
    </row>
    <row r="18" spans="1:10" x14ac:dyDescent="0.25">
      <c r="A18">
        <v>11</v>
      </c>
      <c r="B18" t="s">
        <v>62</v>
      </c>
      <c r="C18">
        <v>2017</v>
      </c>
      <c r="D18">
        <v>3</v>
      </c>
      <c r="E18" s="1">
        <v>95000</v>
      </c>
      <c r="F18" s="2">
        <f t="shared" si="2"/>
        <v>87250</v>
      </c>
      <c r="G18" s="2">
        <f t="shared" si="3"/>
        <v>87625</v>
      </c>
      <c r="H18" s="3">
        <f t="shared" si="4"/>
        <v>1.0841654778887304</v>
      </c>
      <c r="I18" s="22">
        <f t="shared" si="0"/>
        <v>1.0704855495527206</v>
      </c>
      <c r="J18" s="2">
        <f t="shared" si="1"/>
        <v>88744.775713874624</v>
      </c>
    </row>
    <row r="19" spans="1:10" x14ac:dyDescent="0.25">
      <c r="A19">
        <v>12</v>
      </c>
      <c r="B19" t="s">
        <v>63</v>
      </c>
      <c r="C19">
        <v>2017</v>
      </c>
      <c r="D19">
        <v>4</v>
      </c>
      <c r="E19" s="1">
        <v>98000</v>
      </c>
      <c r="F19" s="2">
        <f t="shared" si="2"/>
        <v>88000</v>
      </c>
      <c r="G19" s="2">
        <f t="shared" si="3"/>
        <v>88375</v>
      </c>
      <c r="H19" s="3">
        <f t="shared" si="4"/>
        <v>1.108910891089109</v>
      </c>
      <c r="I19" s="22">
        <f t="shared" si="0"/>
        <v>1.1088348507133197</v>
      </c>
      <c r="J19" s="2">
        <f t="shared" si="1"/>
        <v>88381.060477090927</v>
      </c>
    </row>
    <row r="20" spans="1:10" x14ac:dyDescent="0.25">
      <c r="A20">
        <v>13</v>
      </c>
      <c r="B20" t="s">
        <v>64</v>
      </c>
      <c r="C20">
        <v>2018</v>
      </c>
      <c r="D20">
        <v>1</v>
      </c>
      <c r="E20" s="1">
        <v>83000</v>
      </c>
      <c r="F20" s="2">
        <f t="shared" si="2"/>
        <v>88750</v>
      </c>
      <c r="G20" s="2">
        <f t="shared" si="3"/>
        <v>89375</v>
      </c>
      <c r="H20" s="3">
        <f t="shared" si="4"/>
        <v>0.92867132867132862</v>
      </c>
      <c r="I20" s="22">
        <f t="shared" si="0"/>
        <v>0.94792340491335791</v>
      </c>
      <c r="J20" s="2">
        <f t="shared" si="1"/>
        <v>87559.817143228327</v>
      </c>
    </row>
    <row r="21" spans="1:10" x14ac:dyDescent="0.25">
      <c r="A21">
        <v>14</v>
      </c>
      <c r="B21" t="s">
        <v>65</v>
      </c>
      <c r="C21">
        <v>2018</v>
      </c>
      <c r="D21">
        <v>2</v>
      </c>
      <c r="E21" s="1">
        <v>79000</v>
      </c>
      <c r="F21" s="2">
        <f t="shared" si="2"/>
        <v>90000</v>
      </c>
      <c r="G21" s="2">
        <f t="shared" si="3"/>
        <v>90750</v>
      </c>
      <c r="H21" s="3">
        <f t="shared" si="4"/>
        <v>0.87052341597796146</v>
      </c>
      <c r="I21" s="22">
        <f t="shared" si="0"/>
        <v>0.8753311401992373</v>
      </c>
      <c r="J21" s="2">
        <f t="shared" si="1"/>
        <v>90251.55894947199</v>
      </c>
    </row>
    <row r="22" spans="1:10" x14ac:dyDescent="0.25">
      <c r="A22">
        <v>15</v>
      </c>
      <c r="B22" t="s">
        <v>66</v>
      </c>
      <c r="C22">
        <v>2018</v>
      </c>
      <c r="D22">
        <v>3</v>
      </c>
      <c r="E22" s="1">
        <v>100000</v>
      </c>
      <c r="F22" s="2">
        <f t="shared" si="2"/>
        <v>91500</v>
      </c>
      <c r="G22" s="2"/>
      <c r="I22" s="22">
        <f t="shared" si="0"/>
        <v>1.0704855495527206</v>
      </c>
      <c r="J22" s="2">
        <f t="shared" si="1"/>
        <v>93415.553383025908</v>
      </c>
    </row>
    <row r="23" spans="1:10" x14ac:dyDescent="0.25">
      <c r="A23">
        <v>16</v>
      </c>
      <c r="B23" t="s">
        <v>67</v>
      </c>
      <c r="C23">
        <v>2018</v>
      </c>
      <c r="D23">
        <v>4</v>
      </c>
      <c r="E23" s="1">
        <v>104000</v>
      </c>
      <c r="F23" s="2"/>
      <c r="I23" s="22">
        <f t="shared" si="0"/>
        <v>1.1088348507133197</v>
      </c>
      <c r="J23" s="2">
        <f t="shared" si="1"/>
        <v>93792.145812423027</v>
      </c>
    </row>
    <row r="24" spans="1:10" x14ac:dyDescent="0.25">
      <c r="I24" s="3"/>
    </row>
  </sheetData>
  <mergeCells count="2">
    <mergeCell ref="F6:G6"/>
    <mergeCell ref="F5:J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39EF-7309-4B41-B81B-A86D89E6C182}">
  <dimension ref="A1:I18"/>
  <sheetViews>
    <sheetView zoomScale="160" zoomScaleNormal="160" workbookViewId="0">
      <selection activeCell="A18" sqref="A18"/>
    </sheetView>
  </sheetViews>
  <sheetFormatPr defaultRowHeight="15" x14ac:dyDescent="0.25"/>
  <cols>
    <col min="1" max="1" width="18" bestFit="1" customWidth="1"/>
    <col min="2" max="2" width="12.7109375" bestFit="1" customWidth="1"/>
  </cols>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topLeftCell="A7" zoomScale="130" zoomScaleNormal="130" workbookViewId="0">
      <selection activeCell="K25" sqref="K25"/>
    </sheetView>
  </sheetViews>
  <sheetFormatPr defaultRowHeight="15" x14ac:dyDescent="0.25"/>
  <cols>
    <col min="5" max="5" width="11.28515625" bestFit="1" customWidth="1"/>
    <col min="10" max="10" width="12.7109375" bestFit="1" customWidth="1"/>
    <col min="11" max="11" width="14.5703125" customWidth="1"/>
    <col min="16" max="16" width="8.5703125" bestFit="1" customWidth="1"/>
    <col min="17" max="17" width="12.85546875" bestFit="1" customWidth="1"/>
  </cols>
  <sheetData>
    <row r="1" spans="1:18" x14ac:dyDescent="0.25">
      <c r="N1" t="s">
        <v>1</v>
      </c>
      <c r="O1" t="s">
        <v>11</v>
      </c>
      <c r="Q1" s="9" t="s">
        <v>34</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K4" t="s">
        <v>79</v>
      </c>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row>
    <row r="7" spans="1:18" x14ac:dyDescent="0.25">
      <c r="E7" t="s">
        <v>9</v>
      </c>
      <c r="F7" s="30" t="s">
        <v>7</v>
      </c>
      <c r="G7" s="30"/>
      <c r="H7" t="s">
        <v>10</v>
      </c>
      <c r="J7" t="s">
        <v>12</v>
      </c>
      <c r="K7" s="27" t="s">
        <v>86</v>
      </c>
    </row>
    <row r="8" spans="1:18" x14ac:dyDescent="0.25">
      <c r="A8" s="5" t="s">
        <v>4</v>
      </c>
      <c r="B8" s="5" t="s">
        <v>3</v>
      </c>
      <c r="C8" s="5" t="s">
        <v>0</v>
      </c>
      <c r="D8" s="5" t="s">
        <v>1</v>
      </c>
      <c r="E8" s="5" t="s">
        <v>2</v>
      </c>
      <c r="F8" s="5" t="s">
        <v>5</v>
      </c>
      <c r="G8" s="5" t="s">
        <v>6</v>
      </c>
      <c r="H8" s="5" t="s">
        <v>8</v>
      </c>
      <c r="I8" s="5" t="s">
        <v>11</v>
      </c>
      <c r="J8" s="5" t="s">
        <v>13</v>
      </c>
      <c r="K8" s="5" t="s">
        <v>14</v>
      </c>
    </row>
    <row r="9" spans="1:18" x14ac:dyDescent="0.25">
      <c r="A9">
        <v>1</v>
      </c>
      <c r="B9" t="s">
        <v>52</v>
      </c>
      <c r="C9">
        <v>2015</v>
      </c>
      <c r="D9">
        <v>1</v>
      </c>
      <c r="E9" s="1">
        <v>68000</v>
      </c>
      <c r="I9" s="3">
        <f t="shared" ref="I9:I24" si="0">VLOOKUP(D9,$N$2:$O$5,2,FALSE)</f>
        <v>0.94792340491335791</v>
      </c>
      <c r="J9" s="2">
        <f>E9/I9</f>
        <v>71735.75380409068</v>
      </c>
      <c r="K9" s="2">
        <f>$R$1+$R$2*A9</f>
        <v>72612.569952924343</v>
      </c>
    </row>
    <row r="10" spans="1:18" x14ac:dyDescent="0.25">
      <c r="A10">
        <v>2</v>
      </c>
      <c r="B10" t="s">
        <v>53</v>
      </c>
      <c r="C10">
        <v>2015</v>
      </c>
      <c r="D10">
        <v>2</v>
      </c>
      <c r="E10" s="1">
        <v>61000</v>
      </c>
      <c r="I10" s="3">
        <f t="shared" si="0"/>
        <v>0.8753311401992373</v>
      </c>
      <c r="J10" s="2">
        <f t="shared" ref="J10:J24" si="1">E10/I10</f>
        <v>69687.912606554324</v>
      </c>
      <c r="K10" s="2">
        <f t="shared" ref="K10:K28" si="2">$R$1+$R$2*A10</f>
        <v>74078.364157925185</v>
      </c>
    </row>
    <row r="11" spans="1:18" x14ac:dyDescent="0.25">
      <c r="A11">
        <v>3</v>
      </c>
      <c r="B11" t="s">
        <v>54</v>
      </c>
      <c r="C11">
        <v>2015</v>
      </c>
      <c r="D11">
        <v>3</v>
      </c>
      <c r="E11" s="1">
        <v>80000</v>
      </c>
      <c r="F11" s="2">
        <f>AVERAGE(E9:E12)</f>
        <v>73500</v>
      </c>
      <c r="G11" s="2">
        <f>AVERAGE(F11:F12)</f>
        <v>74750</v>
      </c>
      <c r="H11" s="3">
        <f>E11/G11</f>
        <v>1.0702341137123745</v>
      </c>
      <c r="I11" s="3">
        <f t="shared" si="0"/>
        <v>1.0704855495527206</v>
      </c>
      <c r="J11" s="2">
        <f t="shared" si="1"/>
        <v>74732.442706420727</v>
      </c>
      <c r="K11" s="2">
        <f t="shared" si="2"/>
        <v>75544.158362926013</v>
      </c>
    </row>
    <row r="12" spans="1:18" x14ac:dyDescent="0.25">
      <c r="A12">
        <v>4</v>
      </c>
      <c r="B12" t="s">
        <v>55</v>
      </c>
      <c r="C12">
        <v>2015</v>
      </c>
      <c r="D12">
        <v>4</v>
      </c>
      <c r="E12" s="1">
        <v>85000</v>
      </c>
      <c r="F12" s="2">
        <f t="shared" ref="F12:F23" si="3">AVERAGE(E10:E13)</f>
        <v>76000</v>
      </c>
      <c r="G12" s="2">
        <f t="shared" ref="G12:G22" si="4">AVERAGE(F12:F13)</f>
        <v>77375</v>
      </c>
      <c r="H12" s="3">
        <f t="shared" ref="H12:H22" si="5">E12/G12</f>
        <v>1.0985460420032309</v>
      </c>
      <c r="I12" s="3">
        <f t="shared" si="0"/>
        <v>1.1088348507133197</v>
      </c>
      <c r="J12" s="2">
        <f t="shared" si="1"/>
        <v>76657.042250538056</v>
      </c>
      <c r="K12" s="2">
        <f t="shared" si="2"/>
        <v>77009.952567926855</v>
      </c>
    </row>
    <row r="13" spans="1:18" x14ac:dyDescent="0.25">
      <c r="A13">
        <v>5</v>
      </c>
      <c r="B13" t="s">
        <v>56</v>
      </c>
      <c r="C13">
        <v>2016</v>
      </c>
      <c r="D13">
        <v>1</v>
      </c>
      <c r="E13" s="1">
        <v>78000</v>
      </c>
      <c r="F13" s="2">
        <f t="shared" si="3"/>
        <v>78750</v>
      </c>
      <c r="G13" s="2">
        <f t="shared" si="4"/>
        <v>79750</v>
      </c>
      <c r="H13" s="3">
        <f t="shared" si="5"/>
        <v>0.9780564263322884</v>
      </c>
      <c r="I13" s="3">
        <f t="shared" si="0"/>
        <v>0.94792340491335791</v>
      </c>
      <c r="J13" s="2">
        <f t="shared" si="1"/>
        <v>82285.129363515778</v>
      </c>
      <c r="K13" s="2">
        <f t="shared" si="2"/>
        <v>78475.746772927698</v>
      </c>
    </row>
    <row r="14" spans="1:18" x14ac:dyDescent="0.25">
      <c r="A14">
        <v>6</v>
      </c>
      <c r="B14" t="s">
        <v>57</v>
      </c>
      <c r="C14">
        <v>2016</v>
      </c>
      <c r="D14">
        <v>2</v>
      </c>
      <c r="E14" s="1">
        <v>72000</v>
      </c>
      <c r="F14" s="2">
        <f t="shared" si="3"/>
        <v>80750</v>
      </c>
      <c r="G14" s="2">
        <f t="shared" si="4"/>
        <v>81875</v>
      </c>
      <c r="H14" s="3">
        <f t="shared" si="5"/>
        <v>0.87938931297709921</v>
      </c>
      <c r="I14" s="3">
        <f t="shared" si="0"/>
        <v>0.8753311401992373</v>
      </c>
      <c r="J14" s="2">
        <f t="shared" si="1"/>
        <v>82254.585371670677</v>
      </c>
      <c r="K14" s="2">
        <f t="shared" si="2"/>
        <v>79941.54097792854</v>
      </c>
    </row>
    <row r="15" spans="1:18" x14ac:dyDescent="0.25">
      <c r="A15">
        <v>7</v>
      </c>
      <c r="B15" t="s">
        <v>58</v>
      </c>
      <c r="C15">
        <v>2016</v>
      </c>
      <c r="D15">
        <v>3</v>
      </c>
      <c r="E15" s="1">
        <v>88000</v>
      </c>
      <c r="F15" s="2">
        <f t="shared" si="3"/>
        <v>83000</v>
      </c>
      <c r="G15" s="2">
        <f t="shared" si="4"/>
        <v>83250</v>
      </c>
      <c r="H15" s="3">
        <f t="shared" si="5"/>
        <v>1.057057057057057</v>
      </c>
      <c r="I15" s="3">
        <f t="shared" si="0"/>
        <v>1.0704855495527206</v>
      </c>
      <c r="J15" s="2">
        <f t="shared" si="1"/>
        <v>82205.686977062796</v>
      </c>
      <c r="K15" s="2">
        <f t="shared" si="2"/>
        <v>81407.335182929382</v>
      </c>
    </row>
    <row r="16" spans="1:18" x14ac:dyDescent="0.25">
      <c r="A16">
        <v>8</v>
      </c>
      <c r="B16" t="s">
        <v>59</v>
      </c>
      <c r="C16">
        <v>2016</v>
      </c>
      <c r="D16">
        <v>4</v>
      </c>
      <c r="E16" s="1">
        <v>94000</v>
      </c>
      <c r="F16" s="2">
        <f t="shared" si="3"/>
        <v>83500</v>
      </c>
      <c r="G16" s="2">
        <f t="shared" si="4"/>
        <v>84000</v>
      </c>
      <c r="H16" s="3">
        <f t="shared" si="5"/>
        <v>1.1190476190476191</v>
      </c>
      <c r="I16" s="3">
        <f t="shared" si="0"/>
        <v>1.1088348507133197</v>
      </c>
      <c r="J16" s="2">
        <f t="shared" si="1"/>
        <v>84773.670253536198</v>
      </c>
      <c r="K16" s="2">
        <f t="shared" si="2"/>
        <v>82873.129387930225</v>
      </c>
    </row>
    <row r="17" spans="1:11" x14ac:dyDescent="0.25">
      <c r="A17">
        <v>9</v>
      </c>
      <c r="B17" t="s">
        <v>60</v>
      </c>
      <c r="C17">
        <v>2017</v>
      </c>
      <c r="D17">
        <v>1</v>
      </c>
      <c r="E17" s="1">
        <v>80000</v>
      </c>
      <c r="F17" s="2">
        <f t="shared" si="3"/>
        <v>84500</v>
      </c>
      <c r="G17" s="2">
        <f t="shared" si="4"/>
        <v>85375</v>
      </c>
      <c r="H17" s="3">
        <f t="shared" si="5"/>
        <v>0.93704245973645683</v>
      </c>
      <c r="I17" s="3">
        <f t="shared" si="0"/>
        <v>0.94792340491335791</v>
      </c>
      <c r="J17" s="2">
        <f t="shared" si="1"/>
        <v>84395.004475400798</v>
      </c>
      <c r="K17" s="2">
        <f t="shared" si="2"/>
        <v>84338.923592931067</v>
      </c>
    </row>
    <row r="18" spans="1:11" x14ac:dyDescent="0.25">
      <c r="A18">
        <v>10</v>
      </c>
      <c r="B18" t="s">
        <v>61</v>
      </c>
      <c r="C18">
        <v>2017</v>
      </c>
      <c r="D18">
        <v>2</v>
      </c>
      <c r="E18" s="1">
        <v>76000</v>
      </c>
      <c r="F18" s="2">
        <f t="shared" si="3"/>
        <v>86250</v>
      </c>
      <c r="G18" s="2">
        <f t="shared" si="4"/>
        <v>86750</v>
      </c>
      <c r="H18" s="3">
        <f t="shared" si="5"/>
        <v>0.87608069164265134</v>
      </c>
      <c r="I18" s="3">
        <f t="shared" si="0"/>
        <v>0.8753311401992373</v>
      </c>
      <c r="J18" s="2">
        <f t="shared" si="1"/>
        <v>86824.284558985717</v>
      </c>
      <c r="K18" s="2">
        <f t="shared" si="2"/>
        <v>85804.717797931895</v>
      </c>
    </row>
    <row r="19" spans="1:11" x14ac:dyDescent="0.25">
      <c r="A19">
        <v>11</v>
      </c>
      <c r="B19" t="s">
        <v>62</v>
      </c>
      <c r="C19">
        <v>2017</v>
      </c>
      <c r="D19">
        <v>3</v>
      </c>
      <c r="E19" s="1">
        <v>95000</v>
      </c>
      <c r="F19" s="2">
        <f t="shared" si="3"/>
        <v>87250</v>
      </c>
      <c r="G19" s="2">
        <f t="shared" si="4"/>
        <v>87625</v>
      </c>
      <c r="H19" s="3">
        <f t="shared" si="5"/>
        <v>1.0841654778887304</v>
      </c>
      <c r="I19" s="3">
        <f t="shared" si="0"/>
        <v>1.0704855495527206</v>
      </c>
      <c r="J19" s="2">
        <f t="shared" si="1"/>
        <v>88744.775713874624</v>
      </c>
      <c r="K19" s="2">
        <f t="shared" si="2"/>
        <v>87270.512002932737</v>
      </c>
    </row>
    <row r="20" spans="1:11" x14ac:dyDescent="0.25">
      <c r="A20">
        <v>12</v>
      </c>
      <c r="B20" t="s">
        <v>63</v>
      </c>
      <c r="C20">
        <v>2017</v>
      </c>
      <c r="D20">
        <v>4</v>
      </c>
      <c r="E20" s="1">
        <v>98000</v>
      </c>
      <c r="F20" s="2">
        <f t="shared" si="3"/>
        <v>88000</v>
      </c>
      <c r="G20" s="2">
        <f t="shared" si="4"/>
        <v>88375</v>
      </c>
      <c r="H20" s="3">
        <f t="shared" si="5"/>
        <v>1.108910891089109</v>
      </c>
      <c r="I20" s="3">
        <f t="shared" si="0"/>
        <v>1.1088348507133197</v>
      </c>
      <c r="J20" s="2">
        <f t="shared" si="1"/>
        <v>88381.060477090927</v>
      </c>
      <c r="K20" s="2">
        <f t="shared" si="2"/>
        <v>88736.30620793358</v>
      </c>
    </row>
    <row r="21" spans="1:11" x14ac:dyDescent="0.25">
      <c r="A21">
        <v>13</v>
      </c>
      <c r="B21" t="s">
        <v>64</v>
      </c>
      <c r="C21">
        <v>2018</v>
      </c>
      <c r="D21">
        <v>1</v>
      </c>
      <c r="E21" s="1">
        <v>83000</v>
      </c>
      <c r="F21" s="2">
        <f t="shared" si="3"/>
        <v>88750</v>
      </c>
      <c r="G21" s="2">
        <f t="shared" si="4"/>
        <v>89375</v>
      </c>
      <c r="H21" s="3">
        <f t="shared" si="5"/>
        <v>0.92867132867132862</v>
      </c>
      <c r="I21" s="3">
        <f t="shared" si="0"/>
        <v>0.94792340491335791</v>
      </c>
      <c r="J21" s="2">
        <f t="shared" si="1"/>
        <v>87559.817143228327</v>
      </c>
      <c r="K21" s="2">
        <f t="shared" si="2"/>
        <v>90202.100412934422</v>
      </c>
    </row>
    <row r="22" spans="1:11" x14ac:dyDescent="0.25">
      <c r="A22">
        <v>14</v>
      </c>
      <c r="B22" t="s">
        <v>65</v>
      </c>
      <c r="C22">
        <v>2018</v>
      </c>
      <c r="D22">
        <v>2</v>
      </c>
      <c r="E22" s="1">
        <v>79000</v>
      </c>
      <c r="F22" s="2">
        <f t="shared" si="3"/>
        <v>90000</v>
      </c>
      <c r="G22" s="2">
        <f t="shared" si="4"/>
        <v>90750</v>
      </c>
      <c r="H22" s="3">
        <f t="shared" si="5"/>
        <v>0.87052341597796146</v>
      </c>
      <c r="I22" s="3">
        <f t="shared" si="0"/>
        <v>0.8753311401992373</v>
      </c>
      <c r="J22" s="2">
        <f t="shared" si="1"/>
        <v>90251.55894947199</v>
      </c>
      <c r="K22" s="2">
        <f t="shared" si="2"/>
        <v>91667.894617935264</v>
      </c>
    </row>
    <row r="23" spans="1:11" x14ac:dyDescent="0.25">
      <c r="A23">
        <v>15</v>
      </c>
      <c r="B23" t="s">
        <v>66</v>
      </c>
      <c r="C23">
        <v>2018</v>
      </c>
      <c r="D23">
        <v>3</v>
      </c>
      <c r="E23" s="1">
        <v>100000</v>
      </c>
      <c r="F23" s="2">
        <f t="shared" si="3"/>
        <v>91500</v>
      </c>
      <c r="G23" s="2"/>
      <c r="I23" s="3">
        <f t="shared" si="0"/>
        <v>1.0704855495527206</v>
      </c>
      <c r="J23" s="2">
        <f t="shared" si="1"/>
        <v>93415.553383025908</v>
      </c>
      <c r="K23" s="2">
        <f t="shared" si="2"/>
        <v>93133.688822936107</v>
      </c>
    </row>
    <row r="24" spans="1:11" x14ac:dyDescent="0.25">
      <c r="A24">
        <v>16</v>
      </c>
      <c r="B24" t="s">
        <v>67</v>
      </c>
      <c r="C24">
        <v>2018</v>
      </c>
      <c r="D24">
        <v>4</v>
      </c>
      <c r="E24" s="1">
        <v>104000</v>
      </c>
      <c r="F24" s="2"/>
      <c r="I24" s="3">
        <f t="shared" si="0"/>
        <v>1.1088348507133197</v>
      </c>
      <c r="J24" s="2">
        <f t="shared" si="1"/>
        <v>93792.145812423027</v>
      </c>
      <c r="K24" s="2">
        <f t="shared" si="2"/>
        <v>94599.483027936949</v>
      </c>
    </row>
    <row r="25" spans="1:11" x14ac:dyDescent="0.25">
      <c r="A25" s="23">
        <v>17</v>
      </c>
      <c r="B25" t="s">
        <v>48</v>
      </c>
      <c r="C25">
        <v>2019</v>
      </c>
      <c r="D25">
        <v>1</v>
      </c>
      <c r="I25" s="24"/>
      <c r="K25" s="2">
        <f t="shared" si="2"/>
        <v>96065.277232937777</v>
      </c>
    </row>
    <row r="26" spans="1:11" x14ac:dyDescent="0.25">
      <c r="A26" s="23">
        <v>18</v>
      </c>
      <c r="B26" t="s">
        <v>49</v>
      </c>
      <c r="C26">
        <v>2019</v>
      </c>
      <c r="D26">
        <v>2</v>
      </c>
      <c r="I26" s="24"/>
      <c r="K26" s="2">
        <f t="shared" si="2"/>
        <v>97531.071437938619</v>
      </c>
    </row>
    <row r="27" spans="1:11" x14ac:dyDescent="0.25">
      <c r="A27" s="23">
        <v>19</v>
      </c>
      <c r="B27" t="s">
        <v>50</v>
      </c>
      <c r="C27">
        <v>2019</v>
      </c>
      <c r="D27">
        <v>3</v>
      </c>
      <c r="I27" s="24"/>
      <c r="K27" s="2">
        <f t="shared" si="2"/>
        <v>98996.865642939461</v>
      </c>
    </row>
    <row r="28" spans="1:11" x14ac:dyDescent="0.25">
      <c r="A28" s="23">
        <v>20</v>
      </c>
      <c r="B28" t="s">
        <v>51</v>
      </c>
      <c r="C28">
        <v>2019</v>
      </c>
      <c r="D28">
        <v>4</v>
      </c>
      <c r="I28" s="24"/>
      <c r="K28" s="2">
        <f t="shared" si="2"/>
        <v>100462.6598479403</v>
      </c>
    </row>
  </sheetData>
  <mergeCells count="1">
    <mergeCell ref="F7:G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70" zoomScaleNormal="170" workbookViewId="0">
      <selection activeCell="A17" sqref="A17:B18"/>
    </sheetView>
  </sheetViews>
  <sheetFormatPr defaultRowHeight="15" x14ac:dyDescent="0.25"/>
  <cols>
    <col min="1" max="1" width="17.42578125" bestFit="1" customWidth="1"/>
    <col min="2" max="2" width="12.7109375" bestFit="1" customWidth="1"/>
    <col min="3" max="3" width="13.85546875" bestFit="1" customWidth="1"/>
    <col min="4" max="5" width="12.7109375" bestFit="1" customWidth="1"/>
    <col min="6" max="6" width="12.85546875" bestFit="1" customWidth="1"/>
    <col min="7" max="9" width="12.7109375" bestFit="1" customWidth="1"/>
  </cols>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topLeftCell="A4" zoomScale="120" zoomScaleNormal="120" workbookViewId="0">
      <selection activeCell="M28" sqref="M28"/>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6" max="16" width="8.5703125" bestFit="1" customWidth="1"/>
    <col min="17" max="17" width="12.85546875" bestFit="1" customWidth="1"/>
  </cols>
  <sheetData>
    <row r="1" spans="1:18" x14ac:dyDescent="0.25">
      <c r="N1" t="s">
        <v>1</v>
      </c>
      <c r="O1" t="s">
        <v>11</v>
      </c>
      <c r="Q1" s="9" t="s">
        <v>34</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c r="L6" s="31" t="s">
        <v>87</v>
      </c>
    </row>
    <row r="7" spans="1:18" x14ac:dyDescent="0.25">
      <c r="E7" t="s">
        <v>9</v>
      </c>
      <c r="F7" s="30" t="s">
        <v>7</v>
      </c>
      <c r="G7" s="30"/>
      <c r="H7" t="s">
        <v>10</v>
      </c>
      <c r="J7" t="s">
        <v>12</v>
      </c>
      <c r="L7" s="31"/>
    </row>
    <row r="8" spans="1:18" x14ac:dyDescent="0.25">
      <c r="A8" s="15" t="s">
        <v>4</v>
      </c>
      <c r="B8" s="5" t="s">
        <v>3</v>
      </c>
      <c r="C8" s="5" t="s">
        <v>0</v>
      </c>
      <c r="D8" s="5" t="s">
        <v>1</v>
      </c>
      <c r="E8" s="5" t="s">
        <v>2</v>
      </c>
      <c r="F8" s="5" t="s">
        <v>5</v>
      </c>
      <c r="G8" s="5" t="s">
        <v>6</v>
      </c>
      <c r="H8" s="5" t="s">
        <v>8</v>
      </c>
      <c r="I8" s="15" t="s">
        <v>11</v>
      </c>
      <c r="J8" s="5" t="s">
        <v>13</v>
      </c>
      <c r="K8" s="15" t="s">
        <v>14</v>
      </c>
      <c r="L8" s="5" t="s">
        <v>47</v>
      </c>
    </row>
    <row r="9" spans="1:18" x14ac:dyDescent="0.25">
      <c r="A9" s="25">
        <v>1</v>
      </c>
      <c r="B9" t="s">
        <v>52</v>
      </c>
      <c r="C9">
        <v>2015</v>
      </c>
      <c r="D9">
        <v>1</v>
      </c>
      <c r="E9" s="1">
        <v>68000</v>
      </c>
      <c r="I9" s="16">
        <f t="shared" ref="I9:I24" si="0">VLOOKUP(D9,$N$2:$O$5,2,FALSE)</f>
        <v>0.94792340491335791</v>
      </c>
      <c r="J9" s="2">
        <f>E9/I9</f>
        <v>71735.75380409068</v>
      </c>
      <c r="K9" s="17">
        <f t="shared" ref="K9:K24" si="1">$R$1+$R$2*A9</f>
        <v>72612.569952924343</v>
      </c>
      <c r="L9" s="2">
        <f t="shared" ref="L9:L28" si="2">I9*K9</f>
        <v>68831.154549285435</v>
      </c>
    </row>
    <row r="10" spans="1:18" x14ac:dyDescent="0.25">
      <c r="A10" s="25">
        <v>2</v>
      </c>
      <c r="B10" t="s">
        <v>53</v>
      </c>
      <c r="C10">
        <v>2015</v>
      </c>
      <c r="D10">
        <v>2</v>
      </c>
      <c r="E10" s="1">
        <v>61000</v>
      </c>
      <c r="I10" s="16">
        <f t="shared" si="0"/>
        <v>0.8753311401992373</v>
      </c>
      <c r="J10" s="2">
        <f t="shared" ref="J10:J24" si="3">E10/I10</f>
        <v>69687.912606554324</v>
      </c>
      <c r="K10" s="17">
        <f t="shared" si="1"/>
        <v>74078.364157925185</v>
      </c>
      <c r="L10" s="2">
        <f t="shared" si="2"/>
        <v>64843.098962450968</v>
      </c>
    </row>
    <row r="11" spans="1:18" x14ac:dyDescent="0.25">
      <c r="A11" s="25">
        <v>3</v>
      </c>
      <c r="B11" t="s">
        <v>54</v>
      </c>
      <c r="C11">
        <v>2015</v>
      </c>
      <c r="D11">
        <v>3</v>
      </c>
      <c r="E11" s="1">
        <v>80000</v>
      </c>
      <c r="F11" s="2">
        <f>AVERAGE(E9:E12)</f>
        <v>73500</v>
      </c>
      <c r="G11" s="2">
        <f>AVERAGE(F11:F12)</f>
        <v>74750</v>
      </c>
      <c r="H11" s="3">
        <f>E11/G11</f>
        <v>1.0702341137123745</v>
      </c>
      <c r="I11" s="16">
        <f t="shared" si="0"/>
        <v>1.0704855495527206</v>
      </c>
      <c r="J11" s="2">
        <f t="shared" si="3"/>
        <v>74732.442706420727</v>
      </c>
      <c r="K11" s="17">
        <f t="shared" si="1"/>
        <v>75544.158362926013</v>
      </c>
      <c r="L11" s="2">
        <f t="shared" si="2"/>
        <v>80868.929880634605</v>
      </c>
    </row>
    <row r="12" spans="1:18" x14ac:dyDescent="0.25">
      <c r="A12" s="25">
        <v>4</v>
      </c>
      <c r="B12" t="s">
        <v>55</v>
      </c>
      <c r="C12">
        <v>2015</v>
      </c>
      <c r="D12">
        <v>4</v>
      </c>
      <c r="E12" s="1">
        <v>85000</v>
      </c>
      <c r="F12" s="2">
        <f t="shared" ref="F12:F23" si="4">AVERAGE(E10:E13)</f>
        <v>76000</v>
      </c>
      <c r="G12" s="2">
        <f t="shared" ref="G12:G22" si="5">AVERAGE(F12:F13)</f>
        <v>77375</v>
      </c>
      <c r="H12" s="3">
        <f t="shared" ref="H12:H22" si="6">E12/G12</f>
        <v>1.0985460420032309</v>
      </c>
      <c r="I12" s="16">
        <f t="shared" si="0"/>
        <v>1.1088348507133197</v>
      </c>
      <c r="J12" s="2">
        <f t="shared" si="3"/>
        <v>76657.042250538056</v>
      </c>
      <c r="K12" s="17">
        <f t="shared" si="1"/>
        <v>77009.952567926855</v>
      </c>
      <c r="L12" s="2">
        <f t="shared" si="2"/>
        <v>85391.319259096999</v>
      </c>
    </row>
    <row r="13" spans="1:18" x14ac:dyDescent="0.25">
      <c r="A13" s="25">
        <v>5</v>
      </c>
      <c r="B13" t="s">
        <v>56</v>
      </c>
      <c r="C13">
        <v>2016</v>
      </c>
      <c r="D13">
        <v>1</v>
      </c>
      <c r="E13" s="1">
        <v>78000</v>
      </c>
      <c r="F13" s="2">
        <f t="shared" si="4"/>
        <v>78750</v>
      </c>
      <c r="G13" s="2">
        <f t="shared" si="5"/>
        <v>79750</v>
      </c>
      <c r="H13" s="3">
        <f t="shared" si="6"/>
        <v>0.9780564263322884</v>
      </c>
      <c r="I13" s="16">
        <f t="shared" si="0"/>
        <v>0.94792340491335791</v>
      </c>
      <c r="J13" s="2">
        <f t="shared" si="3"/>
        <v>82285.129363515778</v>
      </c>
      <c r="K13" s="17">
        <f t="shared" si="1"/>
        <v>78475.746772927698</v>
      </c>
      <c r="L13" s="2">
        <f t="shared" si="2"/>
        <v>74388.997084112081</v>
      </c>
    </row>
    <row r="14" spans="1:18" x14ac:dyDescent="0.25">
      <c r="A14" s="25">
        <v>6</v>
      </c>
      <c r="B14" t="s">
        <v>57</v>
      </c>
      <c r="C14">
        <v>2016</v>
      </c>
      <c r="D14">
        <v>2</v>
      </c>
      <c r="E14" s="1">
        <v>72000</v>
      </c>
      <c r="F14" s="2">
        <f t="shared" si="4"/>
        <v>80750</v>
      </c>
      <c r="G14" s="2">
        <f t="shared" si="5"/>
        <v>81875</v>
      </c>
      <c r="H14" s="3">
        <f t="shared" si="6"/>
        <v>0.87938931297709921</v>
      </c>
      <c r="I14" s="16">
        <f t="shared" si="0"/>
        <v>0.8753311401992373</v>
      </c>
      <c r="J14" s="2">
        <f t="shared" si="3"/>
        <v>82254.585371670677</v>
      </c>
      <c r="K14" s="17">
        <f t="shared" si="1"/>
        <v>79941.54097792854</v>
      </c>
      <c r="L14" s="2">
        <f t="shared" si="2"/>
        <v>69975.32021349424</v>
      </c>
    </row>
    <row r="15" spans="1:18" x14ac:dyDescent="0.25">
      <c r="A15" s="25">
        <v>7</v>
      </c>
      <c r="B15" t="s">
        <v>58</v>
      </c>
      <c r="C15">
        <v>2016</v>
      </c>
      <c r="D15">
        <v>3</v>
      </c>
      <c r="E15" s="1">
        <v>88000</v>
      </c>
      <c r="F15" s="2">
        <f t="shared" si="4"/>
        <v>83000</v>
      </c>
      <c r="G15" s="2">
        <f t="shared" si="5"/>
        <v>83250</v>
      </c>
      <c r="H15" s="3">
        <f t="shared" si="6"/>
        <v>1.057057057057057</v>
      </c>
      <c r="I15" s="16">
        <f t="shared" si="0"/>
        <v>1.0704855495527206</v>
      </c>
      <c r="J15" s="2">
        <f t="shared" si="3"/>
        <v>82205.686977062796</v>
      </c>
      <c r="K15" s="17">
        <f t="shared" si="1"/>
        <v>81407.335182929382</v>
      </c>
      <c r="L15" s="2">
        <f t="shared" si="2"/>
        <v>87145.375940920683</v>
      </c>
    </row>
    <row r="16" spans="1:18" x14ac:dyDescent="0.25">
      <c r="A16" s="25">
        <v>8</v>
      </c>
      <c r="B16" t="s">
        <v>59</v>
      </c>
      <c r="C16">
        <v>2016</v>
      </c>
      <c r="D16">
        <v>4</v>
      </c>
      <c r="E16" s="1">
        <v>94000</v>
      </c>
      <c r="F16" s="2">
        <f t="shared" si="4"/>
        <v>83500</v>
      </c>
      <c r="G16" s="2">
        <f t="shared" si="5"/>
        <v>84000</v>
      </c>
      <c r="H16" s="3">
        <f t="shared" si="6"/>
        <v>1.1190476190476191</v>
      </c>
      <c r="I16" s="16">
        <f t="shared" si="0"/>
        <v>1.1088348507133197</v>
      </c>
      <c r="J16" s="2">
        <f t="shared" si="3"/>
        <v>84773.670253536198</v>
      </c>
      <c r="K16" s="17">
        <f t="shared" si="1"/>
        <v>82873.129387930225</v>
      </c>
      <c r="L16" s="2">
        <f t="shared" si="2"/>
        <v>91892.614053011232</v>
      </c>
    </row>
    <row r="17" spans="1:12" x14ac:dyDescent="0.25">
      <c r="A17" s="25">
        <v>9</v>
      </c>
      <c r="B17" t="s">
        <v>60</v>
      </c>
      <c r="C17">
        <v>2017</v>
      </c>
      <c r="D17">
        <v>1</v>
      </c>
      <c r="E17" s="1">
        <v>80000</v>
      </c>
      <c r="F17" s="2">
        <f t="shared" si="4"/>
        <v>84500</v>
      </c>
      <c r="G17" s="2">
        <f t="shared" si="5"/>
        <v>85375</v>
      </c>
      <c r="H17" s="3">
        <f t="shared" si="6"/>
        <v>0.93704245973645683</v>
      </c>
      <c r="I17" s="16">
        <f t="shared" si="0"/>
        <v>0.94792340491335791</v>
      </c>
      <c r="J17" s="2">
        <f t="shared" si="3"/>
        <v>84395.004475400798</v>
      </c>
      <c r="K17" s="17">
        <f t="shared" si="1"/>
        <v>84338.923592931067</v>
      </c>
      <c r="L17" s="2">
        <f t="shared" si="2"/>
        <v>79946.839618938757</v>
      </c>
    </row>
    <row r="18" spans="1:12" x14ac:dyDescent="0.25">
      <c r="A18" s="25">
        <v>10</v>
      </c>
      <c r="B18" t="s">
        <v>61</v>
      </c>
      <c r="C18">
        <v>2017</v>
      </c>
      <c r="D18">
        <v>2</v>
      </c>
      <c r="E18" s="1">
        <v>76000</v>
      </c>
      <c r="F18" s="2">
        <f t="shared" si="4"/>
        <v>86250</v>
      </c>
      <c r="G18" s="2">
        <f t="shared" si="5"/>
        <v>86750</v>
      </c>
      <c r="H18" s="3">
        <f t="shared" si="6"/>
        <v>0.87608069164265134</v>
      </c>
      <c r="I18" s="16">
        <f t="shared" si="0"/>
        <v>0.8753311401992373</v>
      </c>
      <c r="J18" s="2">
        <f t="shared" si="3"/>
        <v>86824.284558985717</v>
      </c>
      <c r="K18" s="17">
        <f t="shared" si="1"/>
        <v>85804.717797931895</v>
      </c>
      <c r="L18" s="2">
        <f t="shared" si="2"/>
        <v>75107.541464537513</v>
      </c>
    </row>
    <row r="19" spans="1:12" x14ac:dyDescent="0.25">
      <c r="A19" s="25">
        <v>11</v>
      </c>
      <c r="B19" t="s">
        <v>62</v>
      </c>
      <c r="C19">
        <v>2017</v>
      </c>
      <c r="D19">
        <v>3</v>
      </c>
      <c r="E19" s="1">
        <v>95000</v>
      </c>
      <c r="F19" s="2">
        <f t="shared" si="4"/>
        <v>87250</v>
      </c>
      <c r="G19" s="2">
        <f t="shared" si="5"/>
        <v>87625</v>
      </c>
      <c r="H19" s="3">
        <f t="shared" si="6"/>
        <v>1.0841654778887304</v>
      </c>
      <c r="I19" s="16">
        <f t="shared" si="0"/>
        <v>1.0704855495527206</v>
      </c>
      <c r="J19" s="2">
        <f t="shared" si="3"/>
        <v>88744.775713874624</v>
      </c>
      <c r="K19" s="17">
        <f t="shared" si="1"/>
        <v>87270.512002932737</v>
      </c>
      <c r="L19" s="2">
        <f t="shared" si="2"/>
        <v>93421.822001206747</v>
      </c>
    </row>
    <row r="20" spans="1:12" x14ac:dyDescent="0.25">
      <c r="A20" s="25">
        <v>12</v>
      </c>
      <c r="B20" t="s">
        <v>63</v>
      </c>
      <c r="C20">
        <v>2017</v>
      </c>
      <c r="D20">
        <v>4</v>
      </c>
      <c r="E20" s="1">
        <v>98000</v>
      </c>
      <c r="F20" s="2">
        <f t="shared" si="4"/>
        <v>88000</v>
      </c>
      <c r="G20" s="2">
        <f t="shared" si="5"/>
        <v>88375</v>
      </c>
      <c r="H20" s="3">
        <f t="shared" si="6"/>
        <v>1.108910891089109</v>
      </c>
      <c r="I20" s="16">
        <f t="shared" si="0"/>
        <v>1.1088348507133197</v>
      </c>
      <c r="J20" s="2">
        <f t="shared" si="3"/>
        <v>88381.060477090927</v>
      </c>
      <c r="K20" s="17">
        <f t="shared" si="1"/>
        <v>88736.30620793358</v>
      </c>
      <c r="L20" s="2">
        <f t="shared" si="2"/>
        <v>98393.908846925449</v>
      </c>
    </row>
    <row r="21" spans="1:12" x14ac:dyDescent="0.25">
      <c r="A21" s="25">
        <v>13</v>
      </c>
      <c r="B21" t="s">
        <v>64</v>
      </c>
      <c r="C21">
        <v>2018</v>
      </c>
      <c r="D21">
        <v>1</v>
      </c>
      <c r="E21" s="1">
        <v>83000</v>
      </c>
      <c r="F21" s="2">
        <f t="shared" si="4"/>
        <v>88750</v>
      </c>
      <c r="G21" s="2">
        <f t="shared" si="5"/>
        <v>89375</v>
      </c>
      <c r="H21" s="3">
        <f t="shared" si="6"/>
        <v>0.92867132867132862</v>
      </c>
      <c r="I21" s="16">
        <f t="shared" si="0"/>
        <v>0.94792340491335791</v>
      </c>
      <c r="J21" s="2">
        <f t="shared" si="3"/>
        <v>87559.817143228327</v>
      </c>
      <c r="K21" s="17">
        <f t="shared" si="1"/>
        <v>90202.100412934422</v>
      </c>
      <c r="L21" s="2">
        <f t="shared" si="2"/>
        <v>85504.682153765403</v>
      </c>
    </row>
    <row r="22" spans="1:12" x14ac:dyDescent="0.25">
      <c r="A22" s="25">
        <v>14</v>
      </c>
      <c r="B22" t="s">
        <v>65</v>
      </c>
      <c r="C22">
        <v>2018</v>
      </c>
      <c r="D22">
        <v>2</v>
      </c>
      <c r="E22" s="1">
        <v>79000</v>
      </c>
      <c r="F22" s="2">
        <f t="shared" si="4"/>
        <v>90000</v>
      </c>
      <c r="G22" s="2">
        <f t="shared" si="5"/>
        <v>90750</v>
      </c>
      <c r="H22" s="3">
        <f t="shared" si="6"/>
        <v>0.87052341597796146</v>
      </c>
      <c r="I22" s="16">
        <f t="shared" si="0"/>
        <v>0.8753311401992373</v>
      </c>
      <c r="J22" s="2">
        <f t="shared" si="3"/>
        <v>90251.55894947199</v>
      </c>
      <c r="K22" s="17">
        <f t="shared" si="1"/>
        <v>91667.894617935264</v>
      </c>
      <c r="L22" s="2">
        <f t="shared" si="2"/>
        <v>80239.7627155808</v>
      </c>
    </row>
    <row r="23" spans="1:12" x14ac:dyDescent="0.25">
      <c r="A23" s="25">
        <v>15</v>
      </c>
      <c r="B23" t="s">
        <v>66</v>
      </c>
      <c r="C23">
        <v>2018</v>
      </c>
      <c r="D23">
        <v>3</v>
      </c>
      <c r="E23" s="1">
        <v>100000</v>
      </c>
      <c r="F23" s="2">
        <f t="shared" si="4"/>
        <v>91500</v>
      </c>
      <c r="G23" s="2"/>
      <c r="I23" s="16">
        <f t="shared" si="0"/>
        <v>1.0704855495527206</v>
      </c>
      <c r="J23" s="2">
        <f t="shared" si="3"/>
        <v>93415.553383025908</v>
      </c>
      <c r="K23" s="17">
        <f t="shared" si="1"/>
        <v>93133.688822936107</v>
      </c>
      <c r="L23" s="2">
        <f t="shared" si="2"/>
        <v>99698.268061492825</v>
      </c>
    </row>
    <row r="24" spans="1:12" x14ac:dyDescent="0.25">
      <c r="A24" s="25">
        <v>16</v>
      </c>
      <c r="B24" t="s">
        <v>67</v>
      </c>
      <c r="C24">
        <v>2018</v>
      </c>
      <c r="D24">
        <v>4</v>
      </c>
      <c r="E24" s="1">
        <v>104000</v>
      </c>
      <c r="F24" s="2"/>
      <c r="I24" s="16">
        <f t="shared" si="0"/>
        <v>1.1088348507133197</v>
      </c>
      <c r="J24" s="2">
        <f t="shared" si="3"/>
        <v>93792.145812423027</v>
      </c>
      <c r="K24" s="17">
        <f t="shared" si="1"/>
        <v>94599.483027936949</v>
      </c>
      <c r="L24" s="2">
        <f t="shared" si="2"/>
        <v>104895.20364083968</v>
      </c>
    </row>
    <row r="25" spans="1:12" x14ac:dyDescent="0.25">
      <c r="A25" s="25">
        <v>17</v>
      </c>
      <c r="B25" t="s">
        <v>48</v>
      </c>
      <c r="C25">
        <v>2019</v>
      </c>
      <c r="D25">
        <v>1</v>
      </c>
      <c r="I25" s="16">
        <f t="shared" ref="I25:I28" si="7">VLOOKUP(D25,$N$2:$O$5,2,FALSE)</f>
        <v>0.94792340491335791</v>
      </c>
      <c r="K25" s="17">
        <f t="shared" ref="K25:K28" si="8">$R$1+$R$2*A25</f>
        <v>96065.277232937777</v>
      </c>
      <c r="L25" s="2">
        <f t="shared" si="2"/>
        <v>91062.524688592064</v>
      </c>
    </row>
    <row r="26" spans="1:12" x14ac:dyDescent="0.25">
      <c r="A26" s="25">
        <v>18</v>
      </c>
      <c r="B26" t="s">
        <v>49</v>
      </c>
      <c r="C26">
        <v>2019</v>
      </c>
      <c r="D26">
        <v>2</v>
      </c>
      <c r="I26" s="16">
        <f t="shared" si="7"/>
        <v>0.8753311401992373</v>
      </c>
      <c r="K26" s="17">
        <f t="shared" si="8"/>
        <v>97531.071437938619</v>
      </c>
      <c r="L26" s="2">
        <f t="shared" si="2"/>
        <v>85371.983966624073</v>
      </c>
    </row>
    <row r="27" spans="1:12" x14ac:dyDescent="0.25">
      <c r="A27" s="25">
        <v>19</v>
      </c>
      <c r="B27" t="s">
        <v>50</v>
      </c>
      <c r="C27">
        <v>2019</v>
      </c>
      <c r="D27">
        <v>3</v>
      </c>
      <c r="I27" s="16">
        <f t="shared" si="7"/>
        <v>1.0704855495527206</v>
      </c>
      <c r="K27" s="17">
        <f t="shared" si="8"/>
        <v>98996.865642939461</v>
      </c>
      <c r="L27" s="2">
        <f t="shared" si="2"/>
        <v>105974.71412177889</v>
      </c>
    </row>
    <row r="28" spans="1:12" x14ac:dyDescent="0.25">
      <c r="A28" s="25">
        <v>20</v>
      </c>
      <c r="B28" t="s">
        <v>51</v>
      </c>
      <c r="C28">
        <v>2019</v>
      </c>
      <c r="D28">
        <v>4</v>
      </c>
      <c r="I28" s="16">
        <f t="shared" si="7"/>
        <v>1.1088348507133197</v>
      </c>
      <c r="K28" s="17">
        <f t="shared" si="8"/>
        <v>100462.6598479403</v>
      </c>
      <c r="L28" s="2">
        <f t="shared" si="2"/>
        <v>111396.4984347539</v>
      </c>
    </row>
  </sheetData>
  <mergeCells count="2">
    <mergeCell ref="F7:G7"/>
    <mergeCell ref="L6:L7"/>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zoomScale="120" zoomScaleNormal="120" workbookViewId="0">
      <selection activeCell="M18" sqref="M18"/>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4" max="14" width="12.7109375" bestFit="1" customWidth="1"/>
    <col min="15" max="15" width="13" bestFit="1" customWidth="1"/>
    <col min="16" max="16" width="14.7109375" customWidth="1"/>
    <col min="17" max="17" width="8.5703125" bestFit="1" customWidth="1"/>
    <col min="18" max="18" width="4.42578125" customWidth="1"/>
  </cols>
  <sheetData>
    <row r="1" spans="1:20" x14ac:dyDescent="0.25">
      <c r="M1" s="5" t="s">
        <v>69</v>
      </c>
      <c r="N1" s="2">
        <f>AVERAGE(N9:N24)</f>
        <v>3176657.4856979521</v>
      </c>
      <c r="P1" t="s">
        <v>1</v>
      </c>
      <c r="Q1" t="s">
        <v>11</v>
      </c>
      <c r="S1" s="9" t="s">
        <v>34</v>
      </c>
      <c r="T1" s="13">
        <v>71146.775747923501</v>
      </c>
    </row>
    <row r="2" spans="1:20" ht="15.75" thickBot="1" x14ac:dyDescent="0.3">
      <c r="M2" s="5" t="s">
        <v>70</v>
      </c>
      <c r="N2" s="2">
        <f>SUM(N9:N24)</f>
        <v>50826519.771167234</v>
      </c>
      <c r="P2">
        <v>1</v>
      </c>
      <c r="Q2">
        <f>AVERAGEIFS($H$11:$H$22,$D$11:$D$22,P2)</f>
        <v>0.94792340491335791</v>
      </c>
      <c r="S2" s="10" t="s">
        <v>4</v>
      </c>
      <c r="T2" s="14">
        <v>1465.7942050008401</v>
      </c>
    </row>
    <row r="3" spans="1:20" x14ac:dyDescent="0.25">
      <c r="E3">
        <v>67900</v>
      </c>
      <c r="F3">
        <v>68000</v>
      </c>
      <c r="G3">
        <f>E3/F3</f>
        <v>0.99852941176470589</v>
      </c>
      <c r="P3">
        <v>2</v>
      </c>
      <c r="Q3">
        <f>AVERAGEIFS($H$11:$H$22,$D$11:$D$22,P3)</f>
        <v>0.8753311401992373</v>
      </c>
    </row>
    <row r="4" spans="1:20" x14ac:dyDescent="0.25">
      <c r="P4">
        <v>3</v>
      </c>
      <c r="Q4">
        <f>AVERAGEIFS($H$11:$H$22,$D$11:$D$22,P4)</f>
        <v>1.0704855495527206</v>
      </c>
    </row>
    <row r="5" spans="1:20" x14ac:dyDescent="0.25">
      <c r="P5">
        <v>4</v>
      </c>
      <c r="Q5">
        <f>AVERAGEIFS($H$11:$H$22,$D$11:$D$22,P5)</f>
        <v>1.1088348507133197</v>
      </c>
    </row>
    <row r="6" spans="1:20" ht="18.75" x14ac:dyDescent="0.3">
      <c r="A6" s="8" t="s">
        <v>21</v>
      </c>
      <c r="B6" s="7"/>
      <c r="C6" s="7"/>
      <c r="D6" s="7"/>
      <c r="E6" s="7"/>
      <c r="F6" s="7"/>
      <c r="G6" s="7"/>
      <c r="H6" s="7"/>
      <c r="I6" s="7"/>
      <c r="J6" s="8" t="s">
        <v>22</v>
      </c>
    </row>
    <row r="7" spans="1:20" x14ac:dyDescent="0.25">
      <c r="E7" t="s">
        <v>9</v>
      </c>
      <c r="F7" s="30" t="s">
        <v>7</v>
      </c>
      <c r="G7" s="30"/>
      <c r="H7" t="s">
        <v>10</v>
      </c>
      <c r="J7" t="s">
        <v>12</v>
      </c>
      <c r="M7" s="29" t="s">
        <v>88</v>
      </c>
      <c r="N7" s="29"/>
      <c r="O7" s="29"/>
      <c r="P7" s="2"/>
    </row>
    <row r="8" spans="1:20" x14ac:dyDescent="0.25">
      <c r="A8" s="5" t="s">
        <v>4</v>
      </c>
      <c r="B8" s="5" t="s">
        <v>3</v>
      </c>
      <c r="C8" s="5" t="s">
        <v>0</v>
      </c>
      <c r="D8" s="5" t="s">
        <v>1</v>
      </c>
      <c r="E8" s="5" t="s">
        <v>2</v>
      </c>
      <c r="F8" s="5" t="s">
        <v>5</v>
      </c>
      <c r="G8" s="5" t="s">
        <v>6</v>
      </c>
      <c r="H8" s="5" t="s">
        <v>8</v>
      </c>
      <c r="I8" s="15" t="s">
        <v>11</v>
      </c>
      <c r="J8" s="5" t="s">
        <v>13</v>
      </c>
      <c r="K8" s="15" t="s">
        <v>14</v>
      </c>
      <c r="L8" s="5" t="s">
        <v>47</v>
      </c>
      <c r="M8" s="15" t="s">
        <v>80</v>
      </c>
      <c r="N8" s="5" t="s">
        <v>72</v>
      </c>
      <c r="O8" s="5" t="s">
        <v>68</v>
      </c>
      <c r="P8" s="26">
        <f>AVERAGE(O9:O24)</f>
        <v>1.7985647399315755E-2</v>
      </c>
      <c r="Q8" s="5" t="s">
        <v>81</v>
      </c>
      <c r="S8" s="26">
        <f>1-P8</f>
        <v>0.98201435260068426</v>
      </c>
    </row>
    <row r="9" spans="1:20" x14ac:dyDescent="0.25">
      <c r="A9">
        <v>1</v>
      </c>
      <c r="B9" t="s">
        <v>52</v>
      </c>
      <c r="C9">
        <v>2015</v>
      </c>
      <c r="D9">
        <v>1</v>
      </c>
      <c r="E9" s="1">
        <v>68000</v>
      </c>
      <c r="I9" s="16">
        <f t="shared" ref="I9:I28" si="0">VLOOKUP(D9,$P$2:$Q$5,2,FALSE)</f>
        <v>0.94792340491335791</v>
      </c>
      <c r="J9" s="2">
        <f>E9/I9</f>
        <v>71735.75380409068</v>
      </c>
      <c r="K9" s="17">
        <f t="shared" ref="K9:K28" si="1">$T$1+$T$2*A9</f>
        <v>72612.569952924343</v>
      </c>
      <c r="L9" s="2">
        <f>I9*K9</f>
        <v>68831.154549285435</v>
      </c>
      <c r="M9" s="2">
        <f>L9-E9</f>
        <v>831.15454928543477</v>
      </c>
      <c r="N9" s="2">
        <f>(E9-L9)^2</f>
        <v>690817.88479787426</v>
      </c>
      <c r="O9" s="18">
        <f>ABS(E9-L9)/E9</f>
        <v>1.2222861018903453E-2</v>
      </c>
    </row>
    <row r="10" spans="1:20" x14ac:dyDescent="0.25">
      <c r="A10">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c r="M10" s="2">
        <f t="shared" ref="M10:M24" si="4">L10-E10</f>
        <v>3843.0989624509675</v>
      </c>
      <c r="N10" s="2">
        <f t="shared" ref="N10:N24" si="5">(E10-L10)^2</f>
        <v>14769409.635191703</v>
      </c>
      <c r="O10" s="18">
        <f t="shared" ref="O10:O24" si="6">ABS(E10-L10)/E10</f>
        <v>6.3001622335261756E-2</v>
      </c>
    </row>
    <row r="11" spans="1:20" x14ac:dyDescent="0.25">
      <c r="A11">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c r="M11" s="2">
        <f t="shared" si="4"/>
        <v>868.92988063460507</v>
      </c>
      <c r="N11" s="2">
        <f t="shared" si="5"/>
        <v>755039.13745966903</v>
      </c>
      <c r="O11" s="18">
        <f t="shared" si="6"/>
        <v>1.0861623507932563E-2</v>
      </c>
    </row>
    <row r="12" spans="1:20" x14ac:dyDescent="0.25">
      <c r="A12">
        <v>4</v>
      </c>
      <c r="B12" t="s">
        <v>55</v>
      </c>
      <c r="C12">
        <v>2015</v>
      </c>
      <c r="D12">
        <v>4</v>
      </c>
      <c r="E12" s="1">
        <v>85000</v>
      </c>
      <c r="F12" s="2">
        <f t="shared" ref="F12:F23" si="7">AVERAGE(E10:E13)</f>
        <v>76000</v>
      </c>
      <c r="G12" s="2">
        <f t="shared" ref="G12:G22" si="8">AVERAGE(F12:F13)</f>
        <v>77375</v>
      </c>
      <c r="H12" s="3">
        <f t="shared" ref="H12:H22" si="9">E12/G12</f>
        <v>1.0985460420032309</v>
      </c>
      <c r="I12" s="16">
        <f t="shared" si="0"/>
        <v>1.1088348507133197</v>
      </c>
      <c r="J12" s="2">
        <f t="shared" si="2"/>
        <v>76657.042250538056</v>
      </c>
      <c r="K12" s="17">
        <f t="shared" si="1"/>
        <v>77009.952567926855</v>
      </c>
      <c r="L12" s="2">
        <f t="shared" si="3"/>
        <v>85391.319259096999</v>
      </c>
      <c r="M12" s="2">
        <f t="shared" si="4"/>
        <v>391.3192590969993</v>
      </c>
      <c r="N12" s="2">
        <f t="shared" si="5"/>
        <v>153130.76254022447</v>
      </c>
      <c r="O12" s="18">
        <f t="shared" si="6"/>
        <v>4.603755989376462E-3</v>
      </c>
    </row>
    <row r="13" spans="1:20" x14ac:dyDescent="0.25">
      <c r="A13">
        <v>5</v>
      </c>
      <c r="B13" t="s">
        <v>56</v>
      </c>
      <c r="C13">
        <v>2016</v>
      </c>
      <c r="D13">
        <v>1</v>
      </c>
      <c r="E13" s="1">
        <v>78000</v>
      </c>
      <c r="F13" s="2">
        <f t="shared" si="7"/>
        <v>78750</v>
      </c>
      <c r="G13" s="2">
        <f t="shared" si="8"/>
        <v>79750</v>
      </c>
      <c r="H13" s="3">
        <f t="shared" si="9"/>
        <v>0.9780564263322884</v>
      </c>
      <c r="I13" s="16">
        <f t="shared" si="0"/>
        <v>0.94792340491335791</v>
      </c>
      <c r="J13" s="2">
        <f t="shared" si="2"/>
        <v>82285.129363515778</v>
      </c>
      <c r="K13" s="17">
        <f t="shared" si="1"/>
        <v>78475.746772927698</v>
      </c>
      <c r="L13" s="2">
        <f t="shared" si="3"/>
        <v>74388.997084112081</v>
      </c>
      <c r="M13" s="2">
        <f t="shared" si="4"/>
        <v>-3611.0029158879188</v>
      </c>
      <c r="N13" s="2">
        <f t="shared" si="5"/>
        <v>13039342.058551053</v>
      </c>
      <c r="O13" s="18">
        <f t="shared" si="6"/>
        <v>4.6294909178050243E-2</v>
      </c>
    </row>
    <row r="14" spans="1:20" x14ac:dyDescent="0.25">
      <c r="A14">
        <v>6</v>
      </c>
      <c r="B14" t="s">
        <v>57</v>
      </c>
      <c r="C14">
        <v>2016</v>
      </c>
      <c r="D14">
        <v>2</v>
      </c>
      <c r="E14" s="1">
        <v>72000</v>
      </c>
      <c r="F14" s="2">
        <f t="shared" si="7"/>
        <v>80750</v>
      </c>
      <c r="G14" s="2">
        <f t="shared" si="8"/>
        <v>81875</v>
      </c>
      <c r="H14" s="3">
        <f t="shared" si="9"/>
        <v>0.87938931297709921</v>
      </c>
      <c r="I14" s="16">
        <f t="shared" si="0"/>
        <v>0.8753311401992373</v>
      </c>
      <c r="J14" s="2">
        <f t="shared" si="2"/>
        <v>82254.585371670677</v>
      </c>
      <c r="K14" s="17">
        <f t="shared" si="1"/>
        <v>79941.54097792854</v>
      </c>
      <c r="L14" s="2">
        <f t="shared" si="3"/>
        <v>69975.32021349424</v>
      </c>
      <c r="M14" s="2">
        <f t="shared" si="4"/>
        <v>-2024.6797865057597</v>
      </c>
      <c r="N14" s="2">
        <f t="shared" si="5"/>
        <v>4099328.2378850086</v>
      </c>
      <c r="O14" s="18">
        <f t="shared" si="6"/>
        <v>2.8120552590357773E-2</v>
      </c>
    </row>
    <row r="15" spans="1:20" x14ac:dyDescent="0.25">
      <c r="A15">
        <v>7</v>
      </c>
      <c r="B15" t="s">
        <v>58</v>
      </c>
      <c r="C15">
        <v>2016</v>
      </c>
      <c r="D15">
        <v>3</v>
      </c>
      <c r="E15" s="1">
        <v>88000</v>
      </c>
      <c r="F15" s="2">
        <f t="shared" si="7"/>
        <v>83000</v>
      </c>
      <c r="G15" s="2">
        <f t="shared" si="8"/>
        <v>83250</v>
      </c>
      <c r="H15" s="3">
        <f t="shared" si="9"/>
        <v>1.057057057057057</v>
      </c>
      <c r="I15" s="16">
        <f t="shared" si="0"/>
        <v>1.0704855495527206</v>
      </c>
      <c r="J15" s="2">
        <f t="shared" si="2"/>
        <v>82205.686977062796</v>
      </c>
      <c r="K15" s="17">
        <f t="shared" si="1"/>
        <v>81407.335182929382</v>
      </c>
      <c r="L15" s="2">
        <f t="shared" si="3"/>
        <v>87145.375940920683</v>
      </c>
      <c r="M15" s="2">
        <f t="shared" si="4"/>
        <v>-854.62405907931679</v>
      </c>
      <c r="N15" s="2">
        <f t="shared" si="5"/>
        <v>730382.28235720762</v>
      </c>
      <c r="O15" s="18">
        <f t="shared" si="6"/>
        <v>9.7116370349922369E-3</v>
      </c>
    </row>
    <row r="16" spans="1:20" x14ac:dyDescent="0.25">
      <c r="A16">
        <v>8</v>
      </c>
      <c r="B16" t="s">
        <v>59</v>
      </c>
      <c r="C16">
        <v>2016</v>
      </c>
      <c r="D16">
        <v>4</v>
      </c>
      <c r="E16" s="1">
        <v>94000</v>
      </c>
      <c r="F16" s="2">
        <f t="shared" si="7"/>
        <v>83500</v>
      </c>
      <c r="G16" s="2">
        <f t="shared" si="8"/>
        <v>84000</v>
      </c>
      <c r="H16" s="3">
        <f t="shared" si="9"/>
        <v>1.1190476190476191</v>
      </c>
      <c r="I16" s="16">
        <f t="shared" si="0"/>
        <v>1.1088348507133197</v>
      </c>
      <c r="J16" s="2">
        <f t="shared" si="2"/>
        <v>84773.670253536198</v>
      </c>
      <c r="K16" s="17">
        <f t="shared" si="1"/>
        <v>82873.129387930225</v>
      </c>
      <c r="L16" s="2">
        <f t="shared" si="3"/>
        <v>91892.614053011232</v>
      </c>
      <c r="M16" s="2">
        <f t="shared" si="4"/>
        <v>-2107.3859469887684</v>
      </c>
      <c r="N16" s="2">
        <f t="shared" si="5"/>
        <v>4441075.5295657478</v>
      </c>
      <c r="O16" s="18">
        <f t="shared" si="6"/>
        <v>2.2418999436050729E-2</v>
      </c>
    </row>
    <row r="17" spans="1:15" x14ac:dyDescent="0.25">
      <c r="A17">
        <v>9</v>
      </c>
      <c r="B17" t="s">
        <v>60</v>
      </c>
      <c r="C17">
        <v>2017</v>
      </c>
      <c r="D17">
        <v>1</v>
      </c>
      <c r="E17" s="1">
        <v>80000</v>
      </c>
      <c r="F17" s="2">
        <f t="shared" si="7"/>
        <v>84500</v>
      </c>
      <c r="G17" s="2">
        <f t="shared" si="8"/>
        <v>85375</v>
      </c>
      <c r="H17" s="3">
        <f t="shared" si="9"/>
        <v>0.93704245973645683</v>
      </c>
      <c r="I17" s="16">
        <f t="shared" si="0"/>
        <v>0.94792340491335791</v>
      </c>
      <c r="J17" s="2">
        <f t="shared" si="2"/>
        <v>84395.004475400798</v>
      </c>
      <c r="K17" s="17">
        <f t="shared" si="1"/>
        <v>84338.923592931067</v>
      </c>
      <c r="L17" s="2">
        <f t="shared" si="3"/>
        <v>79946.839618938757</v>
      </c>
      <c r="M17" s="2">
        <f t="shared" si="4"/>
        <v>-53.160381061243243</v>
      </c>
      <c r="N17" s="2">
        <f t="shared" si="5"/>
        <v>2826.0261145765894</v>
      </c>
      <c r="O17" s="18">
        <f t="shared" si="6"/>
        <v>6.6450476326554051E-4</v>
      </c>
    </row>
    <row r="18" spans="1:15" x14ac:dyDescent="0.25">
      <c r="A18">
        <v>10</v>
      </c>
      <c r="B18" t="s">
        <v>61</v>
      </c>
      <c r="C18">
        <v>2017</v>
      </c>
      <c r="D18">
        <v>2</v>
      </c>
      <c r="E18" s="1">
        <v>76000</v>
      </c>
      <c r="F18" s="2">
        <f t="shared" si="7"/>
        <v>86250</v>
      </c>
      <c r="G18" s="2">
        <f t="shared" si="8"/>
        <v>86750</v>
      </c>
      <c r="H18" s="3">
        <f t="shared" si="9"/>
        <v>0.87608069164265134</v>
      </c>
      <c r="I18" s="16">
        <f t="shared" si="0"/>
        <v>0.8753311401992373</v>
      </c>
      <c r="J18" s="2">
        <f t="shared" si="2"/>
        <v>86824.284558985717</v>
      </c>
      <c r="K18" s="17">
        <f t="shared" si="1"/>
        <v>85804.717797931895</v>
      </c>
      <c r="L18" s="2">
        <f t="shared" si="3"/>
        <v>75107.541464537513</v>
      </c>
      <c r="M18" s="2">
        <f t="shared" si="4"/>
        <v>-892.45853546248691</v>
      </c>
      <c r="N18" s="2">
        <f t="shared" si="5"/>
        <v>796482.237519847</v>
      </c>
      <c r="O18" s="18">
        <f t="shared" si="6"/>
        <v>1.1742875466611669E-2</v>
      </c>
    </row>
    <row r="19" spans="1:15" x14ac:dyDescent="0.25">
      <c r="A19">
        <v>11</v>
      </c>
      <c r="B19" t="s">
        <v>62</v>
      </c>
      <c r="C19">
        <v>2017</v>
      </c>
      <c r="D19">
        <v>3</v>
      </c>
      <c r="E19" s="1">
        <v>95000</v>
      </c>
      <c r="F19" s="2">
        <f t="shared" si="7"/>
        <v>87250</v>
      </c>
      <c r="G19" s="2">
        <f t="shared" si="8"/>
        <v>87625</v>
      </c>
      <c r="H19" s="3">
        <f t="shared" si="9"/>
        <v>1.0841654778887304</v>
      </c>
      <c r="I19" s="16">
        <f t="shared" si="0"/>
        <v>1.0704855495527206</v>
      </c>
      <c r="J19" s="2">
        <f t="shared" si="2"/>
        <v>88744.775713874624</v>
      </c>
      <c r="K19" s="17">
        <f t="shared" si="1"/>
        <v>87270.512002932737</v>
      </c>
      <c r="L19" s="2">
        <f t="shared" si="3"/>
        <v>93421.822001206747</v>
      </c>
      <c r="M19" s="2">
        <f t="shared" si="4"/>
        <v>-1578.1779987932532</v>
      </c>
      <c r="N19" s="2">
        <f t="shared" si="5"/>
        <v>2490645.7958750776</v>
      </c>
      <c r="O19" s="18">
        <f t="shared" si="6"/>
        <v>1.6612399987297403E-2</v>
      </c>
    </row>
    <row r="20" spans="1:15" x14ac:dyDescent="0.25">
      <c r="A20">
        <v>12</v>
      </c>
      <c r="B20" t="s">
        <v>63</v>
      </c>
      <c r="C20">
        <v>2017</v>
      </c>
      <c r="D20">
        <v>4</v>
      </c>
      <c r="E20" s="1">
        <v>98000</v>
      </c>
      <c r="F20" s="2">
        <f t="shared" si="7"/>
        <v>88000</v>
      </c>
      <c r="G20" s="2">
        <f t="shared" si="8"/>
        <v>88375</v>
      </c>
      <c r="H20" s="3">
        <f t="shared" si="9"/>
        <v>1.108910891089109</v>
      </c>
      <c r="I20" s="16">
        <f t="shared" si="0"/>
        <v>1.1088348507133197</v>
      </c>
      <c r="J20" s="2">
        <f t="shared" si="2"/>
        <v>88381.060477090927</v>
      </c>
      <c r="K20" s="17">
        <f t="shared" si="1"/>
        <v>88736.30620793358</v>
      </c>
      <c r="L20" s="2">
        <f t="shared" si="3"/>
        <v>98393.908846925449</v>
      </c>
      <c r="M20" s="2">
        <f t="shared" si="4"/>
        <v>393.90884692544932</v>
      </c>
      <c r="N20" s="2">
        <f t="shared" si="5"/>
        <v>155164.17968613707</v>
      </c>
      <c r="O20" s="18">
        <f t="shared" si="6"/>
        <v>4.019478029851524E-3</v>
      </c>
    </row>
    <row r="21" spans="1:15" x14ac:dyDescent="0.25">
      <c r="A21">
        <v>13</v>
      </c>
      <c r="B21" t="s">
        <v>64</v>
      </c>
      <c r="C21">
        <v>2018</v>
      </c>
      <c r="D21">
        <v>1</v>
      </c>
      <c r="E21" s="1">
        <v>83000</v>
      </c>
      <c r="F21" s="2">
        <f t="shared" si="7"/>
        <v>88750</v>
      </c>
      <c r="G21" s="2">
        <f t="shared" si="8"/>
        <v>89375</v>
      </c>
      <c r="H21" s="3">
        <f t="shared" si="9"/>
        <v>0.92867132867132862</v>
      </c>
      <c r="I21" s="16">
        <f t="shared" si="0"/>
        <v>0.94792340491335791</v>
      </c>
      <c r="J21" s="2">
        <f t="shared" si="2"/>
        <v>87559.817143228327</v>
      </c>
      <c r="K21" s="17">
        <f t="shared" si="1"/>
        <v>90202.100412934422</v>
      </c>
      <c r="L21" s="2">
        <f t="shared" si="3"/>
        <v>85504.682153765403</v>
      </c>
      <c r="M21" s="2">
        <f t="shared" si="4"/>
        <v>2504.6821537654032</v>
      </c>
      <c r="N21" s="2">
        <f t="shared" si="5"/>
        <v>6273432.691390899</v>
      </c>
      <c r="O21" s="18">
        <f t="shared" si="6"/>
        <v>3.017689341886028E-2</v>
      </c>
    </row>
    <row r="22" spans="1:15" x14ac:dyDescent="0.25">
      <c r="A22">
        <v>14</v>
      </c>
      <c r="B22" t="s">
        <v>65</v>
      </c>
      <c r="C22">
        <v>2018</v>
      </c>
      <c r="D22">
        <v>2</v>
      </c>
      <c r="E22" s="1">
        <v>79000</v>
      </c>
      <c r="F22" s="2">
        <f t="shared" si="7"/>
        <v>90000</v>
      </c>
      <c r="G22" s="2">
        <f t="shared" si="8"/>
        <v>90750</v>
      </c>
      <c r="H22" s="3">
        <f t="shared" si="9"/>
        <v>0.87052341597796146</v>
      </c>
      <c r="I22" s="16">
        <f t="shared" si="0"/>
        <v>0.8753311401992373</v>
      </c>
      <c r="J22" s="2">
        <f t="shared" si="2"/>
        <v>90251.55894947199</v>
      </c>
      <c r="K22" s="17">
        <f t="shared" si="1"/>
        <v>91667.894617935264</v>
      </c>
      <c r="L22" s="2">
        <f t="shared" si="3"/>
        <v>80239.7627155808</v>
      </c>
      <c r="M22" s="2">
        <f t="shared" si="4"/>
        <v>1239.7627155808004</v>
      </c>
      <c r="N22" s="2">
        <f t="shared" si="5"/>
        <v>1537011.5909442806</v>
      </c>
      <c r="O22" s="18">
        <f t="shared" si="6"/>
        <v>1.5693198931402537E-2</v>
      </c>
    </row>
    <row r="23" spans="1:15" x14ac:dyDescent="0.25">
      <c r="A23">
        <v>15</v>
      </c>
      <c r="B23" t="s">
        <v>66</v>
      </c>
      <c r="C23">
        <v>2018</v>
      </c>
      <c r="D23">
        <v>3</v>
      </c>
      <c r="E23" s="1">
        <v>100000</v>
      </c>
      <c r="F23" s="2">
        <f t="shared" si="7"/>
        <v>91500</v>
      </c>
      <c r="G23" s="2"/>
      <c r="I23" s="16">
        <f t="shared" si="0"/>
        <v>1.0704855495527206</v>
      </c>
      <c r="J23" s="2">
        <f t="shared" si="2"/>
        <v>93415.553383025908</v>
      </c>
      <c r="K23" s="17">
        <f t="shared" si="1"/>
        <v>93133.688822936107</v>
      </c>
      <c r="L23" s="2">
        <f t="shared" si="3"/>
        <v>99698.268061492825</v>
      </c>
      <c r="M23" s="2">
        <f t="shared" si="4"/>
        <v>-301.73193850717507</v>
      </c>
      <c r="N23" s="2">
        <f t="shared" si="5"/>
        <v>91042.162715297673</v>
      </c>
      <c r="O23" s="18">
        <f t="shared" si="6"/>
        <v>3.0173193850717506E-3</v>
      </c>
    </row>
    <row r="24" spans="1:15" x14ac:dyDescent="0.25">
      <c r="A24">
        <v>16</v>
      </c>
      <c r="B24" t="s">
        <v>67</v>
      </c>
      <c r="C24">
        <v>2018</v>
      </c>
      <c r="D24">
        <v>4</v>
      </c>
      <c r="E24" s="1">
        <v>104000</v>
      </c>
      <c r="F24" s="2"/>
      <c r="I24" s="16">
        <f t="shared" si="0"/>
        <v>1.1088348507133197</v>
      </c>
      <c r="J24" s="2">
        <f t="shared" si="2"/>
        <v>93792.145812423027</v>
      </c>
      <c r="K24" s="17">
        <f t="shared" si="1"/>
        <v>94599.483027936949</v>
      </c>
      <c r="L24" s="2">
        <f t="shared" si="3"/>
        <v>104895.20364083968</v>
      </c>
      <c r="M24" s="2">
        <f t="shared" si="4"/>
        <v>895.20364083968161</v>
      </c>
      <c r="N24" s="2">
        <f t="shared" si="5"/>
        <v>801389.55857262167</v>
      </c>
      <c r="O24" s="18">
        <f t="shared" si="6"/>
        <v>8.6077273157661692E-3</v>
      </c>
    </row>
    <row r="25" spans="1:15" x14ac:dyDescent="0.25">
      <c r="A25">
        <v>17</v>
      </c>
      <c r="B25" t="s">
        <v>48</v>
      </c>
      <c r="C25">
        <v>2019</v>
      </c>
      <c r="D25">
        <v>1</v>
      </c>
      <c r="I25" s="16">
        <f t="shared" si="0"/>
        <v>0.94792340491335791</v>
      </c>
      <c r="K25" s="17">
        <f t="shared" si="1"/>
        <v>96065.277232937777</v>
      </c>
      <c r="L25" s="2">
        <f t="shared" si="3"/>
        <v>91062.524688592064</v>
      </c>
    </row>
    <row r="26" spans="1:15" x14ac:dyDescent="0.25">
      <c r="A26">
        <v>18</v>
      </c>
      <c r="B26" t="s">
        <v>49</v>
      </c>
      <c r="C26">
        <v>2019</v>
      </c>
      <c r="D26">
        <v>2</v>
      </c>
      <c r="I26" s="16">
        <f t="shared" si="0"/>
        <v>0.8753311401992373</v>
      </c>
      <c r="K26" s="17">
        <f t="shared" si="1"/>
        <v>97531.071437938619</v>
      </c>
      <c r="L26" s="2">
        <f t="shared" si="3"/>
        <v>85371.983966624073</v>
      </c>
    </row>
    <row r="27" spans="1:15" x14ac:dyDescent="0.25">
      <c r="A27">
        <v>19</v>
      </c>
      <c r="B27" t="s">
        <v>50</v>
      </c>
      <c r="C27">
        <v>2019</v>
      </c>
      <c r="D27">
        <v>3</v>
      </c>
      <c r="I27" s="16">
        <f t="shared" si="0"/>
        <v>1.0704855495527206</v>
      </c>
      <c r="K27" s="17">
        <f t="shared" si="1"/>
        <v>98996.865642939461</v>
      </c>
      <c r="L27" s="2">
        <f t="shared" si="3"/>
        <v>105974.71412177889</v>
      </c>
    </row>
    <row r="28" spans="1:15" x14ac:dyDescent="0.25">
      <c r="A28">
        <v>20</v>
      </c>
      <c r="B28" t="s">
        <v>51</v>
      </c>
      <c r="C28">
        <v>2019</v>
      </c>
      <c r="D28">
        <v>4</v>
      </c>
      <c r="I28" s="16">
        <f t="shared" si="0"/>
        <v>1.1088348507133197</v>
      </c>
      <c r="K28" s="17">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Step0</vt:lpstr>
      <vt:lpstr>Step1</vt:lpstr>
      <vt:lpstr>Sheet1</vt:lpstr>
      <vt:lpstr>Step2</vt:lpstr>
      <vt:lpstr>Sheet3</vt:lpstr>
      <vt:lpstr>Step3</vt:lpstr>
      <vt:lpstr>4ModelOutput</vt:lpstr>
      <vt:lpstr>Step5</vt:lpstr>
      <vt:lpstr>Step6</vt:lpstr>
      <vt:lpstr>OddMA</vt:lpstr>
      <vt:lpstr>Deseanal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2022-05-07T07:09:35Z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