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91700\Downloads\"/>
    </mc:Choice>
  </mc:AlternateContent>
  <xr:revisionPtr revIDLastSave="0" documentId="13_ncr:1_{75068F71-7531-48E6-B745-98C6D5772A6F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Instructions" sheetId="6" r:id="rId1"/>
    <sheet name="Inputs" sheetId="1" r:id="rId2"/>
    <sheet name="Dealers" sheetId="2" r:id="rId3"/>
    <sheet name="Branches" sheetId="3" r:id="rId4"/>
    <sheet name="Feasibility" sheetId="4" r:id="rId5"/>
    <sheet name="Model" sheetId="5" r:id="rId6"/>
    <sheet name="Results" sheetId="7" r:id="rId7"/>
  </sheets>
  <definedNames>
    <definedName name="solver_adj" localSheetId="5" hidden="1">Model!$H$2:$L$8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Model!$H$2:$L$8</definedName>
    <definedName name="solver_lhs2" localSheetId="5" hidden="1">Model!$H$2:$L$8</definedName>
    <definedName name="solver_lhs3" localSheetId="5" hidden="1">Model!$M$2:$M$8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Model!$N$2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5</definedName>
    <definedName name="solver_rel3" localSheetId="5" hidden="1">2</definedName>
    <definedName name="solver_rhs1" localSheetId="5" hidden="1">Model!$B$2:$F$8</definedName>
    <definedName name="solver_rhs2" localSheetId="5" hidden="1">"binary"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F8" i="7"/>
  <c r="C8" i="7"/>
  <c r="B8" i="7"/>
  <c r="D8" i="7" s="1"/>
  <c r="F7" i="7"/>
  <c r="C7" i="7"/>
  <c r="B7" i="7"/>
  <c r="D7" i="7" s="1"/>
  <c r="G7" i="7" s="1"/>
  <c r="F6" i="7"/>
  <c r="C6" i="7"/>
  <c r="B6" i="7"/>
  <c r="D6" i="7" s="1"/>
  <c r="F5" i="7"/>
  <c r="C5" i="7"/>
  <c r="B5" i="7"/>
  <c r="D5" i="7" s="1"/>
  <c r="F4" i="7"/>
  <c r="C4" i="7"/>
  <c r="B4" i="7"/>
  <c r="D4" i="7" s="1"/>
  <c r="F3" i="7"/>
  <c r="C3" i="7"/>
  <c r="B3" i="7"/>
  <c r="D3" i="7" s="1"/>
  <c r="F2" i="7"/>
  <c r="C2" i="7"/>
  <c r="B2" i="7"/>
  <c r="D2" i="7" s="1"/>
  <c r="L10" i="5"/>
  <c r="K10" i="5"/>
  <c r="J10" i="5"/>
  <c r="I10" i="5"/>
  <c r="H10" i="5"/>
  <c r="M8" i="5"/>
  <c r="F8" i="5"/>
  <c r="E8" i="5"/>
  <c r="D8" i="5"/>
  <c r="C8" i="5"/>
  <c r="B8" i="5"/>
  <c r="M7" i="5"/>
  <c r="F7" i="5"/>
  <c r="E7" i="5"/>
  <c r="D7" i="5"/>
  <c r="C7" i="5"/>
  <c r="B7" i="5"/>
  <c r="M6" i="5"/>
  <c r="F6" i="5"/>
  <c r="E6" i="5"/>
  <c r="D6" i="5"/>
  <c r="C6" i="5"/>
  <c r="B6" i="5"/>
  <c r="M5" i="5"/>
  <c r="F5" i="5"/>
  <c r="E5" i="5"/>
  <c r="D5" i="5"/>
  <c r="C5" i="5"/>
  <c r="B5" i="5"/>
  <c r="M4" i="5"/>
  <c r="F4" i="5"/>
  <c r="E4" i="5"/>
  <c r="D4" i="5"/>
  <c r="C4" i="5"/>
  <c r="B4" i="5"/>
  <c r="M3" i="5"/>
  <c r="F3" i="5"/>
  <c r="E3" i="5"/>
  <c r="D3" i="5"/>
  <c r="C3" i="5"/>
  <c r="B3" i="5"/>
  <c r="M2" i="5"/>
  <c r="F2" i="5"/>
  <c r="N2" i="5" s="1"/>
  <c r="E2" i="5"/>
  <c r="D2" i="5"/>
  <c r="C2" i="5"/>
  <c r="B2" i="5"/>
  <c r="G3" i="7" l="1"/>
  <c r="E3" i="7"/>
  <c r="G5" i="7"/>
  <c r="E5" i="7"/>
  <c r="G4" i="7"/>
  <c r="E4" i="7"/>
  <c r="G2" i="7"/>
  <c r="E2" i="7"/>
  <c r="E6" i="7"/>
  <c r="G6" i="7"/>
  <c r="G8" i="7"/>
  <c r="E8" i="7"/>
  <c r="E7" i="7"/>
</calcChain>
</file>

<file path=xl/sharedStrings.xml><?xml version="1.0" encoding="utf-8"?>
<sst xmlns="http://schemas.openxmlformats.org/spreadsheetml/2006/main" count="135" uniqueCount="76">
  <si>
    <t>CPA (₹)</t>
  </si>
  <si>
    <t>Dealer</t>
  </si>
  <si>
    <t>RTO</t>
  </si>
  <si>
    <t>OEM</t>
  </si>
  <si>
    <t>Fuel</t>
  </si>
  <si>
    <t>Body</t>
  </si>
  <si>
    <t>Premium Pj (₹)</t>
  </si>
  <si>
    <t>Dealer Min Dj (₹)</t>
  </si>
  <si>
    <t>D1</t>
  </si>
  <si>
    <t>MH01</t>
  </si>
  <si>
    <t>Honda</t>
  </si>
  <si>
    <t>Petrol</t>
  </si>
  <si>
    <t>Scooter</t>
  </si>
  <si>
    <t>D2</t>
  </si>
  <si>
    <t>DL01</t>
  </si>
  <si>
    <t>TVS</t>
  </si>
  <si>
    <t>Bike</t>
  </si>
  <si>
    <t>D3</t>
  </si>
  <si>
    <t>KA01</t>
  </si>
  <si>
    <t>Bajaj</t>
  </si>
  <si>
    <t>D4</t>
  </si>
  <si>
    <t>UP32</t>
  </si>
  <si>
    <t>Hero</t>
  </si>
  <si>
    <t>D5</t>
  </si>
  <si>
    <t>GJ01</t>
  </si>
  <si>
    <t>Yamaha</t>
  </si>
  <si>
    <t>Electric</t>
  </si>
  <si>
    <t>D6</t>
  </si>
  <si>
    <t>BR10</t>
  </si>
  <si>
    <t>Suzuki</t>
  </si>
  <si>
    <t>D7</t>
  </si>
  <si>
    <t>MH02</t>
  </si>
  <si>
    <t>Royal Enfield</t>
  </si>
  <si>
    <t>Branch</t>
  </si>
  <si>
    <t>Active</t>
  </si>
  <si>
    <t>PO% (decimal)</t>
  </si>
  <si>
    <t>Allowed RTOs</t>
  </si>
  <si>
    <t>Allowed OEMs</t>
  </si>
  <si>
    <t>Fuel Allowed</t>
  </si>
  <si>
    <t>Body Allowed</t>
  </si>
  <si>
    <t>B1</t>
  </si>
  <si>
    <t>MH01, MH02, DL01, KA01</t>
  </si>
  <si>
    <t>All</t>
  </si>
  <si>
    <t>Bike, Scooter</t>
  </si>
  <si>
    <t>B2</t>
  </si>
  <si>
    <t>GJ01, MH01, BR10</t>
  </si>
  <si>
    <t>Hero, Honda, TVS</t>
  </si>
  <si>
    <t>B3</t>
  </si>
  <si>
    <t>Petrol, Electric</t>
  </si>
  <si>
    <t>B4</t>
  </si>
  <si>
    <t>UP32, BR10, DL01</t>
  </si>
  <si>
    <t>Bajaj, Yamaha, Suzuki</t>
  </si>
  <si>
    <t>B5</t>
  </si>
  <si>
    <t>MH02, KA01</t>
  </si>
  <si>
    <t>Honda, Royal Enfield</t>
  </si>
  <si>
    <t>Dealer \ Branch</t>
  </si>
  <si>
    <t>B5 (Inactive)</t>
  </si>
  <si>
    <t>SumX_by_dealer</t>
  </si>
  <si>
    <t>Objective Z</t>
  </si>
  <si>
    <t>SumX_by_branch</t>
  </si>
  <si>
    <t>INSTRUCTIONS: Excel Solver setup to solve the MILP assignment:</t>
  </si>
  <si>
    <t>1. Open Data -&gt; Solver.</t>
  </si>
  <si>
    <t>2. Set Objective: Model!$N$2  (maximize).</t>
  </si>
  <si>
    <t>3. By Changing Variable Cells: Model!$H$2:$L$8 (decision Xij grid).</t>
  </si>
  <si>
    <t>4. Add Constraints:</t>
  </si>
  <si>
    <t xml:space="preserve">   a) Model!$M$2:$M$8 = 1  -&gt; ensures each dealer assigned to exactly one branch (these are formulas in column M).</t>
  </si>
  <si>
    <t xml:space="preserve">   b) Model!$H$2:$L$8 &lt;= Feasibility!$B$2:$F$8  -&gt; elementwise (prevents infeasible assignments).</t>
  </si>
  <si>
    <t xml:space="preserve">   c) Model!$H$2:$L$8 binary (set as 'bin' in Solver).</t>
  </si>
  <si>
    <t>5. Solver Options: Select 'Assume Linear Model' if available and use 'Simplex LP' with integer solving (branch&amp;bound).</t>
  </si>
  <si>
    <t>After solving, go to Results sheet for assignment summary.</t>
  </si>
  <si>
    <t>Assigned Branch</t>
  </si>
  <si>
    <t>Premium (₹)</t>
  </si>
  <si>
    <t>PO%</t>
  </si>
  <si>
    <t>Dealer Payout (₹)</t>
  </si>
  <si>
    <t>Margin (₹)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</si>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</sst>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5" fillId="3" borderId="1" xfId="0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10" fontId="4" fillId="3" borderId="1" xfId="1" applyNumberFormat="1" applyFont="1" applyFill="1" applyBorder="1"/>
    <xf numFmtId="10" fontId="3" fillId="0" borderId="1" xfId="1" applyNumberFormat="1" applyFont="1" applyBorder="1"/>
    <xf numFmtId="10" fontId="0" fillId="0" borderId="0" xfId="1" applyNumberFormat="1" applyFont="1"/>
    <xf numFmtId="10" fontId="2" fillId="4" borderId="1" xfId="1" applyNumberFormat="1" applyFont="1" applyFill="1" applyBorder="1"/>
    <xf numFmtId="0" fontId="5" fillId="5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A3" sqref="A3"/>
    </sheetView>
  </sheetViews>
  <sheetFormatPr defaultRowHeight="15.5" x14ac:dyDescent="0.35"/>
  <cols>
    <col min="1" max="1" width="107.26953125" style="2" bestFit="1" customWidth="1"/>
    <col min="2" max="2" width="90" style="2" customWidth="1"/>
    <col min="3" max="16384" width="8.7265625" style="2"/>
  </cols>
  <sheetData>
    <row r="1" spans="1:1" x14ac:dyDescent="0.35">
      <c r="A1" s="4" t="s">
        <v>60</v>
      </c>
    </row>
    <row r="2" spans="1:1" x14ac:dyDescent="0.35">
      <c r="A2" s="3" t="s">
        <v>61</v>
      </c>
    </row>
    <row r="3" spans="1:1" x14ac:dyDescent="0.35">
      <c r="A3" s="3" t="s">
        <v>62</v>
      </c>
    </row>
    <row r="4" spans="1:1" x14ac:dyDescent="0.35">
      <c r="A4" s="3" t="s">
        <v>63</v>
      </c>
    </row>
    <row r="5" spans="1:1" x14ac:dyDescent="0.35">
      <c r="A5" s="3" t="s">
        <v>64</v>
      </c>
    </row>
    <row r="6" spans="1:1" x14ac:dyDescent="0.35">
      <c r="A6" s="3" t="s">
        <v>65</v>
      </c>
    </row>
    <row r="7" spans="1:1" x14ac:dyDescent="0.35">
      <c r="A7" s="3" t="s">
        <v>66</v>
      </c>
    </row>
    <row r="8" spans="1:1" x14ac:dyDescent="0.35">
      <c r="A8" s="3" t="s">
        <v>67</v>
      </c>
    </row>
    <row r="9" spans="1:1" x14ac:dyDescent="0.35">
      <c r="A9" s="3" t="s">
        <v>68</v>
      </c>
    </row>
    <row r="10" spans="1:1" x14ac:dyDescent="0.35">
      <c r="A10" s="3"/>
    </row>
    <row r="11" spans="1:1" x14ac:dyDescent="0.35">
      <c r="A11" s="3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E7" sqref="E7"/>
    </sheetView>
  </sheetViews>
  <sheetFormatPr defaultRowHeight="14.5" x14ac:dyDescent="0.35"/>
  <sheetData>
    <row r="1" spans="1:2" ht="15.5" x14ac:dyDescent="0.35">
      <c r="A1" s="8" t="s">
        <v>0</v>
      </c>
      <c r="B1" s="3">
        <v>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sqref="A1:G1"/>
    </sheetView>
  </sheetViews>
  <sheetFormatPr defaultRowHeight="14.5" x14ac:dyDescent="0.35"/>
  <cols>
    <col min="1" max="7" width="18" customWidth="1"/>
  </cols>
  <sheetData>
    <row r="1" spans="1:7" ht="15.5" x14ac:dyDescent="0.3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7" ht="15.5" x14ac:dyDescent="0.3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6000</v>
      </c>
      <c r="G2" s="3">
        <v>1800</v>
      </c>
    </row>
    <row r="3" spans="1:7" ht="15.5" x14ac:dyDescent="0.35">
      <c r="A3" s="3" t="s">
        <v>13</v>
      </c>
      <c r="B3" s="3" t="s">
        <v>14</v>
      </c>
      <c r="C3" s="3" t="s">
        <v>15</v>
      </c>
      <c r="D3" s="3" t="s">
        <v>11</v>
      </c>
      <c r="E3" s="3" t="s">
        <v>16</v>
      </c>
      <c r="F3" s="3">
        <v>7500</v>
      </c>
      <c r="G3" s="3">
        <v>2000</v>
      </c>
    </row>
    <row r="4" spans="1:7" ht="15.5" x14ac:dyDescent="0.35">
      <c r="A4" s="3" t="s">
        <v>17</v>
      </c>
      <c r="B4" s="3" t="s">
        <v>18</v>
      </c>
      <c r="C4" s="3" t="s">
        <v>19</v>
      </c>
      <c r="D4" s="3" t="s">
        <v>11</v>
      </c>
      <c r="E4" s="3" t="s">
        <v>16</v>
      </c>
      <c r="F4" s="3">
        <v>5000</v>
      </c>
      <c r="G4" s="3">
        <v>1500</v>
      </c>
    </row>
    <row r="5" spans="1:7" ht="15.5" x14ac:dyDescent="0.35">
      <c r="A5" s="3" t="s">
        <v>20</v>
      </c>
      <c r="B5" s="3" t="s">
        <v>21</v>
      </c>
      <c r="C5" s="3" t="s">
        <v>22</v>
      </c>
      <c r="D5" s="3" t="s">
        <v>11</v>
      </c>
      <c r="E5" s="3" t="s">
        <v>12</v>
      </c>
      <c r="F5" s="3">
        <v>6800</v>
      </c>
      <c r="G5" s="3">
        <v>1700</v>
      </c>
    </row>
    <row r="6" spans="1:7" ht="15.5" x14ac:dyDescent="0.35">
      <c r="A6" s="3" t="s">
        <v>23</v>
      </c>
      <c r="B6" s="3" t="s">
        <v>24</v>
      </c>
      <c r="C6" s="3" t="s">
        <v>25</v>
      </c>
      <c r="D6" s="3" t="s">
        <v>26</v>
      </c>
      <c r="E6" s="3" t="s">
        <v>16</v>
      </c>
      <c r="F6" s="3">
        <v>7200</v>
      </c>
      <c r="G6" s="3">
        <v>2100</v>
      </c>
    </row>
    <row r="7" spans="1:7" ht="15.5" x14ac:dyDescent="0.35">
      <c r="A7" s="3" t="s">
        <v>27</v>
      </c>
      <c r="B7" s="3" t="s">
        <v>28</v>
      </c>
      <c r="C7" s="3" t="s">
        <v>29</v>
      </c>
      <c r="D7" s="3" t="s">
        <v>11</v>
      </c>
      <c r="E7" s="3" t="s">
        <v>12</v>
      </c>
      <c r="F7" s="3">
        <v>5500</v>
      </c>
      <c r="G7" s="3">
        <v>1600</v>
      </c>
    </row>
    <row r="8" spans="1:7" ht="15.5" x14ac:dyDescent="0.35">
      <c r="A8" s="3" t="s">
        <v>30</v>
      </c>
      <c r="B8" s="3" t="s">
        <v>31</v>
      </c>
      <c r="C8" s="3" t="s">
        <v>32</v>
      </c>
      <c r="D8" s="3" t="s">
        <v>11</v>
      </c>
      <c r="E8" s="3" t="s">
        <v>16</v>
      </c>
      <c r="F8" s="3">
        <v>6400</v>
      </c>
      <c r="G8" s="3">
        <v>1900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E1" sqref="E1:E1048576"/>
    </sheetView>
  </sheetViews>
  <sheetFormatPr defaultRowHeight="14.5" x14ac:dyDescent="0.35"/>
  <cols>
    <col min="1" max="3" width="20" customWidth="1"/>
    <col min="4" max="4" width="23.6328125" bestFit="1" customWidth="1"/>
    <col min="5" max="7" width="20" customWidth="1"/>
  </cols>
  <sheetData>
    <row r="1" spans="1:7" x14ac:dyDescent="0.35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</row>
    <row r="2" spans="1:7" x14ac:dyDescent="0.35">
      <c r="A2" s="6" t="s">
        <v>40</v>
      </c>
      <c r="B2" s="6">
        <v>1</v>
      </c>
      <c r="C2" s="13">
        <v>0.4</v>
      </c>
      <c r="D2" s="6" t="s">
        <v>41</v>
      </c>
      <c r="E2" s="6" t="s">
        <v>42</v>
      </c>
      <c r="F2" s="6" t="s">
        <v>11</v>
      </c>
      <c r="G2" s="6" t="s">
        <v>43</v>
      </c>
    </row>
    <row r="3" spans="1:7" x14ac:dyDescent="0.35">
      <c r="A3" s="6" t="s">
        <v>44</v>
      </c>
      <c r="B3" s="6">
        <v>1</v>
      </c>
      <c r="C3" s="13">
        <v>0.35</v>
      </c>
      <c r="D3" s="6" t="s">
        <v>45</v>
      </c>
      <c r="E3" s="6" t="s">
        <v>46</v>
      </c>
      <c r="F3" s="6" t="s">
        <v>11</v>
      </c>
      <c r="G3" s="6" t="s">
        <v>16</v>
      </c>
    </row>
    <row r="4" spans="1:7" x14ac:dyDescent="0.35">
      <c r="A4" s="6" t="s">
        <v>47</v>
      </c>
      <c r="B4" s="6">
        <v>1</v>
      </c>
      <c r="C4" s="13">
        <v>0.42</v>
      </c>
      <c r="D4" s="6" t="s">
        <v>42</v>
      </c>
      <c r="E4" s="6" t="s">
        <v>42</v>
      </c>
      <c r="F4" s="6" t="s">
        <v>48</v>
      </c>
      <c r="G4" s="6" t="s">
        <v>43</v>
      </c>
    </row>
    <row r="5" spans="1:7" x14ac:dyDescent="0.35">
      <c r="A5" s="6" t="s">
        <v>49</v>
      </c>
      <c r="B5" s="6">
        <v>1</v>
      </c>
      <c r="C5" s="13">
        <v>0.38</v>
      </c>
      <c r="D5" s="6" t="s">
        <v>50</v>
      </c>
      <c r="E5" s="6" t="s">
        <v>51</v>
      </c>
      <c r="F5" s="6" t="s">
        <v>11</v>
      </c>
      <c r="G5" s="6" t="s">
        <v>43</v>
      </c>
    </row>
    <row r="6" spans="1:7" x14ac:dyDescent="0.35">
      <c r="A6" s="6" t="s">
        <v>52</v>
      </c>
      <c r="B6" s="6">
        <v>0</v>
      </c>
      <c r="C6" s="13">
        <v>0.37</v>
      </c>
      <c r="D6" s="6" t="s">
        <v>53</v>
      </c>
      <c r="E6" s="6" t="s">
        <v>54</v>
      </c>
      <c r="F6" s="6" t="s">
        <v>11</v>
      </c>
      <c r="G6" s="6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A11" sqref="A11:A22"/>
    </sheetView>
  </sheetViews>
  <sheetFormatPr defaultRowHeight="14.5" x14ac:dyDescent="0.35"/>
  <cols>
    <col min="1" max="6" width="14" customWidth="1"/>
  </cols>
  <sheetData>
    <row r="1" spans="1:6" x14ac:dyDescent="0.35">
      <c r="A1" s="1" t="s">
        <v>55</v>
      </c>
      <c r="B1" t="s">
        <v>40</v>
      </c>
      <c r="C1" t="s">
        <v>44</v>
      </c>
      <c r="D1" t="s">
        <v>47</v>
      </c>
      <c r="E1" t="s">
        <v>49</v>
      </c>
      <c r="F1" t="s">
        <v>56</v>
      </c>
    </row>
    <row r="2" spans="1:6" x14ac:dyDescent="0.35">
      <c r="A2" t="s">
        <v>8</v>
      </c>
      <c r="B2">
        <v>1</v>
      </c>
      <c r="C2">
        <v>0</v>
      </c>
      <c r="D2">
        <v>1</v>
      </c>
      <c r="E2">
        <v>0</v>
      </c>
      <c r="F2">
        <v>0</v>
      </c>
    </row>
    <row r="3" spans="1:6" x14ac:dyDescent="0.35">
      <c r="A3" t="s">
        <v>13</v>
      </c>
      <c r="B3">
        <v>1</v>
      </c>
      <c r="C3">
        <v>1</v>
      </c>
      <c r="D3">
        <v>1</v>
      </c>
      <c r="E3">
        <v>1</v>
      </c>
      <c r="F3">
        <v>0</v>
      </c>
    </row>
    <row r="4" spans="1:6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0</v>
      </c>
    </row>
    <row r="5" spans="1:6" x14ac:dyDescent="0.35">
      <c r="A5" t="s">
        <v>20</v>
      </c>
      <c r="B5">
        <v>0</v>
      </c>
      <c r="C5">
        <v>0</v>
      </c>
      <c r="D5">
        <v>1</v>
      </c>
      <c r="E5">
        <v>1</v>
      </c>
      <c r="F5">
        <v>0</v>
      </c>
    </row>
    <row r="6" spans="1:6" x14ac:dyDescent="0.35">
      <c r="A6" t="s">
        <v>23</v>
      </c>
      <c r="B6">
        <v>0</v>
      </c>
      <c r="C6">
        <v>0</v>
      </c>
      <c r="D6">
        <v>1</v>
      </c>
      <c r="E6">
        <v>1</v>
      </c>
      <c r="F6">
        <v>0</v>
      </c>
    </row>
    <row r="7" spans="1:6" x14ac:dyDescent="0.35">
      <c r="A7" t="s">
        <v>27</v>
      </c>
      <c r="B7">
        <v>0</v>
      </c>
      <c r="C7">
        <v>1</v>
      </c>
      <c r="D7">
        <v>1</v>
      </c>
      <c r="E7">
        <v>1</v>
      </c>
      <c r="F7">
        <v>0</v>
      </c>
    </row>
    <row r="8" spans="1:6" x14ac:dyDescent="0.35">
      <c r="A8" t="s">
        <v>30</v>
      </c>
      <c r="B8">
        <v>1</v>
      </c>
      <c r="C8">
        <v>0</v>
      </c>
      <c r="D8">
        <v>1</v>
      </c>
      <c r="E8">
        <v>0</v>
      </c>
      <c r="F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abSelected="1" workbookViewId="0">
      <selection activeCell="N2" sqref="N2"/>
    </sheetView>
  </sheetViews>
  <sheetFormatPr defaultRowHeight="14.5" x14ac:dyDescent="0.35"/>
  <cols>
    <col min="1" max="1" width="17.81640625" customWidth="1"/>
    <col min="6" max="6" width="12.90625" bestFit="1" customWidth="1"/>
    <col min="7" max="7" width="16.6328125" bestFit="1" customWidth="1"/>
    <col min="13" max="13" width="16.81640625" bestFit="1" customWidth="1"/>
    <col min="14" max="14" width="11.7265625" bestFit="1" customWidth="1"/>
  </cols>
  <sheetData>
    <row r="1" spans="1:14" ht="15.5" x14ac:dyDescent="0.35">
      <c r="A1" s="7" t="s">
        <v>55</v>
      </c>
      <c r="B1" s="7" t="s">
        <v>40</v>
      </c>
      <c r="C1" s="7" t="s">
        <v>44</v>
      </c>
      <c r="D1" s="7" t="s">
        <v>47</v>
      </c>
      <c r="E1" s="7" t="s">
        <v>49</v>
      </c>
      <c r="F1" s="7" t="s">
        <v>56</v>
      </c>
      <c r="G1" s="3"/>
      <c r="H1" s="7" t="s">
        <v>40</v>
      </c>
      <c r="I1" s="7" t="s">
        <v>44</v>
      </c>
      <c r="J1" s="7" t="s">
        <v>47</v>
      </c>
      <c r="K1" s="7" t="s">
        <v>49</v>
      </c>
      <c r="L1" s="7" t="s">
        <v>52</v>
      </c>
      <c r="M1" s="7" t="s">
        <v>57</v>
      </c>
      <c r="N1" s="9" t="s">
        <v>58</v>
      </c>
    </row>
    <row r="2" spans="1:14" ht="15.5" x14ac:dyDescent="0.35">
      <c r="A2" s="3" t="s">
        <v>8</v>
      </c>
      <c r="B2" s="3">
        <f>Dealers!$F$2 * Branches!$C$2 - Dealers!$G$2 - Inputs!$B$1</f>
        <v>400</v>
      </c>
      <c r="C2" s="3">
        <f>Dealers!$F$2 * Branches!$C$3 - Dealers!$G$2 - Inputs!$B$1</f>
        <v>100</v>
      </c>
      <c r="D2" s="3">
        <f>Dealers!$F$2 * Branches!$C$4 - Dealers!$G$2 - Inputs!$B$1</f>
        <v>520</v>
      </c>
      <c r="E2" s="3">
        <f>Dealers!$F$2 * Branches!$C$5 - Dealers!$G$2 - Inputs!$B$1</f>
        <v>280</v>
      </c>
      <c r="F2" s="3">
        <f>Dealers!$F$2 * Branches!$C$6 - Dealers!$G$2 - Inputs!$B$1</f>
        <v>220</v>
      </c>
      <c r="G2" s="3"/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f t="shared" ref="M2:M8" si="0">SUM(H2:L2)</f>
        <v>1</v>
      </c>
      <c r="N2" s="3">
        <f>SUMPRODUCT(B2:F8, H2:L8)</f>
        <v>4328</v>
      </c>
    </row>
    <row r="3" spans="1:14" ht="15.5" x14ac:dyDescent="0.35">
      <c r="A3" s="3" t="s">
        <v>13</v>
      </c>
      <c r="B3" s="3">
        <f>Dealers!$F$3 * Branches!$C$2 - Dealers!$G$3 - Inputs!$B$1</f>
        <v>800</v>
      </c>
      <c r="C3" s="3">
        <f>Dealers!$F$3 * Branches!$C$3 - Dealers!$G$3 - Inputs!$B$1</f>
        <v>425</v>
      </c>
      <c r="D3" s="3">
        <f>Dealers!$F$3 * Branches!$C$4 - Dealers!$G$3 - Inputs!$B$1</f>
        <v>950</v>
      </c>
      <c r="E3" s="3">
        <f>Dealers!$F$3 * Branches!$C$5 - Dealers!$G$3 - Inputs!$B$1</f>
        <v>650</v>
      </c>
      <c r="F3" s="3">
        <f>Dealers!$F$3 * Branches!$C$6 - Dealers!$G$3 - Inputs!$B$1</f>
        <v>575</v>
      </c>
      <c r="G3" s="3"/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f t="shared" si="0"/>
        <v>1</v>
      </c>
      <c r="N3" s="3"/>
    </row>
    <row r="4" spans="1:14" ht="15.5" x14ac:dyDescent="0.35">
      <c r="A4" s="3" t="s">
        <v>17</v>
      </c>
      <c r="B4" s="3">
        <f>Dealers!$F$4 * Branches!$C$2 - Dealers!$G$4 - Inputs!$B$1</f>
        <v>300</v>
      </c>
      <c r="C4" s="3">
        <f>Dealers!$F$4 * Branches!$C$3 - Dealers!$G$4 - Inputs!$B$1</f>
        <v>50</v>
      </c>
      <c r="D4" s="3">
        <f>Dealers!$F$4 * Branches!$C$4 - Dealers!$G$4 - Inputs!$B$1</f>
        <v>400</v>
      </c>
      <c r="E4" s="3">
        <f>Dealers!$F$4 * Branches!$C$5 - Dealers!$G$4 - Inputs!$B$1</f>
        <v>200</v>
      </c>
      <c r="F4" s="3">
        <f>Dealers!$F$4 * Branches!$C$6 - Dealers!$G$4 - Inputs!$B$1</f>
        <v>150</v>
      </c>
      <c r="G4" s="3"/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f t="shared" si="0"/>
        <v>1</v>
      </c>
      <c r="N4" s="3"/>
    </row>
    <row r="5" spans="1:14" ht="15.5" x14ac:dyDescent="0.35">
      <c r="A5" s="3" t="s">
        <v>20</v>
      </c>
      <c r="B5" s="3">
        <f>Dealers!$F$5 * Branches!$C$2 - Dealers!$G$5 - Inputs!$B$1</f>
        <v>820</v>
      </c>
      <c r="C5" s="3">
        <f>Dealers!$F$5 * Branches!$C$3 - Dealers!$G$5 - Inputs!$B$1</f>
        <v>480</v>
      </c>
      <c r="D5" s="3">
        <f>Dealers!$F$5 * Branches!$C$4 - Dealers!$G$5 - Inputs!$B$1</f>
        <v>956</v>
      </c>
      <c r="E5" s="3">
        <f>Dealers!$F$5 * Branches!$C$5 - Dealers!$G$5 - Inputs!$B$1</f>
        <v>684</v>
      </c>
      <c r="F5" s="3">
        <f>Dealers!$F$5 * Branches!$C$6 - Dealers!$G$5 - Inputs!$B$1</f>
        <v>616</v>
      </c>
      <c r="G5" s="3"/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f t="shared" si="0"/>
        <v>1</v>
      </c>
      <c r="N5" s="3"/>
    </row>
    <row r="6" spans="1:14" ht="15.5" x14ac:dyDescent="0.35">
      <c r="A6" s="3" t="s">
        <v>23</v>
      </c>
      <c r="B6" s="3">
        <f>Dealers!$F$6 * Branches!$C$2 - Dealers!$G$6 - Inputs!$B$1</f>
        <v>580</v>
      </c>
      <c r="C6" s="3">
        <f>Dealers!$F$6 * Branches!$C$3 - Dealers!$G$6 - Inputs!$B$1</f>
        <v>220</v>
      </c>
      <c r="D6" s="3">
        <f>Dealers!$F$6 * Branches!$C$4 - Dealers!$G$6 - Inputs!$B$1</f>
        <v>724</v>
      </c>
      <c r="E6" s="3">
        <f>Dealers!$F$6 * Branches!$C$5 - Dealers!$G$6 - Inputs!$B$1</f>
        <v>436</v>
      </c>
      <c r="F6" s="3">
        <f>Dealers!$F$6 * Branches!$C$6 - Dealers!$G$6 - Inputs!$B$1</f>
        <v>364</v>
      </c>
      <c r="G6" s="3"/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f t="shared" si="0"/>
        <v>1</v>
      </c>
      <c r="N6" s="3"/>
    </row>
    <row r="7" spans="1:14" ht="15.5" x14ac:dyDescent="0.35">
      <c r="A7" s="3" t="s">
        <v>27</v>
      </c>
      <c r="B7" s="3">
        <f>Dealers!$F$7 * Branches!$C$2 - Dealers!$G$7 - Inputs!$B$1</f>
        <v>400</v>
      </c>
      <c r="C7" s="3">
        <f>Dealers!$F$7 * Branches!$C$3 - Dealers!$G$7 - Inputs!$B$1</f>
        <v>124.99999999999977</v>
      </c>
      <c r="D7" s="3">
        <f>Dealers!$F$7 * Branches!$C$4 - Dealers!$G$7 - Inputs!$B$1</f>
        <v>510</v>
      </c>
      <c r="E7" s="3">
        <f>Dealers!$F$7 * Branches!$C$5 - Dealers!$G$7 - Inputs!$B$1</f>
        <v>290</v>
      </c>
      <c r="F7" s="3">
        <f>Dealers!$F$7 * Branches!$C$6 - Dealers!$G$7 - Inputs!$B$1</f>
        <v>235</v>
      </c>
      <c r="G7" s="3"/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f t="shared" si="0"/>
        <v>1</v>
      </c>
      <c r="N7" s="3"/>
    </row>
    <row r="8" spans="1:14" ht="15.5" x14ac:dyDescent="0.35">
      <c r="A8" s="3" t="s">
        <v>30</v>
      </c>
      <c r="B8" s="3">
        <f>Dealers!$F$8 * Branches!$C$2 - Dealers!$G$8 - Inputs!$B$1</f>
        <v>460</v>
      </c>
      <c r="C8" s="3">
        <f>Dealers!$F$8 * Branches!$C$3 - Dealers!$G$8 - Inputs!$B$1</f>
        <v>140</v>
      </c>
      <c r="D8" s="3">
        <f>Dealers!$F$8 * Branches!$C$4 - Dealers!$G$8 - Inputs!$B$1</f>
        <v>588</v>
      </c>
      <c r="E8" s="3">
        <f>Dealers!$F$8 * Branches!$C$5 - Dealers!$G$8 - Inputs!$B$1</f>
        <v>332</v>
      </c>
      <c r="F8" s="3">
        <f>Dealers!$F$8 * Branches!$C$6 - Dealers!$G$8 - Inputs!$B$1</f>
        <v>268</v>
      </c>
      <c r="G8" s="3"/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f t="shared" si="0"/>
        <v>1</v>
      </c>
      <c r="N8" s="3"/>
    </row>
    <row r="9" spans="1:14" ht="15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5" x14ac:dyDescent="0.35">
      <c r="A10" s="3"/>
      <c r="B10" s="3"/>
      <c r="C10" s="3"/>
      <c r="D10" s="3"/>
      <c r="E10" s="3"/>
      <c r="F10" s="3"/>
      <c r="G10" s="3" t="s">
        <v>59</v>
      </c>
      <c r="H10" s="3">
        <f>SUM(H2:H8)</f>
        <v>1</v>
      </c>
      <c r="I10" s="3">
        <f>SUM(I2:I8)</f>
        <v>0</v>
      </c>
      <c r="J10" s="3">
        <f>SUM(J2:J8)</f>
        <v>5</v>
      </c>
      <c r="K10" s="3">
        <f>SUM(K2:K8)</f>
        <v>1</v>
      </c>
      <c r="L10" s="3">
        <f>SUM(L2:L8)</f>
        <v>0</v>
      </c>
      <c r="M10" s="3"/>
      <c r="N10" s="3"/>
    </row>
    <row r="25" spans="1:1" x14ac:dyDescent="0.35">
      <c r="A25" t="s">
        <v>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selection activeCell="E6" sqref="E6"/>
    </sheetView>
  </sheetViews>
  <sheetFormatPr defaultRowHeight="14.5" x14ac:dyDescent="0.35"/>
  <cols>
    <col min="1" max="3" width="20" customWidth="1"/>
    <col min="4" max="4" width="20" style="12" customWidth="1"/>
    <col min="5" max="7" width="20" customWidth="1"/>
  </cols>
  <sheetData>
    <row r="1" spans="1:7" ht="15.5" x14ac:dyDescent="0.35">
      <c r="A1" s="7" t="s">
        <v>1</v>
      </c>
      <c r="B1" s="7" t="s">
        <v>70</v>
      </c>
      <c r="C1" s="7" t="s">
        <v>71</v>
      </c>
      <c r="D1" s="10" t="s">
        <v>72</v>
      </c>
      <c r="E1" s="7" t="s">
        <v>73</v>
      </c>
      <c r="F1" s="7" t="s">
        <v>0</v>
      </c>
      <c r="G1" s="7" t="s">
        <v>74</v>
      </c>
    </row>
    <row r="2" spans="1:7" ht="15.5" x14ac:dyDescent="0.35">
      <c r="A2" s="3" t="s">
        <v>8</v>
      </c>
      <c r="B2" s="3" t="str">
        <f>IFERROR(INDEX(Model!$H$1:$L$1, MATCH(1, Model!H2:L2, 0)), "No feasible")</f>
        <v>B3</v>
      </c>
      <c r="C2" s="3">
        <f>Dealers!$F$2</f>
        <v>6000</v>
      </c>
      <c r="D2" s="11">
        <f>IF(B2="No feasible", "", VLOOKUP(B2, Branches!$A$2:$C$6, 3, FALSE))</f>
        <v>0.42</v>
      </c>
      <c r="E2" s="3">
        <f t="shared" ref="E2:E8" si="0">IF(D2="", "", C2 * D2)</f>
        <v>2520</v>
      </c>
      <c r="F2" s="3">
        <f>Inputs!$B$1</f>
        <v>200</v>
      </c>
      <c r="G2" s="3">
        <f>IF(D2="","", C2*D2 - VLOOKUP(A2, Dealers!$A$2:$G$8, 7, FALSE) - Inputs!$B$1)</f>
        <v>520</v>
      </c>
    </row>
    <row r="3" spans="1:7" ht="15.5" x14ac:dyDescent="0.35">
      <c r="A3" s="3" t="s">
        <v>13</v>
      </c>
      <c r="B3" s="3" t="str">
        <f>IFERROR(INDEX(Model!$H$1:$L$1, MATCH(1, Model!H3:L3, 0)), "No feasible")</f>
        <v>B3</v>
      </c>
      <c r="C3" s="3">
        <f>Dealers!$F$3</f>
        <v>7500</v>
      </c>
      <c r="D3" s="11">
        <f>IF(B3="No feasible", "", VLOOKUP(B3, Branches!$A$2:$C$6, 3, FALSE))</f>
        <v>0.42</v>
      </c>
      <c r="E3" s="3">
        <f t="shared" si="0"/>
        <v>3150</v>
      </c>
      <c r="F3" s="3">
        <f>Inputs!$B$1</f>
        <v>200</v>
      </c>
      <c r="G3" s="3">
        <f>IF(D3="","", C3*D3 - VLOOKUP(A3, Dealers!$A$2:$G$8, 7, FALSE) - Inputs!$B$1)</f>
        <v>950</v>
      </c>
    </row>
    <row r="4" spans="1:7" ht="15.5" x14ac:dyDescent="0.35">
      <c r="A4" s="3" t="s">
        <v>17</v>
      </c>
      <c r="B4" s="3" t="str">
        <f>IFERROR(INDEX(Model!$H$1:$L$1, MATCH(1, Model!H4:L4, 0)), "No feasible")</f>
        <v>B1</v>
      </c>
      <c r="C4" s="3">
        <f>Dealers!$F$4</f>
        <v>5000</v>
      </c>
      <c r="D4" s="11">
        <f>IF(B4="No feasible", "", VLOOKUP(B4, Branches!$A$2:$C$6, 3, FALSE))</f>
        <v>0.4</v>
      </c>
      <c r="E4" s="3">
        <f t="shared" si="0"/>
        <v>2000</v>
      </c>
      <c r="F4" s="3">
        <f>Inputs!$B$1</f>
        <v>200</v>
      </c>
      <c r="G4" s="3">
        <f>IF(D4="","", C4*D4 - VLOOKUP(A4, Dealers!$A$2:$G$8, 7, FALSE) - Inputs!$B$1)</f>
        <v>300</v>
      </c>
    </row>
    <row r="5" spans="1:7" ht="15.5" x14ac:dyDescent="0.35">
      <c r="A5" s="3" t="s">
        <v>20</v>
      </c>
      <c r="B5" s="3" t="str">
        <f>IFERROR(INDEX(Model!$H$1:$L$1, MATCH(1, Model!H5:L5, 0)), "No feasible")</f>
        <v>B3</v>
      </c>
      <c r="C5" s="3">
        <f>Dealers!$F$5</f>
        <v>6800</v>
      </c>
      <c r="D5" s="11">
        <f>IF(B5="No feasible", "", VLOOKUP(B5, Branches!$A$2:$C$6, 3, FALSE))</f>
        <v>0.42</v>
      </c>
      <c r="E5" s="3">
        <f t="shared" si="0"/>
        <v>2856</v>
      </c>
      <c r="F5" s="3">
        <f>Inputs!$B$1</f>
        <v>200</v>
      </c>
      <c r="G5" s="3">
        <f>IF(D5="","", C5*D5 - VLOOKUP(A5, Dealers!$A$2:$G$8, 7, FALSE) - Inputs!$B$1)</f>
        <v>956</v>
      </c>
    </row>
    <row r="6" spans="1:7" ht="15.5" x14ac:dyDescent="0.35">
      <c r="A6" s="3" t="s">
        <v>23</v>
      </c>
      <c r="B6" s="3" t="str">
        <f>IFERROR(INDEX(Model!$H$1:$L$1, MATCH(1, Model!H6:L6, 0)), "No feasible")</f>
        <v>B3</v>
      </c>
      <c r="C6" s="3">
        <f>Dealers!$F$6</f>
        <v>7200</v>
      </c>
      <c r="D6" s="11">
        <f>IF(B6="No feasible", "", VLOOKUP(B6, Branches!$A$2:$C$6, 3, FALSE))</f>
        <v>0.42</v>
      </c>
      <c r="E6" s="3">
        <f t="shared" si="0"/>
        <v>3024</v>
      </c>
      <c r="F6" s="3">
        <f>Inputs!$B$1</f>
        <v>200</v>
      </c>
      <c r="G6" s="3">
        <f>IF(D6="","", C6*D6 - VLOOKUP(A6, Dealers!$A$2:$G$8, 7, FALSE) - Inputs!$B$1)</f>
        <v>724</v>
      </c>
    </row>
    <row r="7" spans="1:7" ht="15.5" x14ac:dyDescent="0.35">
      <c r="A7" s="3" t="s">
        <v>27</v>
      </c>
      <c r="B7" s="3" t="str">
        <f>IFERROR(INDEX(Model!$H$1:$L$1, MATCH(1, Model!H7:L7, 0)), "No feasible")</f>
        <v>B4</v>
      </c>
      <c r="C7" s="3">
        <f>Dealers!$F$7</f>
        <v>5500</v>
      </c>
      <c r="D7" s="11">
        <f>IF(B7="No feasible", "", VLOOKUP(B7, Branches!$A$2:$C$6, 3, FALSE))</f>
        <v>0.38</v>
      </c>
      <c r="E7" s="3">
        <f t="shared" si="0"/>
        <v>2090</v>
      </c>
      <c r="F7" s="3">
        <f>Inputs!$B$1</f>
        <v>200</v>
      </c>
      <c r="G7" s="3">
        <f>IF(D7="","", C7*D7 - VLOOKUP(A7, Dealers!$A$2:$G$8, 7, FALSE) - Inputs!$B$1)</f>
        <v>290</v>
      </c>
    </row>
    <row r="8" spans="1:7" ht="15.5" x14ac:dyDescent="0.35">
      <c r="A8" s="3" t="s">
        <v>30</v>
      </c>
      <c r="B8" s="3" t="str">
        <f>IFERROR(INDEX(Model!$H$1:$L$1, MATCH(1, Model!H8:L8, 0)), "No feasible")</f>
        <v>B3</v>
      </c>
      <c r="C8" s="3">
        <f>Dealers!$F$8</f>
        <v>6400</v>
      </c>
      <c r="D8" s="11">
        <f>IF(B8="No feasible", "", VLOOKUP(B8, Branches!$A$2:$C$6, 3, FALSE))</f>
        <v>0.42</v>
      </c>
      <c r="E8" s="3">
        <f t="shared" si="0"/>
        <v>2688</v>
      </c>
      <c r="F8" s="3">
        <f>Inputs!$B$1</f>
        <v>200</v>
      </c>
      <c r="G8" s="3">
        <f>IF(D8="","", C8*D8 - VLOOKUP(A8, Dealers!$A$2:$G$8, 7, FALSE) - Inputs!$B$1)</f>
        <v>588</v>
      </c>
    </row>
    <row r="9" spans="1:7" x14ac:dyDescent="0.35">
      <c r="F9" s="14" t="s">
        <v>75</v>
      </c>
      <c r="G9" s="14">
        <f>SUM(G2:G8)</f>
        <v>4328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Inputs</vt:lpstr>
      <vt:lpstr>Dealers</vt:lpstr>
      <vt:lpstr>Branches</vt:lpstr>
      <vt:lpstr>Feasibility</vt:lpstr>
      <vt:lpstr>Model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Kunal Kaushal</cp:lastModifiedBy>
  <dcterms:created xsi:type="dcterms:W3CDTF">2025-08-20T15:52:20Z</dcterms:created>
  <dcterms:modified xsi:type="dcterms:W3CDTF">2025-08-20T16:09:32Z</dcterms:modified>
</cp:coreProperties>
</file>