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a0ee13f4fa8a71/Desktop/"/>
    </mc:Choice>
  </mc:AlternateContent>
  <xr:revisionPtr revIDLastSave="16" documentId="8_{2E3DC7DB-0F67-4E09-A643-30FB3F2D325F}" xr6:coauthVersionLast="47" xr6:coauthVersionMax="47" xr10:uidLastSave="{871872C7-A2FC-4F1B-9840-E0433DB9147F}"/>
  <bookViews>
    <workbookView xWindow="-120" yWindow="-120" windowWidth="29040" windowHeight="15720" tabRatio="167" xr2:uid="{C26940F9-91C5-4C3A-ABC4-C80E3B952E11}"/>
  </bookViews>
  <sheets>
    <sheet name="Sheet1" sheetId="1" r:id="rId1"/>
    <sheet name="Sheet2" sheetId="2" state="hidden" r:id="rId2"/>
  </sheets>
  <definedNames>
    <definedName name="aporte">Sheet1!$D$19</definedName>
    <definedName name="patrimonio">Sheet1!$D$22</definedName>
    <definedName name="qtd_anos">Sheet1!$D$20</definedName>
    <definedName name="rendimento_carteira">Sheet1!$D$14</definedName>
    <definedName name="salario">Sheet1!$D$13</definedName>
    <definedName name="sugestao_investimento">Sheet1!$D$15</definedName>
    <definedName name="taxa_mensal">Sheet1!$D$21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22" i="1"/>
  <c r="D23" i="1" s="1"/>
  <c r="C36" i="1"/>
  <c r="C41" i="1"/>
  <c r="C42" i="1"/>
  <c r="C43" i="1"/>
  <c r="C44" i="1"/>
  <c r="C45" i="1"/>
  <c r="D45" i="1" s="1"/>
  <c r="C40" i="1"/>
  <c r="D40" i="1" s="1"/>
  <c r="H6" i="2"/>
  <c r="A17" i="2"/>
  <c r="A18" i="2"/>
  <c r="A19" i="2"/>
  <c r="A20" i="2"/>
  <c r="A21" i="2"/>
  <c r="A16" i="2"/>
  <c r="A11" i="2"/>
  <c r="A12" i="2"/>
  <c r="A13" i="2"/>
  <c r="A14" i="2"/>
  <c r="A15" i="2"/>
  <c r="A10" i="2"/>
  <c r="A4" i="2"/>
  <c r="A5" i="2"/>
  <c r="A6" i="2"/>
  <c r="A7" i="2"/>
  <c r="A8" i="2"/>
  <c r="A9" i="2"/>
  <c r="C28" i="1"/>
  <c r="D28" i="1" s="1"/>
  <c r="C29" i="1"/>
  <c r="D29" i="1" s="1"/>
  <c r="C30" i="1"/>
  <c r="D30" i="1" s="1"/>
  <c r="C31" i="1"/>
  <c r="D31" i="1" s="1"/>
  <c r="C27" i="1"/>
  <c r="D27" i="1" s="1"/>
  <c r="D44" i="1" l="1"/>
  <c r="D43" i="1"/>
  <c r="D42" i="1"/>
  <c r="D41" i="1"/>
  <c r="D46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<sst xmlns="http://schemas.openxmlformats.org/spreadsheetml/2006/main" count="71" uniqueCount="34">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</sst>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3" xfId="0" applyBorder="1"/>
    <xf numFmtId="0" fontId="0" fillId="0" borderId="8" xfId="0" applyBorder="1"/>
    <xf numFmtId="8" fontId="3" fillId="5" borderId="10" xfId="0" applyNumberFormat="1" applyFont="1" applyFill="1" applyBorder="1" applyAlignment="1">
      <alignment horizontal="center"/>
    </xf>
    <xf numFmtId="8" fontId="3" fillId="5" borderId="11" xfId="0" applyNumberFormat="1" applyFont="1" applyFill="1" applyBorder="1" applyAlignment="1">
      <alignment horizontal="center"/>
    </xf>
    <xf numFmtId="0" fontId="4" fillId="0" borderId="0" xfId="0" applyFont="1"/>
    <xf numFmtId="9" fontId="0" fillId="0" borderId="0" xfId="0" applyNumberFormat="1" applyAlignment="1">
      <alignment horizontal="center"/>
    </xf>
    <xf numFmtId="9" fontId="0" fillId="0" borderId="4" xfId="0" applyNumberFormat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14" xfId="0" applyFont="1" applyFill="1" applyBorder="1" applyAlignment="1">
      <alignment horizontal="left" indent="3"/>
    </xf>
    <xf numFmtId="0" fontId="7" fillId="5" borderId="16" xfId="0" applyFont="1" applyFill="1" applyBorder="1" applyAlignment="1">
      <alignment horizontal="left" indent="3"/>
    </xf>
    <xf numFmtId="0" fontId="7" fillId="5" borderId="18" xfId="0" applyFont="1" applyFill="1" applyBorder="1" applyAlignment="1">
      <alignment horizontal="left" indent="3"/>
    </xf>
    <xf numFmtId="0" fontId="5" fillId="3" borderId="2" xfId="0" applyFont="1" applyFill="1" applyBorder="1" applyAlignment="1">
      <alignment horizontal="center" vertical="center"/>
    </xf>
    <xf numFmtId="0" fontId="2" fillId="2" borderId="0" xfId="3"/>
    <xf numFmtId="0" fontId="3" fillId="5" borderId="0" xfId="0" applyFont="1" applyFill="1"/>
    <xf numFmtId="0" fontId="2" fillId="2" borderId="0" xfId="3" applyAlignment="1"/>
    <xf numFmtId="164" fontId="3" fillId="5" borderId="0" xfId="0" applyNumberFormat="1" applyFont="1" applyFill="1"/>
    <xf numFmtId="164" fontId="3" fillId="5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164" fontId="0" fillId="7" borderId="0" xfId="0" applyNumberFormat="1" applyFill="1" applyAlignment="1">
      <alignment horizontal="center"/>
    </xf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4" borderId="1" xfId="0" applyFill="1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9" fontId="0" fillId="0" borderId="29" xfId="0" applyNumberFormat="1" applyBorder="1" applyAlignment="1">
      <alignment horizontal="center"/>
    </xf>
    <xf numFmtId="0" fontId="0" fillId="0" borderId="30" xfId="0" applyBorder="1"/>
    <xf numFmtId="9" fontId="0" fillId="0" borderId="31" xfId="0" applyNumberFormat="1" applyBorder="1" applyAlignment="1">
      <alignment horizontal="center"/>
    </xf>
    <xf numFmtId="0" fontId="0" fillId="0" borderId="5" xfId="0" applyBorder="1"/>
    <xf numFmtId="9" fontId="2" fillId="2" borderId="0" xfId="2" applyFont="1" applyFill="1"/>
    <xf numFmtId="164" fontId="3" fillId="4" borderId="0" xfId="0" applyNumberFormat="1" applyFont="1" applyFill="1" applyAlignment="1">
      <alignment horizontal="center"/>
    </xf>
    <xf numFmtId="0" fontId="7" fillId="5" borderId="3" xfId="0" applyFont="1" applyFill="1" applyBorder="1" applyAlignment="1">
      <alignment horizontal="left" indent="3"/>
    </xf>
    <xf numFmtId="0" fontId="7" fillId="5" borderId="23" xfId="0" applyFont="1" applyFill="1" applyBorder="1" applyAlignment="1">
      <alignment horizontal="left" indent="3"/>
    </xf>
    <xf numFmtId="0" fontId="7" fillId="5" borderId="5" xfId="0" applyFont="1" applyFill="1" applyBorder="1" applyAlignment="1">
      <alignment horizontal="left" indent="3"/>
    </xf>
    <xf numFmtId="0" fontId="7" fillId="5" borderId="24" xfId="0" applyFont="1" applyFill="1" applyBorder="1" applyAlignment="1">
      <alignment horizontal="left" indent="3"/>
    </xf>
    <xf numFmtId="0" fontId="6" fillId="6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indent="3"/>
    </xf>
    <xf numFmtId="0" fontId="7" fillId="0" borderId="22" xfId="0" applyFont="1" applyBorder="1" applyAlignment="1">
      <alignment horizontal="left" indent="3"/>
    </xf>
    <xf numFmtId="0" fontId="8" fillId="5" borderId="3" xfId="0" applyFont="1" applyFill="1" applyBorder="1" applyAlignment="1">
      <alignment horizontal="left" indent="3"/>
    </xf>
    <xf numFmtId="0" fontId="8" fillId="5" borderId="22" xfId="0" applyFont="1" applyFill="1" applyBorder="1" applyAlignment="1">
      <alignment horizontal="left" indent="3"/>
    </xf>
    <xf numFmtId="0" fontId="8" fillId="5" borderId="5" xfId="0" applyFont="1" applyFill="1" applyBorder="1" applyAlignment="1">
      <alignment horizontal="left" indent="3"/>
    </xf>
    <xf numFmtId="0" fontId="8" fillId="5" borderId="25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center" vertical="center"/>
    </xf>
    <xf numFmtId="164" fontId="3" fillId="0" borderId="9" xfId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0" fontId="3" fillId="0" borderId="10" xfId="0" applyNumberFormat="1" applyFont="1" applyBorder="1" applyAlignment="1" applyProtection="1">
      <alignment horizontal="center"/>
      <protection locked="0"/>
    </xf>
    <xf numFmtId="164" fontId="0" fillId="0" borderId="12" xfId="1" applyNumberFormat="1" applyFont="1" applyBorder="1" applyAlignment="1" applyProtection="1">
      <alignment horizontal="center"/>
      <protection locked="0"/>
    </xf>
    <xf numFmtId="9" fontId="0" fillId="0" borderId="13" xfId="0" applyNumberFormat="1" applyBorder="1" applyAlignment="1" applyProtection="1">
      <alignment horizontal="center"/>
      <protection locked="0"/>
    </xf>
    <xf numFmtId="164" fontId="0" fillId="0" borderId="20" xfId="1" applyNumberFormat="1" applyFont="1" applyBorder="1" applyAlignment="1" applyProtection="1">
      <alignment horizontal="center"/>
      <protection locked="0"/>
    </xf>
    <xf numFmtId="0" fontId="2" fillId="2" borderId="0" xfId="3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96-4CAF-A2DC-F3F03A6D5B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96-4CAF-A2DC-F3F03A6D5B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96-4CAF-A2DC-F3F03A6D5B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96-4CAF-A2DC-F3F03A6D5B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96-4CAF-A2DC-F3F03A6D5B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96-4CAF-A2DC-F3F03A6D5B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Sheet1!$C$40:$C$45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4-4403-BCB9-3660113A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1</xdr:row>
      <xdr:rowOff>161925</xdr:rowOff>
    </xdr:from>
    <xdr:to>
      <xdr:col>4</xdr:col>
      <xdr:colOff>28575</xdr:colOff>
      <xdr:row>10</xdr:row>
      <xdr:rowOff>3630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94DB571D-74E3-4792-B898-ECD920A62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52450" y="352425"/>
          <a:ext cx="6505575" cy="1556205"/>
        </a:xfrm>
        <a:prstGeom prst="rect">
          <a:avLst/>
        </a:prstGeom>
      </xdr:spPr>
    </xdr:pic>
    <xdr:clientData/>
  </xdr:twoCellAnchor>
  <xdr:twoCellAnchor>
    <xdr:from>
      <xdr:col>1</xdr:col>
      <xdr:colOff>990600</xdr:colOff>
      <xdr:row>46</xdr:row>
      <xdr:rowOff>161925</xdr:rowOff>
    </xdr:from>
    <xdr:to>
      <xdr:col>2</xdr:col>
      <xdr:colOff>2047875</xdr:colOff>
      <xdr:row>61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A09B-326F-E7BC-4088-C4CF9DBE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6FA3-81A5-47A4-A129-15F7DBD525EF}">
  <dimension ref="A11:G73"/>
  <sheetViews>
    <sheetView showGridLines="0" showRowColHeaders="0" tabSelected="1" topLeftCell="A14" zoomScaleNormal="100" workbookViewId="0">
      <selection activeCell="C35" sqref="C35"/>
    </sheetView>
  </sheetViews>
  <sheetFormatPr defaultColWidth="0" defaultRowHeight="15" x14ac:dyDescent="0.25"/>
  <cols>
    <col min="1" max="1" width="9.140625" customWidth="1"/>
    <col min="2" max="2" width="52.7109375" customWidth="1"/>
    <col min="3" max="3" width="30.85546875" bestFit="1" customWidth="1"/>
    <col min="4" max="4" width="12.7109375" bestFit="1" customWidth="1"/>
    <col min="5" max="6" width="4.5703125" customWidth="1"/>
    <col min="7" max="7" width="4.28515625" customWidth="1"/>
    <col min="8" max="8" width="9.140625" hidden="1" customWidth="1"/>
    <col min="9" max="16384" width="9.140625" hidden="1"/>
  </cols>
  <sheetData>
    <row r="11" spans="2:4" ht="15.75" thickBot="1" x14ac:dyDescent="0.3"/>
    <row r="12" spans="2:4" ht="28.5" x14ac:dyDescent="0.25">
      <c r="B12" s="46" t="s">
        <v>13</v>
      </c>
      <c r="C12" s="47"/>
      <c r="D12" s="48"/>
    </row>
    <row r="13" spans="2:4" ht="16.5" thickBot="1" x14ac:dyDescent="0.3">
      <c r="B13" s="42" t="s">
        <v>15</v>
      </c>
      <c r="C13" s="43"/>
      <c r="D13" s="61">
        <v>9000</v>
      </c>
    </row>
    <row r="14" spans="2:4" ht="16.5" thickBot="1" x14ac:dyDescent="0.3">
      <c r="B14" s="42" t="s">
        <v>14</v>
      </c>
      <c r="C14" s="43"/>
      <c r="D14" s="62">
        <v>0.01</v>
      </c>
    </row>
    <row r="15" spans="2:4" ht="16.5" thickBot="1" x14ac:dyDescent="0.3">
      <c r="B15" s="44" t="s">
        <v>33</v>
      </c>
      <c r="C15" s="45"/>
      <c r="D15" s="63">
        <f>D13*30%</f>
        <v>2700</v>
      </c>
    </row>
    <row r="16" spans="2:4" hidden="1" x14ac:dyDescent="0.25"/>
    <row r="17" spans="1:4" ht="15.75" thickBot="1" x14ac:dyDescent="0.3"/>
    <row r="18" spans="1:4" ht="35.25" customHeight="1" x14ac:dyDescent="0.25">
      <c r="B18" s="49" t="s">
        <v>5</v>
      </c>
      <c r="C18" s="50"/>
      <c r="D18" s="57"/>
    </row>
    <row r="19" spans="1:4" ht="15.75" x14ac:dyDescent="0.25">
      <c r="B19" s="51" t="s">
        <v>0</v>
      </c>
      <c r="C19" s="52"/>
      <c r="D19" s="58">
        <v>1260</v>
      </c>
    </row>
    <row r="20" spans="1:4" ht="15.75" x14ac:dyDescent="0.25">
      <c r="B20" s="51" t="s">
        <v>1</v>
      </c>
      <c r="C20" s="52"/>
      <c r="D20" s="59">
        <v>10</v>
      </c>
    </row>
    <row r="21" spans="1:4" ht="15.75" x14ac:dyDescent="0.25">
      <c r="B21" s="51" t="s">
        <v>2</v>
      </c>
      <c r="C21" s="52"/>
      <c r="D21" s="60">
        <v>1.0800000000000001E-2</v>
      </c>
    </row>
    <row r="22" spans="1:4" ht="15.75" x14ac:dyDescent="0.25">
      <c r="B22" s="53" t="s">
        <v>3</v>
      </c>
      <c r="C22" s="54"/>
      <c r="D22" s="3">
        <f>FV(taxa_mensal,qtd_anos*12,aporte*-1)</f>
        <v>306756.65948104812</v>
      </c>
    </row>
    <row r="23" spans="1:4" ht="16.5" thickBot="1" x14ac:dyDescent="0.3">
      <c r="B23" s="55" t="s">
        <v>4</v>
      </c>
      <c r="C23" s="56"/>
      <c r="D23" s="4">
        <f>patrimonio*rendimento_carteira</f>
        <v>3067.5665948104811</v>
      </c>
    </row>
    <row r="24" spans="1:4" hidden="1" x14ac:dyDescent="0.25"/>
    <row r="25" spans="1:4" ht="15.75" thickBot="1" x14ac:dyDescent="0.3"/>
    <row r="26" spans="1:4" ht="28.5" x14ac:dyDescent="0.25">
      <c r="B26" s="49" t="s">
        <v>11</v>
      </c>
      <c r="C26" s="50"/>
      <c r="D26" s="16" t="s">
        <v>12</v>
      </c>
    </row>
    <row r="27" spans="1:4" ht="15.75" x14ac:dyDescent="0.25">
      <c r="A27" s="5">
        <v>2</v>
      </c>
      <c r="B27" s="13" t="s">
        <v>6</v>
      </c>
      <c r="C27" s="8">
        <f>FV(taxa_mensal,$A27*12,aporte*-1)</f>
        <v>34310.888212332808</v>
      </c>
      <c r="D27" s="10">
        <f>C27*rendimento_carteira</f>
        <v>343.1088821233281</v>
      </c>
    </row>
    <row r="28" spans="1:4" ht="15.75" x14ac:dyDescent="0.25">
      <c r="A28" s="5">
        <v>5</v>
      </c>
      <c r="B28" s="14" t="s">
        <v>7</v>
      </c>
      <c r="C28" s="8">
        <f>FV(taxa_mensal,$A28*12,aporte*-1)</f>
        <v>105593.06439266562</v>
      </c>
      <c r="D28" s="10">
        <f>C28*rendimento_carteira</f>
        <v>1055.9306439266561</v>
      </c>
    </row>
    <row r="29" spans="1:4" ht="15.75" x14ac:dyDescent="0.25">
      <c r="A29" s="5">
        <v>10</v>
      </c>
      <c r="B29" s="14" t="s">
        <v>8</v>
      </c>
      <c r="C29" s="8">
        <f>FV(taxa_mensal,$A29*12,aporte*-1)</f>
        <v>306756.65948104812</v>
      </c>
      <c r="D29" s="10">
        <f>C29*rendimento_carteira</f>
        <v>3067.5665948104811</v>
      </c>
    </row>
    <row r="30" spans="1:4" ht="15.75" x14ac:dyDescent="0.25">
      <c r="A30" s="5">
        <v>20</v>
      </c>
      <c r="B30" s="14" t="s">
        <v>9</v>
      </c>
      <c r="C30" s="8">
        <f>FV(taxa_mensal,$A30*12,aporte*-1)</f>
        <v>1420081.7315561394</v>
      </c>
      <c r="D30" s="10">
        <f>C30*rendimento_carteira</f>
        <v>14200.817315561395</v>
      </c>
    </row>
    <row r="31" spans="1:4" ht="16.5" thickBot="1" x14ac:dyDescent="0.3">
      <c r="A31" s="5">
        <v>30</v>
      </c>
      <c r="B31" s="15" t="s">
        <v>10</v>
      </c>
      <c r="C31" s="9">
        <f>FV(taxa_mensal,$A31*12,aporte*-1)</f>
        <v>5460720.0609991066</v>
      </c>
      <c r="D31" s="11">
        <f>C31*rendimento_carteira</f>
        <v>54607.200609991065</v>
      </c>
    </row>
    <row r="35" spans="2:4" x14ac:dyDescent="0.25">
      <c r="B35" s="17" t="s">
        <v>20</v>
      </c>
      <c r="C35" s="64" t="s">
        <v>16</v>
      </c>
      <c r="D35" s="19"/>
    </row>
    <row r="36" spans="2:4" x14ac:dyDescent="0.25">
      <c r="B36" s="18" t="s">
        <v>19</v>
      </c>
      <c r="C36" s="21">
        <f>aporte</f>
        <v>1260</v>
      </c>
      <c r="D36" s="20"/>
    </row>
    <row r="39" spans="2:4" x14ac:dyDescent="0.25">
      <c r="B39" s="22" t="s">
        <v>21</v>
      </c>
      <c r="C39" s="22" t="s">
        <v>22</v>
      </c>
      <c r="D39" s="22" t="s">
        <v>23</v>
      </c>
    </row>
    <row r="40" spans="2:4" x14ac:dyDescent="0.25">
      <c r="B40" s="12" t="s">
        <v>24</v>
      </c>
      <c r="C40" s="6">
        <f>VLOOKUP($C$35&amp;"-"&amp;B40, Sheet2!A:D,4,FALSE)</f>
        <v>0.5</v>
      </c>
      <c r="D40" s="24">
        <f>C40*$C$36</f>
        <v>630</v>
      </c>
    </row>
    <row r="41" spans="2:4" x14ac:dyDescent="0.25">
      <c r="B41" s="12" t="s">
        <v>25</v>
      </c>
      <c r="C41" s="6">
        <f>VLOOKUP($C$35&amp;"-"&amp;B41, Sheet2!A:D,4,FALSE)</f>
        <v>0.1</v>
      </c>
      <c r="D41" s="24">
        <f t="shared" ref="D41:D45" si="0">C41*$C$36</f>
        <v>126</v>
      </c>
    </row>
    <row r="42" spans="2:4" x14ac:dyDescent="0.25">
      <c r="B42" s="12" t="s">
        <v>26</v>
      </c>
      <c r="C42" s="6">
        <f>VLOOKUP($C$35&amp;"-"&amp;B42, Sheet2!A:D,4,FALSE)</f>
        <v>0.05</v>
      </c>
      <c r="D42" s="24">
        <f t="shared" si="0"/>
        <v>63</v>
      </c>
    </row>
    <row r="43" spans="2:4" x14ac:dyDescent="0.25">
      <c r="B43" s="12" t="s">
        <v>27</v>
      </c>
      <c r="C43" s="6">
        <f>VLOOKUP($C$35&amp;"-"&amp;B43, Sheet2!A:D,4,FALSE)</f>
        <v>0.05</v>
      </c>
      <c r="D43" s="24">
        <f t="shared" si="0"/>
        <v>63</v>
      </c>
    </row>
    <row r="44" spans="2:4" x14ac:dyDescent="0.25">
      <c r="B44" s="12" t="s">
        <v>28</v>
      </c>
      <c r="C44" s="6">
        <f>VLOOKUP($C$35&amp;"-"&amp;B44, Sheet2!A:D,4,FALSE)</f>
        <v>0.2</v>
      </c>
      <c r="D44" s="24">
        <f t="shared" si="0"/>
        <v>252</v>
      </c>
    </row>
    <row r="45" spans="2:4" x14ac:dyDescent="0.25">
      <c r="B45" s="12" t="s">
        <v>29</v>
      </c>
      <c r="C45" s="6">
        <f>VLOOKUP($C$35&amp;"-"&amp;B45, Sheet2!A:D,4,FALSE)</f>
        <v>0.1</v>
      </c>
      <c r="D45" s="24">
        <f t="shared" si="0"/>
        <v>126</v>
      </c>
    </row>
    <row r="46" spans="2:4" x14ac:dyDescent="0.25">
      <c r="B46" s="23"/>
      <c r="C46" s="23"/>
      <c r="D46" s="41">
        <f>SUM(D40:D45)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sheetProtection sheet="1" objects="1" scenarios="1" selectLockedCells="1"/>
  <mergeCells count="11">
    <mergeCell ref="B13:C13"/>
    <mergeCell ref="B14:C14"/>
    <mergeCell ref="B15:C15"/>
    <mergeCell ref="B12:D12"/>
    <mergeCell ref="B26:C26"/>
    <mergeCell ref="B19:C19"/>
    <mergeCell ref="B20:C20"/>
    <mergeCell ref="B21:C21"/>
    <mergeCell ref="B22:C22"/>
    <mergeCell ref="B23:C23"/>
    <mergeCell ref="B18:D18"/>
  </mergeCells>
  <dataValidations count="1">
    <dataValidation type="list" allowBlank="1" showInputMessage="1" showErrorMessage="1" sqref="C35" xr:uid="{A9480D6D-A2C3-4C00-9A91-BF994A39A182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545-5029-4A73-B389-349D653435BE}">
  <dimension ref="A2:H21"/>
  <sheetViews>
    <sheetView workbookViewId="0">
      <selection activeCell="D14" sqref="D14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8" ht="15.75" thickBot="1" x14ac:dyDescent="0.3"/>
    <row r="3" spans="1:8" x14ac:dyDescent="0.25">
      <c r="A3" s="30" t="s">
        <v>31</v>
      </c>
      <c r="B3" s="25" t="s">
        <v>20</v>
      </c>
      <c r="C3" s="26" t="s">
        <v>21</v>
      </c>
      <c r="D3" s="27" t="s">
        <v>30</v>
      </c>
    </row>
    <row r="4" spans="1:8" x14ac:dyDescent="0.25">
      <c r="A4" s="1" t="str">
        <f>B4&amp;"-"&amp;C4</f>
        <v>Conservador-PAPEL</v>
      </c>
      <c r="B4" t="s">
        <v>18</v>
      </c>
      <c r="C4" s="12" t="s">
        <v>24</v>
      </c>
      <c r="D4" s="7">
        <v>0.3</v>
      </c>
    </row>
    <row r="5" spans="1:8" x14ac:dyDescent="0.25">
      <c r="A5" s="1" t="str">
        <f t="shared" ref="A5:A9" si="0">B5&amp;"-"&amp;C5</f>
        <v>Conservador-TIJOLO</v>
      </c>
      <c r="B5" t="s">
        <v>18</v>
      </c>
      <c r="C5" s="12" t="s">
        <v>25</v>
      </c>
      <c r="D5" s="7">
        <v>0.5</v>
      </c>
      <c r="H5" t="s">
        <v>30</v>
      </c>
    </row>
    <row r="6" spans="1:8" x14ac:dyDescent="0.25">
      <c r="A6" s="1" t="str">
        <f t="shared" si="0"/>
        <v>Conservador-HÍBRIDOS</v>
      </c>
      <c r="B6" t="s">
        <v>18</v>
      </c>
      <c r="C6" s="12" t="s">
        <v>26</v>
      </c>
      <c r="D6" s="7">
        <v>0.1</v>
      </c>
      <c r="G6" s="17" t="s">
        <v>32</v>
      </c>
      <c r="H6" s="40">
        <f>VLOOKUP(G6,$A:$D,4,FALSE)</f>
        <v>0.35</v>
      </c>
    </row>
    <row r="7" spans="1:8" x14ac:dyDescent="0.25">
      <c r="A7" s="1" t="str">
        <f t="shared" si="0"/>
        <v>Conservador-FOFs</v>
      </c>
      <c r="B7" t="s">
        <v>18</v>
      </c>
      <c r="C7" s="12" t="s">
        <v>27</v>
      </c>
      <c r="D7" s="7">
        <v>0.1</v>
      </c>
    </row>
    <row r="8" spans="1:8" x14ac:dyDescent="0.25">
      <c r="A8" s="1" t="str">
        <f t="shared" si="0"/>
        <v>Conservador-DESENVOLVIMENTO</v>
      </c>
      <c r="B8" t="s">
        <v>18</v>
      </c>
      <c r="C8" s="12" t="s">
        <v>28</v>
      </c>
      <c r="D8" s="7">
        <v>0</v>
      </c>
    </row>
    <row r="9" spans="1:8" x14ac:dyDescent="0.25">
      <c r="A9" s="35" t="str">
        <f t="shared" si="0"/>
        <v>Conservador-HOTELARIAS</v>
      </c>
      <c r="B9" s="31" t="s">
        <v>18</v>
      </c>
      <c r="C9" s="32" t="s">
        <v>29</v>
      </c>
      <c r="D9" s="36">
        <v>0</v>
      </c>
    </row>
    <row r="10" spans="1:8" x14ac:dyDescent="0.25">
      <c r="A10" s="37" t="str">
        <f>B10&amp;"-"&amp;C10</f>
        <v>Moderado-PAPEL</v>
      </c>
      <c r="B10" s="33" t="s">
        <v>17</v>
      </c>
      <c r="C10" s="34" t="s">
        <v>24</v>
      </c>
      <c r="D10" s="38">
        <v>0.32</v>
      </c>
    </row>
    <row r="11" spans="1:8" x14ac:dyDescent="0.25">
      <c r="A11" s="1" t="str">
        <f t="shared" ref="A11:A15" si="1">B11&amp;"-"&amp;C11</f>
        <v>Moderado-TIJOLO</v>
      </c>
      <c r="B11" t="s">
        <v>17</v>
      </c>
      <c r="C11" s="12" t="s">
        <v>25</v>
      </c>
      <c r="D11" s="7">
        <v>0.35</v>
      </c>
    </row>
    <row r="12" spans="1:8" x14ac:dyDescent="0.25">
      <c r="A12" s="1" t="str">
        <f t="shared" si="1"/>
        <v>Moderado-HÍBRIDOS</v>
      </c>
      <c r="B12" t="s">
        <v>17</v>
      </c>
      <c r="C12" s="12" t="s">
        <v>26</v>
      </c>
      <c r="D12" s="7">
        <v>0.08</v>
      </c>
    </row>
    <row r="13" spans="1:8" x14ac:dyDescent="0.25">
      <c r="A13" s="1" t="str">
        <f t="shared" si="1"/>
        <v>Moderado-FOFs</v>
      </c>
      <c r="B13" t="s">
        <v>17</v>
      </c>
      <c r="C13" s="12" t="s">
        <v>27</v>
      </c>
      <c r="D13" s="7">
        <v>0.05</v>
      </c>
    </row>
    <row r="14" spans="1:8" x14ac:dyDescent="0.25">
      <c r="A14" s="1" t="str">
        <f t="shared" si="1"/>
        <v>Moderado-DESENVOLVIMENTO</v>
      </c>
      <c r="B14" t="s">
        <v>17</v>
      </c>
      <c r="C14" s="12" t="s">
        <v>28</v>
      </c>
      <c r="D14" s="7">
        <v>0.1</v>
      </c>
    </row>
    <row r="15" spans="1:8" x14ac:dyDescent="0.25">
      <c r="A15" s="35" t="str">
        <f t="shared" si="1"/>
        <v>Moderado-HOTELARIAS</v>
      </c>
      <c r="B15" s="31" t="s">
        <v>17</v>
      </c>
      <c r="C15" s="32" t="s">
        <v>29</v>
      </c>
      <c r="D15" s="36">
        <v>0.1</v>
      </c>
    </row>
    <row r="16" spans="1:8" x14ac:dyDescent="0.25">
      <c r="A16" s="1" t="str">
        <f>B16&amp;"-"&amp;C16</f>
        <v>Agressivo-PAPEL</v>
      </c>
      <c r="B16" t="s">
        <v>16</v>
      </c>
      <c r="C16" s="12" t="s">
        <v>24</v>
      </c>
      <c r="D16" s="7">
        <v>0.5</v>
      </c>
    </row>
    <row r="17" spans="1:4" x14ac:dyDescent="0.25">
      <c r="A17" s="1" t="str">
        <f t="shared" ref="A17:A21" si="2">B17&amp;"-"&amp;C17</f>
        <v>Agressivo-TIJOLO</v>
      </c>
      <c r="B17" t="s">
        <v>16</v>
      </c>
      <c r="C17" s="12" t="s">
        <v>25</v>
      </c>
      <c r="D17" s="7">
        <v>0.1</v>
      </c>
    </row>
    <row r="18" spans="1:4" x14ac:dyDescent="0.25">
      <c r="A18" s="1" t="str">
        <f t="shared" si="2"/>
        <v>Agressivo-HÍBRIDOS</v>
      </c>
      <c r="B18" t="s">
        <v>16</v>
      </c>
      <c r="C18" s="12" t="s">
        <v>26</v>
      </c>
      <c r="D18" s="7">
        <v>0.05</v>
      </c>
    </row>
    <row r="19" spans="1:4" x14ac:dyDescent="0.25">
      <c r="A19" s="1" t="str">
        <f t="shared" si="2"/>
        <v>Agressivo-FOFs</v>
      </c>
      <c r="B19" t="s">
        <v>16</v>
      </c>
      <c r="C19" s="12" t="s">
        <v>27</v>
      </c>
      <c r="D19" s="7">
        <v>0.05</v>
      </c>
    </row>
    <row r="20" spans="1:4" x14ac:dyDescent="0.25">
      <c r="A20" s="1" t="str">
        <f t="shared" si="2"/>
        <v>Agressivo-DESENVOLVIMENTO</v>
      </c>
      <c r="B20" t="s">
        <v>16</v>
      </c>
      <c r="C20" s="12" t="s">
        <v>28</v>
      </c>
      <c r="D20" s="7">
        <v>0.2</v>
      </c>
    </row>
    <row r="21" spans="1:4" ht="15.75" thickBot="1" x14ac:dyDescent="0.3">
      <c r="A21" s="39" t="str">
        <f t="shared" si="2"/>
        <v>Agressivo-HOTELARIAS</v>
      </c>
      <c r="B21" s="2" t="s">
        <v>16</v>
      </c>
      <c r="C21" s="28" t="s">
        <v>29</v>
      </c>
      <c r="D21" s="2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Sheet1</vt:lpstr>
      <vt:lpstr>Sheet2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Novaes</dc:creator>
  <cp:lastModifiedBy>André Novaes</cp:lastModifiedBy>
  <dcterms:created xsi:type="dcterms:W3CDTF">2025-05-21T18:32:21Z</dcterms:created>
  <dcterms:modified xsi:type="dcterms:W3CDTF">2025-06-03T01:41:29Z</dcterms:modified>
</cp:coreProperties>
</file>