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anl Data\SUSTech\课程\通识通修\PHY104B 基础物理实验\报告\20 直线运动规律的研究2025\"/>
    </mc:Choice>
  </mc:AlternateContent>
  <xr:revisionPtr revIDLastSave="0" documentId="13_ncr:1_{C9F66529-EF15-4E08-89D1-36AEF41F0A91}" xr6:coauthVersionLast="47" xr6:coauthVersionMax="47" xr10:uidLastSave="{00000000-0000-0000-0000-000000000000}"/>
  <bookViews>
    <workbookView xWindow="-83" yWindow="0" windowWidth="8461" windowHeight="12863" activeTab="1" xr2:uid="{00000000-000D-0000-FFFF-FFFF00000000}"/>
  </bookViews>
  <sheets>
    <sheet name="直线运动" sheetId="1" r:id="rId1"/>
    <sheet name="碰撞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J33" i="2"/>
  <c r="J38" i="2" s="1"/>
  <c r="I33" i="2"/>
  <c r="D38" i="2" s="1"/>
  <c r="H33" i="2"/>
  <c r="C38" i="2" s="1"/>
  <c r="J32" i="2"/>
  <c r="J37" i="2" s="1"/>
  <c r="I32" i="2"/>
  <c r="I37" i="2" s="1"/>
  <c r="H32" i="2"/>
  <c r="H37" i="2" s="1"/>
  <c r="J31" i="2"/>
  <c r="J36" i="2" s="1"/>
  <c r="I31" i="2"/>
  <c r="I36" i="2" s="1"/>
  <c r="H31" i="2"/>
  <c r="C36" i="2" s="1"/>
  <c r="J25" i="2"/>
  <c r="H25" i="2"/>
  <c r="J24" i="2"/>
  <c r="J19" i="2"/>
  <c r="I19" i="2"/>
  <c r="H19" i="2"/>
  <c r="J18" i="2"/>
  <c r="I18" i="2"/>
  <c r="H18" i="2"/>
  <c r="J17" i="2"/>
  <c r="E23" i="2" s="1"/>
  <c r="I17" i="2"/>
  <c r="I23" i="2" s="1"/>
  <c r="H17" i="2"/>
  <c r="C23" i="2" s="1"/>
  <c r="J4" i="2"/>
  <c r="E9" i="2" s="1"/>
  <c r="J5" i="2"/>
  <c r="E10" i="2" s="1"/>
  <c r="J3" i="2"/>
  <c r="J8" i="2" s="1"/>
  <c r="I4" i="2"/>
  <c r="I9" i="2" s="1"/>
  <c r="I5" i="2"/>
  <c r="I10" i="2" s="1"/>
  <c r="H5" i="2"/>
  <c r="H10" i="2" s="1"/>
  <c r="H4" i="2"/>
  <c r="H9" i="2" s="1"/>
  <c r="I3" i="2"/>
  <c r="I8" i="2" s="1"/>
  <c r="H3" i="2"/>
  <c r="H8" i="2" s="1"/>
  <c r="C3" i="1"/>
  <c r="D3" i="1"/>
  <c r="E3" i="1"/>
  <c r="F3" i="1"/>
  <c r="B3" i="1"/>
  <c r="L4" i="1"/>
  <c r="L3" i="1"/>
  <c r="L2" i="1"/>
  <c r="C7" i="1"/>
  <c r="D7" i="1"/>
  <c r="E7" i="1"/>
  <c r="F7" i="1"/>
  <c r="B7" i="1"/>
  <c r="I5" i="1" l="1"/>
  <c r="B12" i="1" s="1"/>
  <c r="B14" i="1" s="1"/>
  <c r="B15" i="1" s="1"/>
  <c r="E38" i="2"/>
  <c r="E37" i="2"/>
  <c r="D37" i="2"/>
  <c r="D39" i="2" s="1"/>
  <c r="D40" i="2" s="1"/>
  <c r="D36" i="2"/>
  <c r="H38" i="2"/>
  <c r="C37" i="2"/>
  <c r="H36" i="2"/>
  <c r="H39" i="2" s="1"/>
  <c r="H40" i="2" s="1"/>
  <c r="C39" i="2"/>
  <c r="C40" i="2" s="1"/>
  <c r="J39" i="2"/>
  <c r="J40" i="2" s="1"/>
  <c r="I38" i="2"/>
  <c r="I39" i="2" s="1"/>
  <c r="I40" i="2" s="1"/>
  <c r="E36" i="2"/>
  <c r="E39" i="2" s="1"/>
  <c r="E40" i="2" s="1"/>
  <c r="C8" i="2"/>
  <c r="H23" i="2"/>
  <c r="C9" i="2"/>
  <c r="H20" i="2"/>
  <c r="H11" i="2"/>
  <c r="H12" i="2" s="1"/>
  <c r="D8" i="2"/>
  <c r="C10" i="2"/>
  <c r="C11" i="2" s="1"/>
  <c r="D23" i="2"/>
  <c r="I11" i="2"/>
  <c r="I12" i="2" s="1"/>
  <c r="J9" i="2"/>
  <c r="J10" i="2"/>
  <c r="J20" i="2"/>
  <c r="I20" i="2"/>
  <c r="I24" i="2" s="1"/>
  <c r="I25" i="2" s="1"/>
  <c r="E8" i="2"/>
  <c r="E11" i="2" s="1"/>
  <c r="E12" i="2" s="1"/>
  <c r="D9" i="2"/>
  <c r="D10" i="2"/>
  <c r="J23" i="2"/>
  <c r="D8" i="1"/>
  <c r="D9" i="1" s="1"/>
  <c r="B8" i="1"/>
  <c r="B9" i="1" s="1"/>
  <c r="C8" i="1"/>
  <c r="C9" i="1" s="1"/>
  <c r="F8" i="1"/>
  <c r="F9" i="1" s="1"/>
  <c r="E8" i="1"/>
  <c r="E9" i="1" s="1"/>
  <c r="E24" i="2" l="1"/>
  <c r="E25" i="2" s="1"/>
  <c r="E26" i="2" s="1"/>
  <c r="H24" i="2"/>
  <c r="H26" i="2" s="1"/>
  <c r="C24" i="2"/>
  <c r="C25" i="2" s="1"/>
  <c r="C26" i="2" s="1"/>
  <c r="I26" i="2"/>
  <c r="D24" i="2"/>
  <c r="D25" i="2" s="1"/>
  <c r="D26" i="2" s="1"/>
  <c r="J26" i="2"/>
  <c r="J11" i="2"/>
  <c r="J12" i="2" s="1"/>
  <c r="D11" i="2"/>
  <c r="D12" i="2" s="1"/>
</calcChain>
</file>

<file path=xl/sharedStrings.xml><?xml version="1.0" encoding="utf-8"?>
<sst xmlns="http://schemas.openxmlformats.org/spreadsheetml/2006/main" count="88" uniqueCount="50">
  <si>
    <t>匀变速运动中速度与加速度的测量</t>
  </si>
  <si>
    <t>t1/ms</t>
    <phoneticPr fontId="1" type="noConversion"/>
  </si>
  <si>
    <t>S/cm</t>
    <phoneticPr fontId="1" type="noConversion"/>
  </si>
  <si>
    <t>t2/ms</t>
    <phoneticPr fontId="1" type="noConversion"/>
  </si>
  <si>
    <t>t3/ms</t>
    <phoneticPr fontId="1" type="noConversion"/>
  </si>
  <si>
    <t>t均/ms</t>
    <phoneticPr fontId="1" type="noConversion"/>
  </si>
  <si>
    <t>物理量</t>
    <phoneticPr fontId="1" type="noConversion"/>
  </si>
  <si>
    <t>delta S/cm</t>
    <phoneticPr fontId="1" type="noConversion"/>
  </si>
  <si>
    <t>h/cm</t>
    <phoneticPr fontId="1" type="noConversion"/>
  </si>
  <si>
    <t>L/cm</t>
    <phoneticPr fontId="1" type="noConversion"/>
  </si>
  <si>
    <t>h/L</t>
    <phoneticPr fontId="1" type="noConversion"/>
  </si>
  <si>
    <t>ave</t>
    <phoneticPr fontId="1" type="noConversion"/>
  </si>
  <si>
    <t>v^2</t>
    <phoneticPr fontId="1" type="noConversion"/>
  </si>
  <si>
    <t>S/m</t>
    <phoneticPr fontId="1" type="noConversion"/>
  </si>
  <si>
    <t>斜率</t>
    <phoneticPr fontId="1" type="noConversion"/>
  </si>
  <si>
    <t>g测</t>
    <phoneticPr fontId="1" type="noConversion"/>
  </si>
  <si>
    <t>g标准</t>
    <phoneticPr fontId="1" type="noConversion"/>
  </si>
  <si>
    <t>delta g</t>
    <phoneticPr fontId="1" type="noConversion"/>
  </si>
  <si>
    <t>误差百分比</t>
    <phoneticPr fontId="1" type="noConversion"/>
  </si>
  <si>
    <t>完全弹性碰撞</t>
    <phoneticPr fontId="1" type="noConversion"/>
  </si>
  <si>
    <t>m1/g</t>
    <phoneticPr fontId="1" type="noConversion"/>
  </si>
  <si>
    <t>m2/g</t>
    <phoneticPr fontId="1" type="noConversion"/>
  </si>
  <si>
    <t>t11</t>
    <phoneticPr fontId="1" type="noConversion"/>
  </si>
  <si>
    <t>t12</t>
    <phoneticPr fontId="1" type="noConversion"/>
  </si>
  <si>
    <t>t21</t>
    <phoneticPr fontId="1" type="noConversion"/>
  </si>
  <si>
    <t>v11</t>
    <phoneticPr fontId="1" type="noConversion"/>
  </si>
  <si>
    <t>v12</t>
    <phoneticPr fontId="1" type="noConversion"/>
  </si>
  <si>
    <t>v21</t>
    <phoneticPr fontId="1" type="noConversion"/>
  </si>
  <si>
    <t>ms</t>
    <phoneticPr fontId="1" type="noConversion"/>
  </si>
  <si>
    <t>动量</t>
    <phoneticPr fontId="1" type="noConversion"/>
  </si>
  <si>
    <t>P11</t>
    <phoneticPr fontId="1" type="noConversion"/>
  </si>
  <si>
    <t>P12</t>
    <phoneticPr fontId="1" type="noConversion"/>
  </si>
  <si>
    <t>P21</t>
    <phoneticPr fontId="1" type="noConversion"/>
  </si>
  <si>
    <t>deltaP/P初</t>
    <phoneticPr fontId="1" type="noConversion"/>
  </si>
  <si>
    <t>动能</t>
    <phoneticPr fontId="1" type="noConversion"/>
  </si>
  <si>
    <t>E11</t>
    <phoneticPr fontId="1" type="noConversion"/>
  </si>
  <si>
    <t>E12</t>
    <phoneticPr fontId="1" type="noConversion"/>
  </si>
  <si>
    <t>E21</t>
    <phoneticPr fontId="1" type="noConversion"/>
  </si>
  <si>
    <t>Delta E</t>
    <phoneticPr fontId="1" type="noConversion"/>
  </si>
  <si>
    <t>Delta P</t>
    <phoneticPr fontId="1" type="noConversion"/>
  </si>
  <si>
    <t>DeltaE/E初</t>
    <phoneticPr fontId="1" type="noConversion"/>
  </si>
  <si>
    <t>完全非弹性碰撞</t>
    <phoneticPr fontId="1" type="noConversion"/>
  </si>
  <si>
    <t>v均</t>
    <phoneticPr fontId="1" type="noConversion"/>
  </si>
  <si>
    <t>P初</t>
    <phoneticPr fontId="1" type="noConversion"/>
  </si>
  <si>
    <t>P末</t>
    <phoneticPr fontId="1" type="noConversion"/>
  </si>
  <si>
    <t>E末</t>
    <phoneticPr fontId="1" type="noConversion"/>
  </si>
  <si>
    <t>E初</t>
    <phoneticPr fontId="1" type="noConversion"/>
  </si>
  <si>
    <t>非完全弹性碰撞</t>
    <phoneticPr fontId="1" type="noConversion"/>
  </si>
  <si>
    <t>m/s</t>
    <phoneticPr fontId="1" type="noConversion"/>
  </si>
  <si>
    <t>v/m·s-1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</si>
</sst>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匀变速运动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59539339356811"/>
                  <c:y val="-0.194885099560695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直线运动!$B$3:$F$3</c:f>
              <c:numCache>
                <c:formatCode>0.00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直线运动!$B$9:$F$9</c:f>
              <c:numCache>
                <c:formatCode>General</c:formatCode>
                <c:ptCount val="5"/>
                <c:pt idx="0">
                  <c:v>4.5911808282940156E-2</c:v>
                </c:pt>
                <c:pt idx="1">
                  <c:v>6.7441644094198186E-2</c:v>
                </c:pt>
                <c:pt idx="2">
                  <c:v>9.0615135409821454E-2</c:v>
                </c:pt>
                <c:pt idx="3">
                  <c:v>0.1123811555232697</c:v>
                </c:pt>
                <c:pt idx="4">
                  <c:v>0.13417595835178256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3-43FE-BF64-8F820C08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23439"/>
        <c:axId val="850322479"/>
      </c:scatterChart>
      <c:valAx>
        <c:axId val="85032343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322479"/>
        <c:crosses val="autoZero"/>
        <c:crossBetween val="midCat"/>
      </c:valAx>
      <c:valAx>
        <c:axId val="8503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32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</xdr:colOff>
      <xdr:row>5</xdr:row>
      <xdr:rowOff>64292</xdr:rowOff>
    </xdr:from>
    <xdr:to>
      <xdr:col>13</xdr:col>
      <xdr:colOff>7143</xdr:colOff>
      <xdr:row>20</xdr:row>
      <xdr:rowOff>164306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33CB3E-F797-9F93-9A79-BEE1C345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A2" workbookViewId="0">
      <selection activeCell="B15" sqref="B15"/>
    </sheetView>
  </sheetViews>
  <sheetFormatPr defaultRowHeight="13.9" x14ac:dyDescent="0.4"/>
  <cols>
    <col min="1" max="1" width="9.9296875" customWidth="1"/>
    <col min="8" max="8" width="9.796875" customWidth="1"/>
  </cols>
  <sheetData>
    <row r="1" spans="1:12" x14ac:dyDescent="0.4">
      <c r="A1" s="2" t="s">
        <v>0</v>
      </c>
      <c r="B1" s="2"/>
      <c r="C1" s="2"/>
      <c r="D1" s="2"/>
      <c r="E1" s="2"/>
      <c r="F1" s="2"/>
      <c r="H1" s="3" t="s">
        <v>6</v>
      </c>
      <c r="I1" s="3">
        <v>1</v>
      </c>
      <c r="J1" s="3">
        <v>2</v>
      </c>
      <c r="K1" s="3">
        <v>3</v>
      </c>
      <c r="L1" s="3" t="s">
        <v>11</v>
      </c>
    </row>
    <row r="2" spans="1:12" x14ac:dyDescent="0.4">
      <c r="A2" s="4" t="s">
        <v>2</v>
      </c>
      <c r="B2" s="4">
        <v>20</v>
      </c>
      <c r="C2" s="4">
        <v>30</v>
      </c>
      <c r="D2" s="4">
        <v>40</v>
      </c>
      <c r="E2" s="4">
        <v>50</v>
      </c>
      <c r="F2" s="4">
        <v>60</v>
      </c>
      <c r="H2" s="3" t="s">
        <v>7</v>
      </c>
      <c r="I2" s="4">
        <v>1</v>
      </c>
      <c r="J2" s="4">
        <v>1</v>
      </c>
      <c r="K2" s="4">
        <v>1</v>
      </c>
      <c r="L2" s="4">
        <f>AVERAGE(I2:K2)</f>
        <v>1</v>
      </c>
    </row>
    <row r="3" spans="1:12" x14ac:dyDescent="0.4">
      <c r="A3" s="4" t="s">
        <v>13</v>
      </c>
      <c r="B3" s="4">
        <f>B2/100</f>
        <v>0.2</v>
      </c>
      <c r="C3" s="4">
        <f t="shared" ref="C3:F3" si="0">C2/100</f>
        <v>0.3</v>
      </c>
      <c r="D3" s="4">
        <f t="shared" si="0"/>
        <v>0.4</v>
      </c>
      <c r="E3" s="4">
        <f t="shared" si="0"/>
        <v>0.5</v>
      </c>
      <c r="F3" s="4">
        <f t="shared" si="0"/>
        <v>0.6</v>
      </c>
      <c r="H3" s="3" t="s">
        <v>8</v>
      </c>
      <c r="I3" s="4">
        <v>1</v>
      </c>
      <c r="J3" s="4">
        <v>1</v>
      </c>
      <c r="K3" s="4">
        <v>1</v>
      </c>
      <c r="L3" s="4">
        <f>AVERAGE(I3:K3)</f>
        <v>1</v>
      </c>
    </row>
    <row r="4" spans="1:12" x14ac:dyDescent="0.4">
      <c r="A4" s="4" t="s">
        <v>1</v>
      </c>
      <c r="B4" s="4">
        <v>46.66</v>
      </c>
      <c r="C4" s="4">
        <v>38.5</v>
      </c>
      <c r="D4" s="4">
        <v>33.159999999999997</v>
      </c>
      <c r="E4" s="4">
        <v>29.84</v>
      </c>
      <c r="F4" s="4">
        <v>27.33</v>
      </c>
      <c r="H4" s="3" t="s">
        <v>9</v>
      </c>
      <c r="I4" s="4">
        <v>86</v>
      </c>
      <c r="J4" s="4"/>
      <c r="K4" s="4"/>
      <c r="L4" s="4">
        <f>AVERAGE(I4:K4)</f>
        <v>86</v>
      </c>
    </row>
    <row r="5" spans="1:12" x14ac:dyDescent="0.4">
      <c r="A5" s="4" t="s">
        <v>3</v>
      </c>
      <c r="B5" s="4">
        <v>46.66</v>
      </c>
      <c r="C5" s="4">
        <v>38.5</v>
      </c>
      <c r="D5" s="4">
        <v>33.22</v>
      </c>
      <c r="E5" s="4">
        <v>29.85</v>
      </c>
      <c r="F5" s="4">
        <v>27.3</v>
      </c>
      <c r="H5" s="3" t="s">
        <v>10</v>
      </c>
      <c r="I5" s="5">
        <f>L3/L4</f>
        <v>1.1627906976744186E-2</v>
      </c>
      <c r="J5" s="5"/>
      <c r="K5" s="5"/>
      <c r="L5" s="5"/>
    </row>
    <row r="6" spans="1:12" x14ac:dyDescent="0.4">
      <c r="A6" s="4" t="s">
        <v>4</v>
      </c>
      <c r="B6" s="4">
        <v>46.69</v>
      </c>
      <c r="C6" s="4">
        <v>38.520000000000003</v>
      </c>
      <c r="D6" s="4">
        <v>33.28</v>
      </c>
      <c r="E6" s="4">
        <v>29.8</v>
      </c>
      <c r="F6" s="4">
        <v>27.27</v>
      </c>
    </row>
    <row r="7" spans="1:12" x14ac:dyDescent="0.4">
      <c r="A7" s="4" t="s">
        <v>5</v>
      </c>
      <c r="B7" s="4">
        <f>AVERAGE(B4:B6)</f>
        <v>46.669999999999995</v>
      </c>
      <c r="C7" s="4">
        <f t="shared" ref="C7:F7" si="1">AVERAGE(C4:C6)</f>
        <v>38.506666666666668</v>
      </c>
      <c r="D7" s="4">
        <f t="shared" si="1"/>
        <v>33.22</v>
      </c>
      <c r="E7" s="4">
        <f t="shared" si="1"/>
        <v>29.83</v>
      </c>
      <c r="F7" s="4">
        <f t="shared" si="1"/>
        <v>27.299999999999997</v>
      </c>
      <c r="H7" s="3"/>
      <c r="I7" s="3"/>
      <c r="J7" s="3"/>
      <c r="K7" s="3"/>
    </row>
    <row r="8" spans="1:12" x14ac:dyDescent="0.4">
      <c r="A8" s="4" t="s">
        <v>49</v>
      </c>
      <c r="B8" s="1">
        <f>(L2/100)/(B7/1000)</f>
        <v>0.21427040925648169</v>
      </c>
      <c r="C8" s="6">
        <f>10*L2/C7</f>
        <v>0.25969529085872578</v>
      </c>
      <c r="D8" s="1">
        <f>10*L2/D7</f>
        <v>0.30102347983142685</v>
      </c>
      <c r="E8" s="1">
        <f>10*L2/E7</f>
        <v>0.33523298692591352</v>
      </c>
      <c r="F8" s="1">
        <f>10*L2/F7</f>
        <v>0.36630036630036633</v>
      </c>
    </row>
    <row r="9" spans="1:12" x14ac:dyDescent="0.4">
      <c r="A9" s="4" t="s">
        <v>12</v>
      </c>
      <c r="B9">
        <f>B8*B8</f>
        <v>4.5911808282940156E-2</v>
      </c>
      <c r="C9">
        <f>C8*C8</f>
        <v>6.7441644094198186E-2</v>
      </c>
      <c r="D9">
        <f>D8*D8</f>
        <v>9.0615135409821454E-2</v>
      </c>
      <c r="E9">
        <f>E8*E8</f>
        <v>0.1123811555232697</v>
      </c>
      <c r="F9">
        <f>F8*F8</f>
        <v>0.13417595835178256</v>
      </c>
    </row>
    <row r="11" spans="1:12" x14ac:dyDescent="0.4">
      <c r="A11" s="4" t="s">
        <v>14</v>
      </c>
      <c r="B11" s="3">
        <v>0.2215</v>
      </c>
    </row>
    <row r="12" spans="1:12" x14ac:dyDescent="0.4">
      <c r="A12" s="4" t="s">
        <v>15</v>
      </c>
      <c r="B12" s="3">
        <f>B11/2/I5</f>
        <v>9.5244999999999997</v>
      </c>
    </row>
    <row r="13" spans="1:12" x14ac:dyDescent="0.4">
      <c r="A13" s="4" t="s">
        <v>16</v>
      </c>
      <c r="B13" s="3">
        <v>9.7882999999999996</v>
      </c>
    </row>
    <row r="14" spans="1:12" x14ac:dyDescent="0.4">
      <c r="A14" s="4" t="s">
        <v>17</v>
      </c>
      <c r="B14">
        <f>ABS(B12-B13)</f>
        <v>0.26379999999999981</v>
      </c>
    </row>
    <row r="15" spans="1:12" x14ac:dyDescent="0.4">
      <c r="A15" s="4" t="s">
        <v>18</v>
      </c>
      <c r="B15">
        <f>B14/B13*100</f>
        <v>2.6950542995208551</v>
      </c>
    </row>
  </sheetData>
  <mergeCells count="2">
    <mergeCell ref="A1:F1"/>
    <mergeCell ref="I5:L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6BB7-0685-4D8B-BC3C-173F65F8BAED}">
  <dimension ref="A1:J40"/>
  <sheetViews>
    <sheetView tabSelected="1" topLeftCell="A2" zoomScaleNormal="100" workbookViewId="0">
      <selection activeCell="D19" sqref="D19"/>
    </sheetView>
  </sheetViews>
  <sheetFormatPr defaultRowHeight="13.9" x14ac:dyDescent="0.4"/>
  <cols>
    <col min="1" max="1" width="13.796875" style="3" customWidth="1"/>
    <col min="2" max="2" width="9.59765625" style="3" customWidth="1"/>
    <col min="3" max="5" width="9.06640625" style="3"/>
    <col min="6" max="6" width="9.06640625" style="3" customWidth="1"/>
    <col min="7" max="7" width="9.59765625" style="3" customWidth="1"/>
    <col min="8" max="11" width="9.06640625" style="3"/>
    <col min="12" max="12" width="10.06640625" style="3" customWidth="1"/>
    <col min="13" max="15" width="9.06640625" style="3"/>
    <col min="16" max="16" width="6.53125" style="3" customWidth="1"/>
    <col min="17" max="17" width="9.46484375" style="3" customWidth="1"/>
    <col min="18" max="16384" width="9.06640625" style="3"/>
  </cols>
  <sheetData>
    <row r="1" spans="1:10" x14ac:dyDescent="0.4">
      <c r="A1" s="3" t="s">
        <v>19</v>
      </c>
    </row>
    <row r="2" spans="1:10" x14ac:dyDescent="0.4">
      <c r="A2" s="3" t="s">
        <v>20</v>
      </c>
      <c r="B2" s="3" t="s">
        <v>28</v>
      </c>
      <c r="C2" s="3">
        <v>1</v>
      </c>
      <c r="D2" s="3">
        <v>2</v>
      </c>
      <c r="E2" s="3">
        <v>3</v>
      </c>
      <c r="G2" s="3" t="s">
        <v>48</v>
      </c>
      <c r="H2" s="3">
        <v>1</v>
      </c>
      <c r="I2" s="3">
        <v>2</v>
      </c>
      <c r="J2" s="3">
        <v>3</v>
      </c>
    </row>
    <row r="3" spans="1:10" x14ac:dyDescent="0.4">
      <c r="A3" s="3">
        <v>215.36</v>
      </c>
      <c r="B3" s="3" t="s">
        <v>22</v>
      </c>
      <c r="C3" s="3">
        <v>37.67</v>
      </c>
      <c r="D3" s="3">
        <v>36.78</v>
      </c>
      <c r="E3" s="3">
        <v>35.82</v>
      </c>
      <c r="G3" s="3" t="s">
        <v>25</v>
      </c>
      <c r="H3" s="3">
        <f>10/C3</f>
        <v>0.26546323334218208</v>
      </c>
      <c r="I3" s="3">
        <f>10/D3</f>
        <v>0.27188689505165853</v>
      </c>
      <c r="J3" s="3">
        <f>10/E3</f>
        <v>0.27917364600781686</v>
      </c>
    </row>
    <row r="4" spans="1:10" x14ac:dyDescent="0.4">
      <c r="A4" s="3" t="s">
        <v>21</v>
      </c>
      <c r="B4" s="3" t="s">
        <v>23</v>
      </c>
      <c r="C4" s="3">
        <v>95.36</v>
      </c>
      <c r="D4" s="3">
        <v>83.95</v>
      </c>
      <c r="E4" s="3">
        <v>94.16</v>
      </c>
      <c r="G4" s="3" t="s">
        <v>26</v>
      </c>
      <c r="H4" s="3">
        <f>10/C4</f>
        <v>0.10486577181208054</v>
      </c>
      <c r="I4" s="3">
        <f t="shared" ref="I4:I5" si="0">10/D4</f>
        <v>0.11911852293031566</v>
      </c>
      <c r="J4" s="3">
        <f t="shared" ref="J4:J5" si="1">10/E4</f>
        <v>0.10620220900594733</v>
      </c>
    </row>
    <row r="5" spans="1:10" x14ac:dyDescent="0.4">
      <c r="A5" s="3">
        <v>104.19</v>
      </c>
      <c r="B5" s="3" t="s">
        <v>24</v>
      </c>
      <c r="C5" s="3">
        <v>29.21</v>
      </c>
      <c r="D5" s="3">
        <v>29.92</v>
      </c>
      <c r="E5" s="3">
        <v>28.31</v>
      </c>
      <c r="G5" s="3" t="s">
        <v>27</v>
      </c>
      <c r="H5" s="3">
        <f>10/C5</f>
        <v>0.3423485107839781</v>
      </c>
      <c r="I5" s="3">
        <f t="shared" si="0"/>
        <v>0.33422459893048129</v>
      </c>
      <c r="J5" s="3">
        <f t="shared" si="1"/>
        <v>0.35323207347227131</v>
      </c>
    </row>
    <row r="7" spans="1:10" x14ac:dyDescent="0.4">
      <c r="B7" s="3" t="s">
        <v>29</v>
      </c>
      <c r="C7" s="3">
        <v>1</v>
      </c>
      <c r="D7" s="3">
        <v>2</v>
      </c>
      <c r="E7" s="3">
        <v>3</v>
      </c>
      <c r="G7" s="3" t="s">
        <v>34</v>
      </c>
      <c r="H7" s="3">
        <v>1</v>
      </c>
      <c r="I7" s="3">
        <v>2</v>
      </c>
      <c r="J7" s="3">
        <v>3</v>
      </c>
    </row>
    <row r="8" spans="1:10" x14ac:dyDescent="0.4">
      <c r="B8" s="3" t="s">
        <v>30</v>
      </c>
      <c r="C8" s="3">
        <f>A3*H3/1000</f>
        <v>5.7170161932572336E-2</v>
      </c>
      <c r="D8" s="3">
        <f>A3*I3/1000</f>
        <v>5.8553561718325181E-2</v>
      </c>
      <c r="E8" s="3">
        <f>A3*J3/1000</f>
        <v>6.0122836404243443E-2</v>
      </c>
      <c r="G8" s="3" t="s">
        <v>35</v>
      </c>
      <c r="H8" s="3">
        <f>1/2*A3*H3*H3/1000</f>
        <v>7.5882880186583929E-3</v>
      </c>
      <c r="I8" s="3">
        <f>1/2*A3*I3*I3/1000</f>
        <v>7.959973044905545E-3</v>
      </c>
      <c r="J8" s="3">
        <f>1/2*A3*J3*J3/1000</f>
        <v>8.3923557236520712E-3</v>
      </c>
    </row>
    <row r="9" spans="1:10" x14ac:dyDescent="0.4">
      <c r="B9" s="3" t="s">
        <v>31</v>
      </c>
      <c r="C9" s="3">
        <f>A3*H4/1000</f>
        <v>2.2583892617449666E-2</v>
      </c>
      <c r="D9" s="3">
        <f>A3*I4/1000</f>
        <v>2.5653365098272783E-2</v>
      </c>
      <c r="E9" s="3">
        <f>A3*J4/1000</f>
        <v>2.2871707731520818E-2</v>
      </c>
      <c r="G9" s="3" t="s">
        <v>36</v>
      </c>
      <c r="H9" s="3">
        <f>1/2*A3*H4*H4/1000</f>
        <v>1.1841386649250037E-3</v>
      </c>
      <c r="I9" s="3">
        <f>1/2*A3*I4*I4/1000</f>
        <v>1.527895479349183E-3</v>
      </c>
      <c r="J9" s="3">
        <f>1/2*A3*J4*J4/1000</f>
        <v>1.2145129424129576E-3</v>
      </c>
    </row>
    <row r="10" spans="1:10" x14ac:dyDescent="0.4">
      <c r="B10" s="3" t="s">
        <v>32</v>
      </c>
      <c r="C10" s="3">
        <f>A5*H5/1000</f>
        <v>3.5669291338582675E-2</v>
      </c>
      <c r="D10" s="3">
        <f>A5*I5/1000</f>
        <v>3.4822860962566843E-2</v>
      </c>
      <c r="E10" s="3">
        <f>A5*J5/1000</f>
        <v>3.6803249735075941E-2</v>
      </c>
      <c r="G10" s="3" t="s">
        <v>37</v>
      </c>
      <c r="H10" s="3">
        <f>1/2*A5*H5*H5/1000</f>
        <v>6.1056643852418135E-3</v>
      </c>
      <c r="I10" s="3">
        <f>1/2*A5*I5*I5/1000</f>
        <v>5.8193283694129077E-3</v>
      </c>
      <c r="J10" s="3">
        <f>1/2*A5*J5*J5/1000</f>
        <v>6.5000441072193479E-3</v>
      </c>
    </row>
    <row r="11" spans="1:10" x14ac:dyDescent="0.4">
      <c r="B11" s="3" t="s">
        <v>39</v>
      </c>
      <c r="C11" s="3">
        <f>C8-C9-C10</f>
        <v>-1.0830220234600077E-3</v>
      </c>
      <c r="D11" s="3">
        <f t="shared" ref="D11:E11" si="2">D8-D9-D10</f>
        <v>-1.9226643425144449E-3</v>
      </c>
      <c r="E11" s="3">
        <f t="shared" si="2"/>
        <v>4.478789376466813E-4</v>
      </c>
      <c r="G11" s="3" t="s">
        <v>38</v>
      </c>
      <c r="H11" s="3">
        <f>H8-H9-H10</f>
        <v>2.984849684915759E-4</v>
      </c>
      <c r="I11" s="3">
        <f t="shared" ref="I11:J11" si="3">I8-I9-I10</f>
        <v>6.1274919614345402E-4</v>
      </c>
      <c r="J11" s="3">
        <f t="shared" si="3"/>
        <v>6.7779867401976564E-4</v>
      </c>
    </row>
    <row r="12" spans="1:10" x14ac:dyDescent="0.4">
      <c r="B12" s="3" t="s">
        <v>33</v>
      </c>
      <c r="C12" s="3">
        <f>ABS(C11)/C8*100</f>
        <v>1.8943833406267874</v>
      </c>
      <c r="D12" s="3">
        <f t="shared" ref="D12:E12" si="4">ABS(D11)/D8*100</f>
        <v>3.2835992996694499</v>
      </c>
      <c r="E12" s="3">
        <f t="shared" si="4"/>
        <v>0.74493980063633558</v>
      </c>
      <c r="G12" s="3" t="s">
        <v>40</v>
      </c>
      <c r="H12" s="3">
        <f>ABS(H11)/H8*100</f>
        <v>3.9334955098916762</v>
      </c>
      <c r="I12" s="3">
        <f t="shared" ref="I12:J12" si="5">ABS(I11)/I8*100</f>
        <v>7.6978802903813728</v>
      </c>
      <c r="J12" s="3">
        <f t="shared" si="5"/>
        <v>8.07638160653193</v>
      </c>
    </row>
    <row r="15" spans="1:10" x14ac:dyDescent="0.4">
      <c r="A15" s="3" t="s">
        <v>41</v>
      </c>
    </row>
    <row r="16" spans="1:10" x14ac:dyDescent="0.4">
      <c r="A16" s="3" t="s">
        <v>20</v>
      </c>
      <c r="B16" s="3" t="s">
        <v>28</v>
      </c>
      <c r="C16" s="3">
        <v>1</v>
      </c>
      <c r="D16" s="3">
        <v>2</v>
      </c>
      <c r="E16" s="3">
        <v>3</v>
      </c>
      <c r="G16" s="3" t="s">
        <v>48</v>
      </c>
      <c r="H16" s="3">
        <v>1</v>
      </c>
      <c r="I16" s="3">
        <v>2</v>
      </c>
      <c r="J16" s="3">
        <v>3</v>
      </c>
    </row>
    <row r="17" spans="1:10" x14ac:dyDescent="0.4">
      <c r="A17" s="3">
        <v>214.96</v>
      </c>
      <c r="B17" s="3" t="s">
        <v>22</v>
      </c>
      <c r="C17" s="3">
        <v>37.03</v>
      </c>
      <c r="D17" s="3">
        <v>40.159999999999997</v>
      </c>
      <c r="E17" s="3">
        <v>21.84</v>
      </c>
      <c r="G17" s="3" t="s">
        <v>25</v>
      </c>
      <c r="H17" s="3">
        <f>10/C17</f>
        <v>0.27005130974885228</v>
      </c>
      <c r="I17" s="3">
        <f>10/D17</f>
        <v>0.24900398406374505</v>
      </c>
      <c r="J17" s="3">
        <f>10/E17</f>
        <v>0.45787545787545786</v>
      </c>
    </row>
    <row r="18" spans="1:10" x14ac:dyDescent="0.4">
      <c r="A18" s="3" t="s">
        <v>21</v>
      </c>
      <c r="B18" s="3" t="s">
        <v>23</v>
      </c>
      <c r="C18" s="3">
        <v>57.21</v>
      </c>
      <c r="D18" s="3">
        <v>65.959999999999994</v>
      </c>
      <c r="E18" s="3">
        <v>35.39</v>
      </c>
      <c r="G18" s="3" t="s">
        <v>26</v>
      </c>
      <c r="H18" s="3">
        <f>10/C18</f>
        <v>0.17479461632581716</v>
      </c>
      <c r="I18" s="3">
        <f t="shared" ref="I18:I19" si="6">10/D18</f>
        <v>0.1516070345664039</v>
      </c>
      <c r="J18" s="3">
        <f t="shared" ref="J18:J19" si="7">10/E18</f>
        <v>0.28256569652444191</v>
      </c>
    </row>
    <row r="19" spans="1:10" x14ac:dyDescent="0.4">
      <c r="A19" s="3">
        <v>114.19</v>
      </c>
      <c r="B19" s="3" t="s">
        <v>24</v>
      </c>
      <c r="C19" s="3">
        <v>57.3</v>
      </c>
      <c r="D19" s="3">
        <v>66.150000000000006</v>
      </c>
      <c r="E19" s="3">
        <v>35.369999999999997</v>
      </c>
      <c r="G19" s="3" t="s">
        <v>27</v>
      </c>
      <c r="H19" s="3">
        <f>10/C19</f>
        <v>0.17452006980802792</v>
      </c>
      <c r="I19" s="3">
        <f t="shared" si="6"/>
        <v>0.15117157974300829</v>
      </c>
      <c r="J19" s="3">
        <f t="shared" si="7"/>
        <v>0.28272547356516825</v>
      </c>
    </row>
    <row r="20" spans="1:10" x14ac:dyDescent="0.4">
      <c r="G20" s="3" t="s">
        <v>42</v>
      </c>
      <c r="H20" s="3">
        <f>AVERAGE(H18:H19)</f>
        <v>0.17465734306692254</v>
      </c>
      <c r="I20" s="3">
        <f t="shared" ref="I20:J20" si="8">AVERAGE(I18:I19)</f>
        <v>0.15138930715470611</v>
      </c>
      <c r="J20" s="3">
        <f t="shared" si="8"/>
        <v>0.28264558504480508</v>
      </c>
    </row>
    <row r="22" spans="1:10" x14ac:dyDescent="0.4">
      <c r="B22" s="3" t="s">
        <v>29</v>
      </c>
      <c r="C22" s="3">
        <v>1</v>
      </c>
      <c r="D22" s="3">
        <v>2</v>
      </c>
      <c r="E22" s="3">
        <v>3</v>
      </c>
      <c r="G22" s="3" t="s">
        <v>34</v>
      </c>
      <c r="H22" s="3">
        <v>1</v>
      </c>
      <c r="I22" s="3">
        <v>2</v>
      </c>
      <c r="J22" s="3">
        <v>3</v>
      </c>
    </row>
    <row r="23" spans="1:10" x14ac:dyDescent="0.4">
      <c r="B23" s="3" t="s">
        <v>43</v>
      </c>
      <c r="C23" s="3">
        <f>A17*H17/1000</f>
        <v>5.8050229543613281E-2</v>
      </c>
      <c r="D23" s="3">
        <f>A17*I17/1000</f>
        <v>5.352589641434264E-2</v>
      </c>
      <c r="E23" s="3">
        <f>A17*J17/1000</f>
        <v>9.8424908424908419E-2</v>
      </c>
      <c r="G23" s="3" t="s">
        <v>46</v>
      </c>
      <c r="H23" s="3">
        <f>1/2*A17*H17*H17/1000</f>
        <v>7.8382702597371429E-3</v>
      </c>
      <c r="I23" s="3">
        <f>1/2*A17*I17*I17/1000</f>
        <v>6.6640807288773215E-3</v>
      </c>
      <c r="J23" s="3">
        <f>1/2*A17*J17*J17/1000</f>
        <v>2.2533175005702479E-2</v>
      </c>
    </row>
    <row r="24" spans="1:10" x14ac:dyDescent="0.4">
      <c r="B24" s="3" t="s">
        <v>44</v>
      </c>
      <c r="C24" s="3">
        <f>(A17+A19)/1000*H20</f>
        <v>5.7488464470477556E-2</v>
      </c>
      <c r="D24" s="3">
        <f>(A17+A19)/1000*I20</f>
        <v>4.9829790449971517E-2</v>
      </c>
      <c r="E24" s="3">
        <f>(A17+A19)/1000*J20</f>
        <v>9.3032794317497586E-2</v>
      </c>
      <c r="G24" s="3" t="s">
        <v>45</v>
      </c>
      <c r="H24" s="3">
        <f>1/2*(A17+A19)/1000*H20*H20</f>
        <v>5.0203912307053931E-3</v>
      </c>
      <c r="I24" s="3">
        <f>1/2*(A17+A19)/1000*I20*I20</f>
        <v>3.7718487259426896E-3</v>
      </c>
      <c r="J24" s="3">
        <f>1/2*(A17+A19)/1000*J20*J20</f>
        <v>1.3147654289111061E-2</v>
      </c>
    </row>
    <row r="25" spans="1:10" x14ac:dyDescent="0.4">
      <c r="B25" s="3" t="s">
        <v>39</v>
      </c>
      <c r="C25" s="3">
        <f>C23-C24</f>
        <v>5.6176507313572543E-4</v>
      </c>
      <c r="D25" s="3">
        <f t="shared" ref="D25:E25" si="9">D23-D24</f>
        <v>3.6961059643711228E-3</v>
      </c>
      <c r="E25" s="3">
        <f t="shared" si="9"/>
        <v>5.3921141074108336E-3</v>
      </c>
      <c r="G25" s="3" t="s">
        <v>38</v>
      </c>
      <c r="H25" s="3">
        <f>H23-H24</f>
        <v>2.8178790290317498E-3</v>
      </c>
      <c r="I25" s="3">
        <f t="shared" ref="I25:J25" si="10">I23-I24</f>
        <v>2.8922320029346319E-3</v>
      </c>
      <c r="J25" s="3">
        <f t="shared" si="10"/>
        <v>9.3855207165914178E-3</v>
      </c>
    </row>
    <row r="26" spans="1:10" x14ac:dyDescent="0.4">
      <c r="B26" s="3" t="s">
        <v>33</v>
      </c>
      <c r="C26" s="3">
        <f>ABS(C25)/C23*100</f>
        <v>0.96772239757238165</v>
      </c>
      <c r="D26" s="3">
        <f>ABS(D25)/D23*100</f>
        <v>6.9052668184380464</v>
      </c>
      <c r="E26" s="3">
        <f>ABS(E25)/E23*100</f>
        <v>5.4784039870605046</v>
      </c>
      <c r="G26" s="3" t="s">
        <v>40</v>
      </c>
      <c r="H26" s="3">
        <f>ABS(H25)/H23*100</f>
        <v>35.950266266096413</v>
      </c>
      <c r="I26" s="3">
        <f>ABS(I25)/I23*100</f>
        <v>43.400314621066691</v>
      </c>
      <c r="J26" s="3">
        <f>ABS(J25)/J23*100</f>
        <v>41.652011819089942</v>
      </c>
    </row>
    <row r="29" spans="1:10" x14ac:dyDescent="0.4">
      <c r="A29" s="3" t="s">
        <v>47</v>
      </c>
    </row>
    <row r="30" spans="1:10" x14ac:dyDescent="0.4">
      <c r="A30" s="3" t="s">
        <v>20</v>
      </c>
      <c r="B30" s="3" t="s">
        <v>28</v>
      </c>
      <c r="C30" s="3">
        <v>1</v>
      </c>
      <c r="D30" s="3">
        <v>2</v>
      </c>
      <c r="E30" s="3">
        <v>3</v>
      </c>
      <c r="G30" s="3" t="s">
        <v>48</v>
      </c>
      <c r="H30" s="3">
        <v>1</v>
      </c>
      <c r="I30" s="3">
        <v>2</v>
      </c>
      <c r="J30" s="3">
        <v>3</v>
      </c>
    </row>
    <row r="31" spans="1:10" x14ac:dyDescent="0.4">
      <c r="A31" s="3">
        <v>212.56</v>
      </c>
      <c r="B31" s="3" t="s">
        <v>22</v>
      </c>
      <c r="C31" s="3">
        <v>24.32</v>
      </c>
      <c r="D31" s="3">
        <v>24.33</v>
      </c>
      <c r="E31" s="3">
        <v>24.75</v>
      </c>
      <c r="G31" s="3" t="s">
        <v>25</v>
      </c>
      <c r="H31" s="3">
        <f>10/C31</f>
        <v>0.41118421052631576</v>
      </c>
      <c r="I31" s="3">
        <f>10/D31</f>
        <v>0.41101520756267984</v>
      </c>
      <c r="J31" s="3">
        <f>10/E31</f>
        <v>0.40404040404040403</v>
      </c>
    </row>
    <row r="32" spans="1:10" x14ac:dyDescent="0.4">
      <c r="A32" s="3" t="s">
        <v>21</v>
      </c>
      <c r="B32" s="3" t="s">
        <v>23</v>
      </c>
      <c r="C32" s="3">
        <v>58.06</v>
      </c>
      <c r="D32" s="3">
        <v>58.87</v>
      </c>
      <c r="E32" s="3">
        <v>57.45</v>
      </c>
      <c r="G32" s="3" t="s">
        <v>26</v>
      </c>
      <c r="H32" s="3">
        <f>10/C32</f>
        <v>0.17223561832586978</v>
      </c>
      <c r="I32" s="3">
        <f t="shared" ref="I32:I33" si="11">10/D32</f>
        <v>0.16986580601324955</v>
      </c>
      <c r="J32" s="3">
        <f t="shared" ref="J32:J33" si="12">10/E32</f>
        <v>0.17406440382941687</v>
      </c>
    </row>
    <row r="33" spans="1:10" x14ac:dyDescent="0.4">
      <c r="A33" s="3">
        <v>111.64</v>
      </c>
      <c r="B33" s="3" t="s">
        <v>24</v>
      </c>
      <c r="C33" s="3">
        <v>22.81</v>
      </c>
      <c r="D33" s="3">
        <v>22.5</v>
      </c>
      <c r="E33" s="3">
        <v>22.35</v>
      </c>
      <c r="G33" s="3" t="s">
        <v>27</v>
      </c>
      <c r="H33" s="3">
        <f>10/C33</f>
        <v>0.43840420868040336</v>
      </c>
      <c r="I33" s="3">
        <f t="shared" si="11"/>
        <v>0.44444444444444442</v>
      </c>
      <c r="J33" s="3">
        <f t="shared" si="12"/>
        <v>0.44742729306487694</v>
      </c>
    </row>
    <row r="35" spans="1:10" x14ac:dyDescent="0.4">
      <c r="B35" s="3" t="s">
        <v>29</v>
      </c>
      <c r="C35" s="3">
        <v>1</v>
      </c>
      <c r="D35" s="3">
        <v>2</v>
      </c>
      <c r="E35" s="3">
        <v>3</v>
      </c>
      <c r="G35" s="3" t="s">
        <v>34</v>
      </c>
      <c r="H35" s="3">
        <v>1</v>
      </c>
      <c r="I35" s="3">
        <v>2</v>
      </c>
      <c r="J35" s="3">
        <v>3</v>
      </c>
    </row>
    <row r="36" spans="1:10" x14ac:dyDescent="0.4">
      <c r="B36" s="3" t="s">
        <v>30</v>
      </c>
      <c r="C36" s="3">
        <f>A31*H31/1000</f>
        <v>8.7401315789473688E-2</v>
      </c>
      <c r="D36" s="3">
        <f>A31*I31/1000</f>
        <v>8.736539251952323E-2</v>
      </c>
      <c r="E36" s="3">
        <f>A31*J31/1000</f>
        <v>8.5882828282828283E-2</v>
      </c>
      <c r="G36" s="3" t="s">
        <v>35</v>
      </c>
      <c r="H36" s="3">
        <f>1/2*A31*H31*H31/1000</f>
        <v>1.7969020515927976E-2</v>
      </c>
      <c r="I36" s="3">
        <f>1/2*A31*I31*I31/1000</f>
        <v>1.7954252470103415E-2</v>
      </c>
      <c r="J36" s="3">
        <f>1/2*A31*J31*J31/1000</f>
        <v>1.735006631976329E-2</v>
      </c>
    </row>
    <row r="37" spans="1:10" x14ac:dyDescent="0.4">
      <c r="B37" s="3" t="s">
        <v>31</v>
      </c>
      <c r="C37" s="3">
        <f>A31*H32/1000</f>
        <v>3.6610403031346883E-2</v>
      </c>
      <c r="D37" s="3">
        <f>A31*I32/1000</f>
        <v>3.6106675726176325E-2</v>
      </c>
      <c r="E37" s="3">
        <f>A31*J32/1000</f>
        <v>3.6999129677980851E-2</v>
      </c>
      <c r="G37" s="3" t="s">
        <v>36</v>
      </c>
      <c r="H37" s="3">
        <f>1/2*A31*H32*H32/1000</f>
        <v>3.1528077016316639E-3</v>
      </c>
      <c r="I37" s="3">
        <f>1/2*A31*I32*I32/1000</f>
        <v>3.0666447873429871E-3</v>
      </c>
      <c r="J37" s="3">
        <f>1/2*A31*J32*J32/1000</f>
        <v>3.2201157248025114E-3</v>
      </c>
    </row>
    <row r="38" spans="1:10" x14ac:dyDescent="0.4">
      <c r="B38" s="3" t="s">
        <v>32</v>
      </c>
      <c r="C38" s="3">
        <f>A33*H33/1000</f>
        <v>4.8943445857080235E-2</v>
      </c>
      <c r="D38" s="3">
        <f>A33*I33/1000</f>
        <v>4.9617777777777775E-2</v>
      </c>
      <c r="E38" s="3">
        <f>A33*J33/1000</f>
        <v>4.9950782997762865E-2</v>
      </c>
      <c r="G38" s="3" t="s">
        <v>37</v>
      </c>
      <c r="H38" s="3">
        <f>1/2*A33*H33*H33/1000</f>
        <v>1.0728506325532712E-2</v>
      </c>
      <c r="I38" s="3">
        <f>1/2*A33*I33*I33/1000</f>
        <v>1.1026172839506172E-2</v>
      </c>
      <c r="J38" s="3">
        <f>1/2*A33*J33*J33/1000</f>
        <v>1.1174671811580059E-2</v>
      </c>
    </row>
    <row r="39" spans="1:10" x14ac:dyDescent="0.4">
      <c r="B39" s="3" t="s">
        <v>39</v>
      </c>
      <c r="C39" s="3">
        <f>C36-C37-C38</f>
        <v>1.8474669010465697E-3</v>
      </c>
      <c r="D39" s="3">
        <f t="shared" ref="D39" si="13">D36-D37-D38</f>
        <v>1.6409390155691303E-3</v>
      </c>
      <c r="E39" s="3">
        <f t="shared" ref="E39" si="14">E36-E37-E38</f>
        <v>-1.0670843929154322E-3</v>
      </c>
      <c r="G39" s="3" t="s">
        <v>38</v>
      </c>
      <c r="H39" s="3">
        <f>H36-H37-H38</f>
        <v>4.0877064887636008E-3</v>
      </c>
      <c r="I39" s="3">
        <f t="shared" ref="I39" si="15">I36-I37-I38</f>
        <v>3.8614348432542567E-3</v>
      </c>
      <c r="J39" s="3">
        <f t="shared" ref="J39" si="16">J36-J37-J38</f>
        <v>2.9552787833807184E-3</v>
      </c>
    </row>
    <row r="40" spans="1:10" x14ac:dyDescent="0.4">
      <c r="B40" s="3" t="s">
        <v>33</v>
      </c>
      <c r="C40" s="3">
        <f>ABS(C39)/C36*100</f>
        <v>2.1137747004823382</v>
      </c>
      <c r="D40" s="3">
        <f t="shared" ref="D40" si="17">ABS(D39)/D36*100</f>
        <v>1.8782483180653433</v>
      </c>
      <c r="E40" s="3">
        <f t="shared" ref="E40" si="18">ABS(E39)/E36*100</f>
        <v>1.2424886490711775</v>
      </c>
      <c r="G40" s="3" t="s">
        <v>40</v>
      </c>
      <c r="H40" s="3">
        <f>ABS(H39)/H36*100</f>
        <v>22.748632765710315</v>
      </c>
      <c r="I40" s="3">
        <f t="shared" ref="I40" si="19">ABS(I39)/I36*100</f>
        <v>21.50707666433976</v>
      </c>
      <c r="J40" s="3">
        <f t="shared" ref="J40" si="20">ABS(J39)/J36*100</f>
        <v>17.033241999855584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直线运动</vt:lpstr>
      <vt:lpstr>碰撞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dcterms:created xsi:type="dcterms:W3CDTF">2015-06-05T18:19:34Z</dcterms:created>
  <dcterms:modified xsi:type="dcterms:W3CDTF">2025-05-06T14:03:43Z</dcterms:modified>
</cp:coreProperties>
</file>