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omments5.xml" ContentType="application/vnd.openxmlformats-officedocument.spreadsheetml.comments+xml"/>
  <Override PartName="/xl/drawings/drawing10.xml" ContentType="application/vnd.openxmlformats-officedocument.drawing+xml"/>
  <Override PartName="/xl/comments6.xml" ContentType="application/vnd.openxmlformats-officedocument.spreadsheetml.comments+xml"/>
  <Override PartName="/xl/drawings/drawing11.xml" ContentType="application/vnd.openxmlformats-officedocument.drawing+xml"/>
  <Override PartName="/xl/comments7.xml" ContentType="application/vnd.openxmlformats-officedocument.spreadsheetml.comments+xml"/>
  <Override PartName="/xl/charts/chart5.xml" ContentType="application/vnd.openxmlformats-officedocument.drawingml.chart+xml"/>
  <Override PartName="/xl/drawings/drawing12.xml" ContentType="application/vnd.openxmlformats-officedocument.drawing+xml"/>
  <Override PartName="/xl/comments8.xml" ContentType="application/vnd.openxmlformats-officedocument.spreadsheetml.comments+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codeName="ThisWorkbook" defaultThemeVersion="124226"/>
  <mc:AlternateContent xmlns:mc="http://schemas.openxmlformats.org/markup-compatibility/2006">
    <mc:Choice Requires="x15">
      <x15ac:absPath xmlns:x15ac="http://schemas.microsoft.com/office/spreadsheetml/2010/11/ac" url="C:\Users\nturken1\Dropbox\CAREY\Advanced Business Analytics\ABA\NLP\NLP 2\NLP 2 Excel\"/>
    </mc:Choice>
  </mc:AlternateContent>
  <xr:revisionPtr revIDLastSave="0" documentId="13_ncr:1_{D71176B0-5A59-4716-8ED0-D948CB9E941E}" xr6:coauthVersionLast="36" xr6:coauthVersionMax="36" xr10:uidLastSave="{00000000-0000-0000-0000-000000000000}"/>
  <bookViews>
    <workbookView xWindow="120" yWindow="13" windowWidth="7187" windowHeight="4140" firstSheet="8" activeTab="11" xr2:uid="{00000000-000D-0000-FFFF-FFFF00000000}"/>
  </bookViews>
  <sheets>
    <sheet name="AdvResponseCurve" sheetId="2" r:id="rId1"/>
    <sheet name="AdvResponseCurve2" sheetId="3" r:id="rId2"/>
    <sheet name="Model2_STS" sheetId="7" state="veryHidden" r:id="rId3"/>
    <sheet name="Model1_STS" sheetId="4" state="veryHidden" r:id="rId4"/>
    <sheet name="AdvertisingModel" sheetId="9" r:id="rId5"/>
    <sheet name="Sensitivity" sheetId="10" r:id="rId6"/>
    <sheet name="Sensitivity Output" sheetId="24" r:id="rId7"/>
    <sheet name="MMULT Function" sheetId="12" r:id="rId8"/>
    <sheet name="Location Model" sheetId="15" r:id="rId9"/>
    <sheet name="NFL-2015" sheetId="13" r:id="rId10"/>
    <sheet name="Portfolio Analysis" sheetId="14" r:id="rId11"/>
    <sheet name="Teams" sheetId="18" r:id="rId12"/>
    <sheet name="Drill Bit Tour" sheetId="19" r:id="rId13"/>
    <sheet name="STS_1 (4)" sheetId="21" r:id="rId14"/>
    <sheet name="Sensitivity_STS" sheetId="22" state="veryHidden" r:id="rId15"/>
    <sheet name="STS_1" sheetId="25" r:id="rId16"/>
  </sheets>
  <definedNames>
    <definedName name="ChartData" localSheetId="6">'Sensitivity Output'!$K$5:$K$10</definedName>
    <definedName name="ChartData" localSheetId="15">STS_1!$K$5:$K$10</definedName>
    <definedName name="coin_cuttype" localSheetId="12" hidden="1">1</definedName>
    <definedName name="coin_cuttype" localSheetId="10" hidden="1">1</definedName>
    <definedName name="coin_dualtol" localSheetId="12" hidden="1">0.0000001</definedName>
    <definedName name="coin_dualtol" localSheetId="10" hidden="1">0.0000001</definedName>
    <definedName name="coin_heurs" localSheetId="12" hidden="1">1</definedName>
    <definedName name="coin_heurs" localSheetId="10" hidden="1">1</definedName>
    <definedName name="coin_integerpresolve" localSheetId="12" hidden="1">1</definedName>
    <definedName name="coin_integerpresolve" localSheetId="10" hidden="1">1</definedName>
    <definedName name="coin_presolve1" localSheetId="12" hidden="1">1</definedName>
    <definedName name="coin_presolve1" localSheetId="10" hidden="1">1</definedName>
    <definedName name="coin_primaltol" localSheetId="12" hidden="1">0.0000001</definedName>
    <definedName name="coin_primaltol" localSheetId="10" hidden="1">0.0000001</definedName>
    <definedName name="grb_bariter" localSheetId="12" hidden="1">1E+100</definedName>
    <definedName name="grb_bariter" localSheetId="10" hidden="1">1E+100</definedName>
    <definedName name="grb_bartol" localSheetId="12" hidden="1">0.00000001</definedName>
    <definedName name="grb_bartol" localSheetId="10" hidden="1">0.00000001</definedName>
    <definedName name="grb_crossover" localSheetId="12" hidden="1">-1</definedName>
    <definedName name="grb_crossover" localSheetId="10" hidden="1">-1</definedName>
    <definedName name="grb_cutoff" localSheetId="12" hidden="1">1E+100</definedName>
    <definedName name="grb_cutoff" localSheetId="10" hidden="1">1E+100</definedName>
    <definedName name="grb_cuts" localSheetId="12" hidden="1">-1</definedName>
    <definedName name="grb_cuts" localSheetId="10" hidden="1">-1</definedName>
    <definedName name="grb_focus" localSheetId="12" hidden="1">0</definedName>
    <definedName name="grb_focus" localSheetId="10" hidden="1">0</definedName>
    <definedName name="grb_heur" localSheetId="12" hidden="1">0.05</definedName>
    <definedName name="grb_heur" localSheetId="10" hidden="1">0.05</definedName>
    <definedName name="grb_infeas" localSheetId="12" hidden="1">0.000001</definedName>
    <definedName name="grb_infeas" localSheetId="10" hidden="1">0.000001</definedName>
    <definedName name="grb_inttol" localSheetId="12" hidden="1">0.00001</definedName>
    <definedName name="grb_inttol" localSheetId="10" hidden="1">0.00001</definedName>
    <definedName name="grb_method" localSheetId="12" hidden="1">1</definedName>
    <definedName name="grb_method" localSheetId="10" hidden="1">1</definedName>
    <definedName name="grb_nodefilestart" localSheetId="12" hidden="1">1E+100</definedName>
    <definedName name="grb_nodefilestart" localSheetId="10" hidden="1">1E+100</definedName>
    <definedName name="grb_optimal" localSheetId="12" hidden="1">0.000001</definedName>
    <definedName name="grb_optimal" localSheetId="10" hidden="1">0.000001</definedName>
    <definedName name="grb_order" localSheetId="12" hidden="1">-1</definedName>
    <definedName name="grb_order" localSheetId="10" hidden="1">-1</definedName>
    <definedName name="grb_presolve" localSheetId="12" hidden="1">-1</definedName>
    <definedName name="grb_presolve" localSheetId="10" hidden="1">-1</definedName>
    <definedName name="grb_pricing" localSheetId="12" hidden="1">-1</definedName>
    <definedName name="grb_pricing" localSheetId="10" hidden="1">-1</definedName>
    <definedName name="grb_relmip" localSheetId="12" hidden="1">0.0001</definedName>
    <definedName name="grb_relmip" localSheetId="10" hidden="1">0.0001</definedName>
    <definedName name="grb_rootmethod" localSheetId="12" hidden="1">1</definedName>
    <definedName name="grb_rootmethod" localSheetId="10" hidden="1">1</definedName>
    <definedName name="grb_submip" localSheetId="12" hidden="1">500</definedName>
    <definedName name="grb_submip" localSheetId="10" hidden="1">500</definedName>
    <definedName name="grb_symmetry" localSheetId="12" hidden="1">-1</definedName>
    <definedName name="grb_symmetry" localSheetId="10" hidden="1">-1</definedName>
    <definedName name="grb_threads" localSheetId="12" hidden="1">0</definedName>
    <definedName name="grb_threads" localSheetId="10" hidden="1">0</definedName>
    <definedName name="grb_var" localSheetId="12" hidden="1">-1</definedName>
    <definedName name="grb_var" localSheetId="10" hidden="1">-1</definedName>
    <definedName name="InputValues" localSheetId="6">'Sensitivity Output'!$A$5:$A$10</definedName>
    <definedName name="InputValues" localSheetId="15">STS_1!$A$5:$A$10</definedName>
    <definedName name="OutputAddresses" localSheetId="6">'Sensitivity Output'!$B$4</definedName>
    <definedName name="OutputAddresses" localSheetId="15">STS_1!$B$4</definedName>
    <definedName name="OutputValues" localSheetId="6">'Sensitivity Output'!$B$5:$B$10</definedName>
    <definedName name="OutputValues" localSheetId="15">STS_1!$B$5:$B$10</definedName>
    <definedName name="param_cuthi" localSheetId="10" hidden="1">2E+30</definedName>
    <definedName name="param_cutlo" localSheetId="10" hidden="1">-2E+30</definedName>
    <definedName name="param_epstep" localSheetId="10" hidden="1">0.000001</definedName>
    <definedName name="param_extinc" localSheetId="12" hidden="1">0.5</definedName>
    <definedName name="param_extinc" localSheetId="11" hidden="1">0.5</definedName>
    <definedName name="param_iisbnd" localSheetId="12" hidden="1">0</definedName>
    <definedName name="param_iisbnd" localSheetId="10" hidden="1">0</definedName>
    <definedName name="param_iisbnd" localSheetId="11" hidden="1">0</definedName>
    <definedName name="param_nsfeas" localSheetId="12" hidden="1">0</definedName>
    <definedName name="param_nsfeas" localSheetId="11" hidden="1">0</definedName>
    <definedName name="solver_acc" localSheetId="12" hidden="1">0.001</definedName>
    <definedName name="solver_acc" localSheetId="10" hidden="1">0.001</definedName>
    <definedName name="solver_adj" localSheetId="4" hidden="1">AdvertisingModel!$B$25:$I$25</definedName>
    <definedName name="solver_adj" localSheetId="0" hidden="1">AdvResponseCurve!$B$4,AdvResponseCurve!$B$5</definedName>
    <definedName name="solver_adj" localSheetId="1" hidden="1">AdvResponseCurve2!$B$4,AdvResponseCurve2!$B$5,AdvResponseCurve2!$E$9:$E$13,AdvResponseCurve2!$D$9:$D$13</definedName>
    <definedName name="solver_adj" localSheetId="12" hidden="1">'Drill Bit Tour'!$F$18:$F$25</definedName>
    <definedName name="solver_adj" localSheetId="8" hidden="1">'Location Model'!$B$11:$C$11</definedName>
    <definedName name="solver_adj" localSheetId="9" hidden="1">'NFL-2015'!$J$3,'NFL-2015'!$J$5:$J$36</definedName>
    <definedName name="solver_adj" localSheetId="10" hidden="1">'Portfolio Analysis'!$G$11:$I$11</definedName>
    <definedName name="solver_adj" localSheetId="5" hidden="1">Sensitivity!$B$25:$I$25</definedName>
    <definedName name="solver_adj" localSheetId="11" hidden="1">Teams!$D$5:$D$38</definedName>
    <definedName name="solver_adj_ob" localSheetId="12" hidden="1">1</definedName>
    <definedName name="solver_adj_ob" localSheetId="10" hidden="1">1</definedName>
    <definedName name="solver_adj_ob" localSheetId="11" hidden="1">1</definedName>
    <definedName name="solver_ars" localSheetId="12" hidden="1">1</definedName>
    <definedName name="solver_ars" localSheetId="10" hidden="1">1</definedName>
    <definedName name="solver_bigm" localSheetId="12" hidden="1">1000000</definedName>
    <definedName name="solver_bigm" localSheetId="10" hidden="1">1000000</definedName>
    <definedName name="solver_bnd" localSheetId="12" hidden="1">1</definedName>
    <definedName name="solver_bnd" localSheetId="10" hidden="1">1</definedName>
    <definedName name="solver_cha" localSheetId="12" hidden="1">0</definedName>
    <definedName name="solver_cha" localSheetId="10" hidden="1">0</definedName>
    <definedName name="solver_cha" localSheetId="11" hidden="1">0</definedName>
    <definedName name="solver_chc1" localSheetId="12" hidden="1">0</definedName>
    <definedName name="solver_chc1" localSheetId="10" hidden="1">0</definedName>
    <definedName name="solver_chc1" localSheetId="11" hidden="1">0</definedName>
    <definedName name="solver_chc2" localSheetId="10" hidden="1">0</definedName>
    <definedName name="solver_chc2" localSheetId="11" hidden="1">0</definedName>
    <definedName name="solver_chc3" localSheetId="10" hidden="1">0</definedName>
    <definedName name="solver_chc3" localSheetId="11" hidden="1">0</definedName>
    <definedName name="solver_chc4" localSheetId="10" hidden="1">0</definedName>
    <definedName name="solver_chc4" localSheetId="11" hidden="1">0</definedName>
    <definedName name="solver_chn" localSheetId="12" hidden="1">4</definedName>
    <definedName name="solver_chn" localSheetId="10" hidden="1">4</definedName>
    <definedName name="solver_chn" localSheetId="11" hidden="1">4</definedName>
    <definedName name="solver_chp1" localSheetId="12" hidden="1">0</definedName>
    <definedName name="solver_chp1" localSheetId="10" hidden="1">0</definedName>
    <definedName name="solver_chp1" localSheetId="11" hidden="1">0</definedName>
    <definedName name="solver_chp2" localSheetId="10" hidden="1">0</definedName>
    <definedName name="solver_chp2" localSheetId="11" hidden="1">0</definedName>
    <definedName name="solver_chp3" localSheetId="10" hidden="1">0</definedName>
    <definedName name="solver_chp3" localSheetId="11" hidden="1">0</definedName>
    <definedName name="solver_chp4" localSheetId="10" hidden="1">0</definedName>
    <definedName name="solver_chp4" localSheetId="11" hidden="1">0</definedName>
    <definedName name="solver_cht" localSheetId="12" hidden="1">0</definedName>
    <definedName name="solver_cht" localSheetId="10" hidden="1">0</definedName>
    <definedName name="solver_cht" localSheetId="11" hidden="1">0</definedName>
    <definedName name="solver_cir1" localSheetId="12" hidden="1">1</definedName>
    <definedName name="solver_cir1" localSheetId="10" hidden="1">1</definedName>
    <definedName name="solver_cir1" localSheetId="11" hidden="1">1</definedName>
    <definedName name="solver_cir2" localSheetId="10" hidden="1">1</definedName>
    <definedName name="solver_cir2" localSheetId="11" hidden="1">1</definedName>
    <definedName name="solver_cir3" localSheetId="10" hidden="1">1</definedName>
    <definedName name="solver_cir3" localSheetId="11" hidden="1">1</definedName>
    <definedName name="solver_cir4" localSheetId="10" hidden="1">1</definedName>
    <definedName name="solver_cir4" localSheetId="11" hidden="1">1</definedName>
    <definedName name="solver_con" localSheetId="11" hidden="1">" "</definedName>
    <definedName name="solver_con1" localSheetId="12" hidden="1">" "</definedName>
    <definedName name="solver_con1" localSheetId="10" hidden="1">" "</definedName>
    <definedName name="solver_con1" localSheetId="11" hidden="1">" "</definedName>
    <definedName name="solver_con2" localSheetId="10" hidden="1">" "</definedName>
    <definedName name="solver_con2" localSheetId="11" hidden="1">" "</definedName>
    <definedName name="solver_con3" localSheetId="10" hidden="1">" "</definedName>
    <definedName name="solver_con3" localSheetId="11" hidden="1">" "</definedName>
    <definedName name="solver_con4" localSheetId="10" hidden="1">" "</definedName>
    <definedName name="solver_con4" localSheetId="11" hidden="1">" "</definedName>
    <definedName name="solver_corr" hidden="1">1</definedName>
    <definedName name="solver_ctp1" hidden="1">0</definedName>
    <definedName name="solver_ctp2" hidden="1">0</definedName>
    <definedName name="solver_cvg" localSheetId="4" hidden="1">0.0001</definedName>
    <definedName name="solver_cvg" localSheetId="0" hidden="1">0.0001</definedName>
    <definedName name="solver_cvg" localSheetId="1" hidden="1">0.0001</definedName>
    <definedName name="solver_cvg" localSheetId="12" hidden="1">0.0001</definedName>
    <definedName name="solver_cvg" localSheetId="8" hidden="1">0.0001</definedName>
    <definedName name="solver_cvg" localSheetId="9" hidden="1">0.000001</definedName>
    <definedName name="solver_cvg" localSheetId="10" hidden="1">0.0001</definedName>
    <definedName name="solver_cvg" localSheetId="5" hidden="1">0.0001</definedName>
    <definedName name="solver_cvg" localSheetId="11" hidden="1">0.0001</definedName>
    <definedName name="solver_dia" localSheetId="12" hidden="1">5</definedName>
    <definedName name="solver_dia" localSheetId="10" hidden="1">5</definedName>
    <definedName name="solver_dia" localSheetId="11" hidden="1">5</definedName>
    <definedName name="solver_disp" hidden="1">0</definedName>
    <definedName name="solver_drv" localSheetId="4" hidden="1">1</definedName>
    <definedName name="solver_drv" localSheetId="0" hidden="1">1</definedName>
    <definedName name="solver_drv" localSheetId="1" hidden="1">1</definedName>
    <definedName name="solver_drv" localSheetId="12" hidden="1">1</definedName>
    <definedName name="solver_drv" localSheetId="8" hidden="1">1</definedName>
    <definedName name="solver_drv" localSheetId="9" hidden="1">2</definedName>
    <definedName name="solver_drv" localSheetId="10" hidden="1">1</definedName>
    <definedName name="solver_drv" localSheetId="5" hidden="1">1</definedName>
    <definedName name="solver_drv" localSheetId="11" hidden="1">2</definedName>
    <definedName name="solver_eng" localSheetId="4" hidden="1">1</definedName>
    <definedName name="solver_eng" localSheetId="0" hidden="1">1</definedName>
    <definedName name="solver_eng" localSheetId="1" hidden="1">1</definedName>
    <definedName name="solver_eng" localSheetId="12" hidden="1">3</definedName>
    <definedName name="solver_eng" localSheetId="8" hidden="1">1</definedName>
    <definedName name="solver_eng" localSheetId="9" hidden="1">1</definedName>
    <definedName name="solver_eng" localSheetId="10" hidden="1">1</definedName>
    <definedName name="solver_eng" localSheetId="5" hidden="1">1</definedName>
    <definedName name="solver_eng" localSheetId="11" hidden="1">3</definedName>
    <definedName name="solver_est" localSheetId="4" hidden="1">1</definedName>
    <definedName name="solver_est" localSheetId="0" hidden="1">1</definedName>
    <definedName name="solver_est" localSheetId="1" hidden="1">1</definedName>
    <definedName name="solver_est" localSheetId="12" hidden="1">1</definedName>
    <definedName name="solver_est" localSheetId="8" hidden="1">1</definedName>
    <definedName name="solver_est" localSheetId="9" hidden="1">1</definedName>
    <definedName name="solver_est" localSheetId="10" hidden="1">1</definedName>
    <definedName name="solver_est" localSheetId="5" hidden="1">1</definedName>
    <definedName name="solver_est" localSheetId="11" hidden="1">1</definedName>
    <definedName name="solver_eval" hidden="1">0</definedName>
    <definedName name="solver_fea" localSheetId="12" hidden="1">0.000001</definedName>
    <definedName name="solver_fea" localSheetId="10" hidden="1">0.000001</definedName>
    <definedName name="solver_fns" localSheetId="12" hidden="1">0</definedName>
    <definedName name="solver_fns" localSheetId="10" hidden="1">0</definedName>
    <definedName name="solver_fns" localSheetId="11" hidden="1">0</definedName>
    <definedName name="solver_gap" localSheetId="12" hidden="1">0.0000001</definedName>
    <definedName name="solver_gap" localSheetId="10" hidden="1">0.0000001</definedName>
    <definedName name="solver_glb" localSheetId="12" hidden="1">-1E+30</definedName>
    <definedName name="solver_glb" localSheetId="10" hidden="1">-1E+30</definedName>
    <definedName name="solver_gub" localSheetId="12" hidden="1">1E+30</definedName>
    <definedName name="solver_gub" localSheetId="10" hidden="1">1E+30</definedName>
    <definedName name="solver_iao" localSheetId="12" hidden="1">0</definedName>
    <definedName name="solver_iao" localSheetId="10" hidden="1">0</definedName>
    <definedName name="solver_iao" localSheetId="11" hidden="1">0</definedName>
    <definedName name="solver_ibd" localSheetId="4" hidden="1">2</definedName>
    <definedName name="solver_ibd" localSheetId="0" hidden="1">2</definedName>
    <definedName name="solver_ibd" localSheetId="1" hidden="1">2</definedName>
    <definedName name="solver_ibd" localSheetId="12" hidden="1">2</definedName>
    <definedName name="solver_ibd" localSheetId="10" hidden="1">2</definedName>
    <definedName name="solver_ibd" localSheetId="5" hidden="1">2</definedName>
    <definedName name="solver_inc" localSheetId="12" hidden="1">0</definedName>
    <definedName name="solver_inc" localSheetId="10" hidden="1">0</definedName>
    <definedName name="solver_int" localSheetId="12" hidden="1">0</definedName>
    <definedName name="solver_int" localSheetId="10" hidden="1">0</definedName>
    <definedName name="solver_int" localSheetId="11" hidden="1">0</definedName>
    <definedName name="solver_ipd" localSheetId="12" hidden="1">3</definedName>
    <definedName name="solver_ipd" localSheetId="10" hidden="1">3</definedName>
    <definedName name="solver_ipi" localSheetId="12" hidden="1">1</definedName>
    <definedName name="solver_ipi" localSheetId="10" hidden="1">1</definedName>
    <definedName name="solver_ips" localSheetId="12" hidden="1">0.99</definedName>
    <definedName name="solver_ips" localSheetId="10" hidden="1">0.99</definedName>
    <definedName name="solver_irs" localSheetId="12" hidden="1">0</definedName>
    <definedName name="solver_irs" localSheetId="10" hidden="1">0</definedName>
    <definedName name="solver_irs" localSheetId="11" hidden="1">0</definedName>
    <definedName name="solver_ism" localSheetId="12" hidden="1">0</definedName>
    <definedName name="solver_ism" localSheetId="10" hidden="1">0</definedName>
    <definedName name="solver_ism" localSheetId="11" hidden="1">0</definedName>
    <definedName name="solver_itr" localSheetId="4" hidden="1">100</definedName>
    <definedName name="solver_itr" localSheetId="0" hidden="1">100</definedName>
    <definedName name="solver_itr" localSheetId="1" hidden="1">100</definedName>
    <definedName name="solver_itr" localSheetId="12" hidden="1">2147483647</definedName>
    <definedName name="solver_itr" localSheetId="8" hidden="1">100</definedName>
    <definedName name="solver_itr" localSheetId="9" hidden="1">2147483647</definedName>
    <definedName name="solver_itr" localSheetId="10" hidden="1">2147483647</definedName>
    <definedName name="solver_itr" localSheetId="5" hidden="1">100</definedName>
    <definedName name="solver_itr" localSheetId="11" hidden="1">2147483647</definedName>
    <definedName name="solver_lcens" hidden="1">-1E+30</definedName>
    <definedName name="solver_lcut" hidden="1">-1E+30</definedName>
    <definedName name="solver_lhs_ob1" localSheetId="12" hidden="1">0</definedName>
    <definedName name="solver_lhs_ob1" localSheetId="10" hidden="1">0</definedName>
    <definedName name="solver_lhs_ob1" localSheetId="11" hidden="1">0</definedName>
    <definedName name="solver_lhs_ob2" localSheetId="10" hidden="1">0</definedName>
    <definedName name="solver_lhs_ob2" localSheetId="11" hidden="1">0</definedName>
    <definedName name="solver_lhs_ob3" localSheetId="10" hidden="1">0</definedName>
    <definedName name="solver_lhs_ob3" localSheetId="11" hidden="1">0</definedName>
    <definedName name="solver_lhs_ob4" localSheetId="10" hidden="1">0</definedName>
    <definedName name="solver_lhs_ob4" localSheetId="11" hidden="1">0</definedName>
    <definedName name="solver_lhs1" localSheetId="4" hidden="1">AdvertisingModel!$B$25:$I$25</definedName>
    <definedName name="solver_lhs1" localSheetId="0" hidden="1">AdvResponseCurve!$B$4</definedName>
    <definedName name="solver_lhs1" localSheetId="1" hidden="1">AdvResponseCurve2!$B$4</definedName>
    <definedName name="solver_lhs1" localSheetId="12" hidden="1">'Drill Bit Tour'!$F$18:$F$25</definedName>
    <definedName name="solver_lhs1" localSheetId="9" hidden="1">'NFL-2015'!$J$37</definedName>
    <definedName name="solver_lhs1" localSheetId="10" hidden="1">'Portfolio Analysis'!$G$11:$I$11</definedName>
    <definedName name="solver_lhs1" localSheetId="5" hidden="1">Sensitivity!$B$38:$B$43</definedName>
    <definedName name="solver_lhs1" localSheetId="11" hidden="1">Teams!$D$5:$D$38</definedName>
    <definedName name="solver_lhs2" localSheetId="4" hidden="1">AdvertisingModel!$B$38:$B$43</definedName>
    <definedName name="solver_lhs2" localSheetId="0" hidden="1">AdvResponseCurve!$B$5</definedName>
    <definedName name="solver_lhs2" localSheetId="1" hidden="1">AdvResponseCurve2!$B$5</definedName>
    <definedName name="solver_lhs2" localSheetId="12" hidden="1">'Drill Bit Tour'!$E$18:$E$26</definedName>
    <definedName name="solver_lhs2" localSheetId="10" hidden="1">'Portfolio Analysis'!$H$13</definedName>
    <definedName name="solver_lhs2" localSheetId="5" hidden="1">Sensitivity!$B$25:$I$25</definedName>
    <definedName name="solver_lhs2" localSheetId="11" hidden="1">Teams!$D$5:$D$38</definedName>
    <definedName name="solver_lhs3" localSheetId="0" hidden="1">AdvResponseCurve!$B$5</definedName>
    <definedName name="solver_lhs3" localSheetId="1" hidden="1">AdvResponseCurve2!$E$9:$E$13</definedName>
    <definedName name="solver_lhs3" localSheetId="12" hidden="1">'Drill Bit Tour'!$F$18:$F$25</definedName>
    <definedName name="solver_lhs3" localSheetId="10" hidden="1">'Portfolio Analysis'!$J$11</definedName>
    <definedName name="solver_lhs3" localSheetId="11" hidden="1">Teams!$D$5:$D$38</definedName>
    <definedName name="solver_lhs4" localSheetId="1" hidden="1">AdvResponseCurve2!$D$9:$D$13</definedName>
    <definedName name="solver_lhs4" localSheetId="12" hidden="1">'Drill Bit Tour'!$I$16</definedName>
    <definedName name="solver_lhs4" localSheetId="10" hidden="1">'Portfolio Analysis'!$H$13</definedName>
    <definedName name="solver_lhs4" localSheetId="11" hidden="1">Teams!$H$5:$H$11</definedName>
    <definedName name="solver_lhs5" localSheetId="1" hidden="1">AdvResponseCurve2!$F$9:$F$13</definedName>
    <definedName name="solver_lhs6" localSheetId="1" hidden="1">AdvResponseCurve2!$E$9:$E$13</definedName>
    <definedName name="solver_lhs7" localSheetId="1" hidden="1">AdvResponseCurve2!$E$9:$E$13</definedName>
    <definedName name="solver_lin" localSheetId="4" hidden="1">2</definedName>
    <definedName name="solver_lin" localSheetId="0" hidden="1">2</definedName>
    <definedName name="solver_lin" localSheetId="1" hidden="1">1</definedName>
    <definedName name="solver_lin" localSheetId="12" hidden="1">2</definedName>
    <definedName name="solver_lin" localSheetId="8" hidden="1">2</definedName>
    <definedName name="solver_lin" localSheetId="10" hidden="1">2</definedName>
    <definedName name="solver_lin" localSheetId="5" hidden="1">2</definedName>
    <definedName name="solver_lin" localSheetId="11" hidden="1">2</definedName>
    <definedName name="solver_loc" localSheetId="4" hidden="1">1</definedName>
    <definedName name="solver_loc" localSheetId="12" hidden="1">4</definedName>
    <definedName name="solver_loc" localSheetId="10" hidden="1">4</definedName>
    <definedName name="solver_loc" localSheetId="11" hidden="1">4</definedName>
    <definedName name="solver_log" localSheetId="12" hidden="1">1</definedName>
    <definedName name="solver_log" localSheetId="10" hidden="1">1</definedName>
    <definedName name="solver_lpp" localSheetId="12" hidden="1">0</definedName>
    <definedName name="solver_lpp" localSheetId="10" hidden="1">0</definedName>
    <definedName name="solver_lpt" localSheetId="12" hidden="1">0</definedName>
    <definedName name="solver_lpt" localSheetId="10" hidden="1">0</definedName>
    <definedName name="solver_lva" localSheetId="4" hidden="1">2</definedName>
    <definedName name="solver_lva" localSheetId="0" hidden="1">2</definedName>
    <definedName name="solver_lva" localSheetId="1" hidden="1">2</definedName>
    <definedName name="solver_lva" localSheetId="12" hidden="1">0</definedName>
    <definedName name="solver_lva" localSheetId="10" hidden="1">0</definedName>
    <definedName name="solver_lva" localSheetId="5" hidden="1">2</definedName>
    <definedName name="solver_mda" localSheetId="12" hidden="1">4</definedName>
    <definedName name="solver_mda" localSheetId="10" hidden="1">4</definedName>
    <definedName name="solver_mda" localSheetId="11" hidden="1">4</definedName>
    <definedName name="solver_met" localSheetId="12" hidden="1">1</definedName>
    <definedName name="solver_met" localSheetId="10" hidden="1">1</definedName>
    <definedName name="solver_mip" localSheetId="4" hidden="1">5000</definedName>
    <definedName name="solver_mip" localSheetId="0" hidden="1">5000</definedName>
    <definedName name="solver_mip" localSheetId="1" hidden="1">5000</definedName>
    <definedName name="solver_mip" localSheetId="12"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5" hidden="1">5000</definedName>
    <definedName name="solver_mip" localSheetId="11" hidden="1">2147483647</definedName>
    <definedName name="solver_mni" localSheetId="4" hidden="1">30</definedName>
    <definedName name="solver_mni" localSheetId="0" hidden="1">30</definedName>
    <definedName name="solver_mni" localSheetId="1" hidden="1">30</definedName>
    <definedName name="solver_mni" localSheetId="12" hidden="1">30</definedName>
    <definedName name="solver_mni" localSheetId="8" hidden="1">30</definedName>
    <definedName name="solver_mni" localSheetId="9" hidden="1">30</definedName>
    <definedName name="solver_mni" localSheetId="10" hidden="1">30</definedName>
    <definedName name="solver_mni" localSheetId="5" hidden="1">30</definedName>
    <definedName name="solver_mni" localSheetId="11" hidden="1">60</definedName>
    <definedName name="solver_mod" localSheetId="12" hidden="1">1</definedName>
    <definedName name="solver_mod" localSheetId="10" hidden="1">1</definedName>
    <definedName name="solver_mod" localSheetId="11" hidden="1">3</definedName>
    <definedName name="solver_mrt" localSheetId="4" hidden="1">0.075</definedName>
    <definedName name="solver_mrt" localSheetId="0" hidden="1">0.075</definedName>
    <definedName name="solver_mrt" localSheetId="1" hidden="1">0.075</definedName>
    <definedName name="solver_mrt" localSheetId="12" hidden="1">0.1</definedName>
    <definedName name="solver_mrt" localSheetId="8" hidden="1">0.075</definedName>
    <definedName name="solver_mrt" localSheetId="9" hidden="1">0.075</definedName>
    <definedName name="solver_mrt" localSheetId="10" hidden="1">0.075</definedName>
    <definedName name="solver_mrt" localSheetId="5" hidden="1">0.075</definedName>
    <definedName name="solver_mrt" localSheetId="11" hidden="1">0.1</definedName>
    <definedName name="solver_msl" localSheetId="4" hidden="1">2</definedName>
    <definedName name="solver_msl" localSheetId="0" hidden="1">1</definedName>
    <definedName name="solver_msl" localSheetId="1" hidden="1">1</definedName>
    <definedName name="solver_msl" localSheetId="12" hidden="1">2</definedName>
    <definedName name="solver_msl" localSheetId="8" hidden="1">1</definedName>
    <definedName name="solver_msl" localSheetId="9" hidden="1">1</definedName>
    <definedName name="solver_msl" localSheetId="10" hidden="1">1</definedName>
    <definedName name="solver_msl" localSheetId="5" hidden="1">1</definedName>
    <definedName name="solver_msl" localSheetId="11" hidden="1">2</definedName>
    <definedName name="solver_neg" localSheetId="4" hidden="1">1</definedName>
    <definedName name="solver_neg" localSheetId="0" hidden="1">1</definedName>
    <definedName name="solver_neg" localSheetId="1" hidden="1">1</definedName>
    <definedName name="solver_neg" localSheetId="12" hidden="1">1</definedName>
    <definedName name="solver_neg" localSheetId="8" hidden="1">2</definedName>
    <definedName name="solver_neg" localSheetId="9" hidden="1">2</definedName>
    <definedName name="solver_neg" localSheetId="10" hidden="1">1</definedName>
    <definedName name="solver_neg" localSheetId="5" hidden="1">1</definedName>
    <definedName name="solver_neg" localSheetId="11" hidden="1">2</definedName>
    <definedName name="solver_nod" localSheetId="4" hidden="1">5000</definedName>
    <definedName name="solver_nod" localSheetId="0" hidden="1">5000</definedName>
    <definedName name="solver_nod" localSheetId="1" hidden="1">5000</definedName>
    <definedName name="solver_nod" localSheetId="12"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5" hidden="1">5000</definedName>
    <definedName name="solver_nod" localSheetId="11" hidden="1">2147483647</definedName>
    <definedName name="solver_nopt" localSheetId="12" hidden="1">1</definedName>
    <definedName name="solver_nopt" localSheetId="10" hidden="1">1</definedName>
    <definedName name="solver_nsim" hidden="1">1</definedName>
    <definedName name="solver_ntr" localSheetId="12" hidden="1">0</definedName>
    <definedName name="solver_ntr" localSheetId="10" hidden="1">0</definedName>
    <definedName name="solver_ntr" localSheetId="11" hidden="1">0</definedName>
    <definedName name="solver_ntri" hidden="1">1000</definedName>
    <definedName name="solver_num" localSheetId="4" hidden="1">2</definedName>
    <definedName name="solver_num" localSheetId="0" hidden="1">2</definedName>
    <definedName name="solver_num" localSheetId="1" hidden="1">5</definedName>
    <definedName name="solver_num" localSheetId="12" hidden="1">1</definedName>
    <definedName name="solver_num" localSheetId="8" hidden="1">0</definedName>
    <definedName name="solver_num" localSheetId="9" hidden="1">1</definedName>
    <definedName name="solver_num" localSheetId="10" hidden="1">3</definedName>
    <definedName name="solver_num" localSheetId="5" hidden="1">1</definedName>
    <definedName name="solver_num" localSheetId="11" hidden="1">4</definedName>
    <definedName name="solver_nwt" localSheetId="4" hidden="1">1</definedName>
    <definedName name="solver_nwt" localSheetId="0" hidden="1">1</definedName>
    <definedName name="solver_nwt" localSheetId="1" hidden="1">1</definedName>
    <definedName name="solver_nwt" localSheetId="12" hidden="1">1</definedName>
    <definedName name="solver_nwt" localSheetId="8" hidden="1">1</definedName>
    <definedName name="solver_nwt" localSheetId="9" hidden="1">1</definedName>
    <definedName name="solver_nwt" localSheetId="10" hidden="1">1</definedName>
    <definedName name="solver_nwt" localSheetId="5" hidden="1">1</definedName>
    <definedName name="solver_nwt" localSheetId="11" hidden="1">1</definedName>
    <definedName name="solver_obc" localSheetId="11" hidden="1">0</definedName>
    <definedName name="solver_obp" localSheetId="11" hidden="1">0</definedName>
    <definedName name="solver_ofx" localSheetId="4" hidden="1">2</definedName>
    <definedName name="solver_ofx" localSheetId="0" hidden="1">2</definedName>
    <definedName name="solver_ofx" localSheetId="1" hidden="1">2</definedName>
    <definedName name="solver_ofx" localSheetId="12" hidden="1">2</definedName>
    <definedName name="solver_ofx" localSheetId="10" hidden="1">2</definedName>
    <definedName name="solver_ofx" localSheetId="5" hidden="1">2</definedName>
    <definedName name="solver_opt" localSheetId="4" hidden="1">AdvertisingModel!$B$46</definedName>
    <definedName name="solver_opt" localSheetId="0" hidden="1">AdvResponseCurve!$D$14</definedName>
    <definedName name="solver_opt" localSheetId="1" hidden="1">AdvResponseCurve2!$D$15</definedName>
    <definedName name="solver_opt" localSheetId="12" hidden="1">'Drill Bit Tour'!$G$27</definedName>
    <definedName name="solver_opt" localSheetId="8" hidden="1">'Location Model'!$B$19</definedName>
    <definedName name="solver_opt" localSheetId="9" hidden="1">'NFL-2015'!$J$2</definedName>
    <definedName name="solver_opt" localSheetId="10" hidden="1">'Portfolio Analysis'!$H$16</definedName>
    <definedName name="solver_opt" localSheetId="5" hidden="1">Sensitivity!$B$46</definedName>
    <definedName name="solver_opt" localSheetId="11" hidden="1">Teams!$G$12</definedName>
    <definedName name="solver_opt_ob" localSheetId="11" hidden="1">1</definedName>
    <definedName name="solver_piv" localSheetId="4" hidden="1">0.000001</definedName>
    <definedName name="solver_piv" localSheetId="0" hidden="1">0.000001</definedName>
    <definedName name="solver_piv" localSheetId="1" hidden="1">0.000001</definedName>
    <definedName name="solver_piv" localSheetId="10" hidden="1">0.000001</definedName>
    <definedName name="solver_piv" localSheetId="5" hidden="1">0.000001</definedName>
    <definedName name="solver_pre" localSheetId="4" hidden="1">0.000001</definedName>
    <definedName name="solver_pre" localSheetId="0" hidden="1">0.000001</definedName>
    <definedName name="solver_pre" localSheetId="1" hidden="1">0.000001</definedName>
    <definedName name="solver_pre" localSheetId="12" hidden="1">0.000001</definedName>
    <definedName name="solver_pre" localSheetId="8" hidden="1">0.000001</definedName>
    <definedName name="solver_pre" localSheetId="9" hidden="1">0.0000001</definedName>
    <definedName name="solver_pre" localSheetId="10" hidden="1">0.000001</definedName>
    <definedName name="solver_pre" localSheetId="5" hidden="1">0.000001</definedName>
    <definedName name="solver_pre" localSheetId="11" hidden="1">0.000001</definedName>
    <definedName name="solver_pro" localSheetId="4" hidden="1">2</definedName>
    <definedName name="solver_pro" localSheetId="0" hidden="1">2</definedName>
    <definedName name="solver_pro" localSheetId="1" hidden="1">2</definedName>
    <definedName name="solver_pro" localSheetId="12" hidden="1">2</definedName>
    <definedName name="solver_pro" localSheetId="10" hidden="1">2</definedName>
    <definedName name="solver_pro" localSheetId="5" hidden="1">2</definedName>
    <definedName name="solver_psi" localSheetId="12" hidden="1">0</definedName>
    <definedName name="solver_psi" localSheetId="10" hidden="1">0</definedName>
    <definedName name="solver_psi" localSheetId="11" hidden="1">0</definedName>
    <definedName name="solver_rbv" localSheetId="4" hidden="1">2</definedName>
    <definedName name="solver_rbv" localSheetId="0" hidden="1">2</definedName>
    <definedName name="solver_rbv" localSheetId="1" hidden="1">2</definedName>
    <definedName name="solver_rbv" localSheetId="12" hidden="1">1</definedName>
    <definedName name="solver_rbv" localSheetId="8" hidden="1">2</definedName>
    <definedName name="solver_rbv" localSheetId="9" hidden="1">2</definedName>
    <definedName name="solver_rbv" localSheetId="10" hidden="1">1</definedName>
    <definedName name="solver_rbv" localSheetId="5" hidden="1">2</definedName>
    <definedName name="solver_rbv" localSheetId="11" hidden="1">1</definedName>
    <definedName name="solver_rdp" localSheetId="12" hidden="1">1</definedName>
    <definedName name="solver_rdp" localSheetId="10" hidden="1">1</definedName>
    <definedName name="solver_rdp" localSheetId="11" hidden="1">0</definedName>
    <definedName name="solver_red" localSheetId="4" hidden="1">0.000001</definedName>
    <definedName name="solver_red" localSheetId="0" hidden="1">0.000001</definedName>
    <definedName name="solver_red" localSheetId="1" hidden="1">0.000001</definedName>
    <definedName name="solver_red" localSheetId="10" hidden="1">0.000001</definedName>
    <definedName name="solver_red" localSheetId="5" hidden="1">0.000001</definedName>
    <definedName name="solver_rel1" localSheetId="4" hidden="1">4</definedName>
    <definedName name="solver_rel1" localSheetId="0" hidden="1">1</definedName>
    <definedName name="solver_rel1" localSheetId="1" hidden="1">1</definedName>
    <definedName name="solver_rel1" localSheetId="12" hidden="1">6</definedName>
    <definedName name="solver_rel1" localSheetId="9" hidden="1">2</definedName>
    <definedName name="solver_rel1" localSheetId="10" hidden="1">1</definedName>
    <definedName name="solver_rel1" localSheetId="5" hidden="1">3</definedName>
    <definedName name="solver_rel1" localSheetId="11" hidden="1">1</definedName>
    <definedName name="solver_rel2" localSheetId="4" hidden="1">3</definedName>
    <definedName name="solver_rel2" localSheetId="0" hidden="1">1</definedName>
    <definedName name="solver_rel2" localSheetId="1" hidden="1">1</definedName>
    <definedName name="solver_rel2" localSheetId="12" hidden="1">6</definedName>
    <definedName name="solver_rel2" localSheetId="10" hidden="1">3</definedName>
    <definedName name="solver_rel2" localSheetId="5" hidden="1">4</definedName>
    <definedName name="solver_rel2" localSheetId="11" hidden="1">4</definedName>
    <definedName name="solver_rel3" localSheetId="0" hidden="1">1</definedName>
    <definedName name="solver_rel3" localSheetId="1" hidden="1">1</definedName>
    <definedName name="solver_rel3" localSheetId="12" hidden="1">3</definedName>
    <definedName name="solver_rel3" localSheetId="10" hidden="1">2</definedName>
    <definedName name="solver_rel3" localSheetId="11" hidden="1">3</definedName>
    <definedName name="solver_rel4" localSheetId="1" hidden="1">1</definedName>
    <definedName name="solver_rel4" localSheetId="12" hidden="1">2</definedName>
    <definedName name="solver_rel4" localSheetId="10" hidden="1">3</definedName>
    <definedName name="solver_rel4" localSheetId="11" hidden="1">1</definedName>
    <definedName name="solver_rel5" localSheetId="1" hidden="1">2</definedName>
    <definedName name="solver_rel6" localSheetId="1" hidden="1">3</definedName>
    <definedName name="solver_rel7" localSheetId="1" hidden="1">3</definedName>
    <definedName name="solver_reo" localSheetId="4" hidden="1">2</definedName>
    <definedName name="solver_reo" localSheetId="0" hidden="1">2</definedName>
    <definedName name="solver_reo" localSheetId="1" hidden="1">2</definedName>
    <definedName name="solver_reo" localSheetId="12" hidden="1">2</definedName>
    <definedName name="solver_reo" localSheetId="10" hidden="1">2</definedName>
    <definedName name="solver_reo" localSheetId="5" hidden="1">2</definedName>
    <definedName name="solver_rep" localSheetId="4" hidden="1">2</definedName>
    <definedName name="solver_rep" localSheetId="0" hidden="1">2</definedName>
    <definedName name="solver_rep" localSheetId="1" hidden="1">2</definedName>
    <definedName name="solver_rep" localSheetId="12" hidden="1">0</definedName>
    <definedName name="solver_rep" localSheetId="10" hidden="1">0</definedName>
    <definedName name="solver_rep" localSheetId="5" hidden="1">2</definedName>
    <definedName name="solver_rep" localSheetId="11" hidden="1">0</definedName>
    <definedName name="solver_res" localSheetId="12" hidden="1">0.05</definedName>
    <definedName name="solver_res" localSheetId="10" hidden="1">0.05</definedName>
    <definedName name="solver_rhs1" localSheetId="4" hidden="1">integer</definedName>
    <definedName name="solver_rhs1" localSheetId="0" hidden="1">1000</definedName>
    <definedName name="solver_rhs1" localSheetId="1" hidden="1">1000</definedName>
    <definedName name="solver_rhs1" localSheetId="12" hidden="1">alldifferent</definedName>
    <definedName name="solver_rhs1" localSheetId="9" hidden="1">0</definedName>
    <definedName name="solver_rhs1" localSheetId="10" hidden="1">100%</definedName>
    <definedName name="solver_rhs1" localSheetId="5" hidden="1">Sensitivity!$D$38:$D$43</definedName>
    <definedName name="solver_rhs1" localSheetId="11" hidden="1">7</definedName>
    <definedName name="solver_rhs2" localSheetId="4" hidden="1">AdvertisingModel!$D$38:$D$43</definedName>
    <definedName name="solver_rhs2" localSheetId="0" hidden="1">2</definedName>
    <definedName name="solver_rhs2" localSheetId="1" hidden="1">2</definedName>
    <definedName name="solver_rhs2" localSheetId="12" hidden="1">alldifferent</definedName>
    <definedName name="solver_rhs2" localSheetId="10" hidden="1">'Portfolio Analysis'!$H$14</definedName>
    <definedName name="solver_rhs2" localSheetId="5" hidden="1">integer</definedName>
    <definedName name="solver_rhs2" localSheetId="11" hidden="1">integer</definedName>
    <definedName name="solver_rhs3" localSheetId="0" hidden="1">2</definedName>
    <definedName name="solver_rhs3" localSheetId="1" hidden="1">100</definedName>
    <definedName name="solver_rhs3" localSheetId="12" hidden="1">1</definedName>
    <definedName name="solver_rhs3" localSheetId="10" hidden="1">100%</definedName>
    <definedName name="solver_rhs3" localSheetId="11" hidden="1">1</definedName>
    <definedName name="solver_rhs4" localSheetId="1" hidden="1">100</definedName>
    <definedName name="solver_rhs4" localSheetId="12" hidden="1">9</definedName>
    <definedName name="solver_rhs4" localSheetId="10" hidden="1">'Portfolio Analysis'!$H$14</definedName>
    <definedName name="solver_rhs4" localSheetId="11" hidden="1">5</definedName>
    <definedName name="solver_rhs5" localSheetId="1" hidden="1">AdvResponseCurve2!$H$9:$H$13</definedName>
    <definedName name="solver_rhs6" localSheetId="1" hidden="1">0</definedName>
    <definedName name="solver_rhs7" localSheetId="1" hidden="1">0</definedName>
    <definedName name="solver_rlx" localSheetId="4" hidden="1">2</definedName>
    <definedName name="solver_rlx" localSheetId="0" hidden="1">2</definedName>
    <definedName name="solver_rlx" localSheetId="1" hidden="1">2</definedName>
    <definedName name="solver_rlx" localSheetId="12" hidden="1">2</definedName>
    <definedName name="solver_rlx" localSheetId="8" hidden="1">2</definedName>
    <definedName name="solver_rlx" localSheetId="9" hidden="1">2</definedName>
    <definedName name="solver_rlx" localSheetId="10" hidden="1">2</definedName>
    <definedName name="solver_rlx" localSheetId="5" hidden="1">2</definedName>
    <definedName name="solver_rlx" localSheetId="11" hidden="1">2</definedName>
    <definedName name="solver_rsd" localSheetId="4" hidden="1">0</definedName>
    <definedName name="solver_rsd" localSheetId="0" hidden="1">0</definedName>
    <definedName name="solver_rsd" localSheetId="1" hidden="1">0</definedName>
    <definedName name="solver_rsd" localSheetId="12" hidden="1">0</definedName>
    <definedName name="solver_rsd" localSheetId="8" hidden="1">0</definedName>
    <definedName name="solver_rsd" localSheetId="9" hidden="1">0</definedName>
    <definedName name="solver_rsd" localSheetId="10" hidden="1">0</definedName>
    <definedName name="solver_rsd" localSheetId="5" hidden="1">0</definedName>
    <definedName name="solver_rsd" localSheetId="11" hidden="1">0</definedName>
    <definedName name="solver_rsmp" hidden="1">2</definedName>
    <definedName name="solver_rtr" localSheetId="12" hidden="1">0</definedName>
    <definedName name="solver_rtr" localSheetId="10" hidden="1">0</definedName>
    <definedName name="solver_rtr" localSheetId="11" hidden="1">0</definedName>
    <definedName name="solver_rxc1" localSheetId="12" hidden="1">1</definedName>
    <definedName name="solver_rxc1" localSheetId="10" hidden="1">1</definedName>
    <definedName name="solver_rxc1" localSheetId="11" hidden="1">1</definedName>
    <definedName name="solver_rxc2" localSheetId="10" hidden="1">1</definedName>
    <definedName name="solver_rxc2" localSheetId="11" hidden="1">1</definedName>
    <definedName name="solver_rxc3" localSheetId="10" hidden="1">1</definedName>
    <definedName name="solver_rxc3" localSheetId="11" hidden="1">1</definedName>
    <definedName name="solver_rxc4" localSheetId="10" hidden="1">1</definedName>
    <definedName name="solver_rxc4" localSheetId="11" hidden="1">1</definedName>
    <definedName name="solver_rxv" localSheetId="11" hidden="1">1</definedName>
    <definedName name="solver_scl" localSheetId="4" hidden="1">2</definedName>
    <definedName name="solver_scl" localSheetId="0" hidden="1">2</definedName>
    <definedName name="solver_scl" localSheetId="1" hidden="1">2</definedName>
    <definedName name="solver_scl" localSheetId="12" hidden="1">2</definedName>
    <definedName name="solver_scl" localSheetId="8" hidden="1">2</definedName>
    <definedName name="solver_scl" localSheetId="9" hidden="1">1</definedName>
    <definedName name="solver_scl" localSheetId="10" hidden="1">2</definedName>
    <definedName name="solver_scl" localSheetId="5" hidden="1">2</definedName>
    <definedName name="solver_scl" localSheetId="11" hidden="1">2</definedName>
    <definedName name="solver_seed" hidden="1">0</definedName>
    <definedName name="solver_sel" localSheetId="12" hidden="1">1</definedName>
    <definedName name="solver_sel" localSheetId="10" hidden="1">1</definedName>
    <definedName name="solver_sel" localSheetId="11" hidden="1">1</definedName>
    <definedName name="solver_sho" localSheetId="4" hidden="1">2</definedName>
    <definedName name="solver_sho" localSheetId="0" hidden="1">2</definedName>
    <definedName name="solver_sho" localSheetId="1" hidden="1">2</definedName>
    <definedName name="solver_sho" localSheetId="12" hidden="1">2</definedName>
    <definedName name="solver_sho" localSheetId="8" hidden="1">2</definedName>
    <definedName name="solver_sho" localSheetId="9" hidden="1">2</definedName>
    <definedName name="solver_sho" localSheetId="10" hidden="1">2</definedName>
    <definedName name="solver_sho" localSheetId="5" hidden="1">2</definedName>
    <definedName name="solver_sho" localSheetId="11" hidden="1">2</definedName>
    <definedName name="solver_slv" localSheetId="12" hidden="1">0</definedName>
    <definedName name="solver_slv" localSheetId="10" hidden="1">0</definedName>
    <definedName name="solver_slv" localSheetId="11" hidden="1">0</definedName>
    <definedName name="solver_slvu" localSheetId="12" hidden="1">0</definedName>
    <definedName name="solver_slvu" localSheetId="10" hidden="1">0</definedName>
    <definedName name="solver_slvu" localSheetId="11" hidden="1">0</definedName>
    <definedName name="solver_soc" localSheetId="12" hidden="1">0</definedName>
    <definedName name="solver_soc" localSheetId="10" hidden="1">0</definedName>
    <definedName name="solver_ssz" localSheetId="4" hidden="1">100</definedName>
    <definedName name="solver_ssz" localSheetId="0" hidden="1">100</definedName>
    <definedName name="solver_ssz" localSheetId="1" hidden="1">100</definedName>
    <definedName name="solver_ssz" localSheetId="12" hidden="1">10</definedName>
    <definedName name="solver_ssz" localSheetId="8" hidden="1">100</definedName>
    <definedName name="solver_ssz" localSheetId="9" hidden="1">200</definedName>
    <definedName name="solver_ssz" localSheetId="10" hidden="1">100</definedName>
    <definedName name="solver_ssz" localSheetId="5" hidden="1">100</definedName>
    <definedName name="solver_ssz" localSheetId="11" hidden="1">100</definedName>
    <definedName name="solver_sta" localSheetId="12" hidden="1">0</definedName>
    <definedName name="solver_sta" localSheetId="10" hidden="1">0</definedName>
    <definedName name="solver_std" localSheetId="4" hidden="1">1</definedName>
    <definedName name="solver_std" localSheetId="0" hidden="1">1</definedName>
    <definedName name="solver_std" localSheetId="1" hidden="1">1</definedName>
    <definedName name="solver_std" localSheetId="12" hidden="1">0</definedName>
    <definedName name="solver_std" localSheetId="10" hidden="1">0</definedName>
    <definedName name="solver_std" localSheetId="5" hidden="1">1</definedName>
    <definedName name="solver_sthr" hidden="1">0</definedName>
    <definedName name="solver_thr" localSheetId="12" hidden="1">0</definedName>
    <definedName name="solver_thr" localSheetId="10" hidden="1">0</definedName>
    <definedName name="solver_tim" localSheetId="4" hidden="1">100</definedName>
    <definedName name="solver_tim" localSheetId="0" hidden="1">100</definedName>
    <definedName name="solver_tim" localSheetId="1" hidden="1">100</definedName>
    <definedName name="solver_tim" localSheetId="12" hidden="1">2147483647</definedName>
    <definedName name="solver_tim" localSheetId="8" hidden="1">100</definedName>
    <definedName name="solver_tim" localSheetId="9" hidden="1">2147483647</definedName>
    <definedName name="solver_tim" localSheetId="10" hidden="1">2147483647</definedName>
    <definedName name="solver_tim" localSheetId="5" hidden="1">100</definedName>
    <definedName name="solver_tim" localSheetId="11" hidden="1">2147483647</definedName>
    <definedName name="solver_tmp" localSheetId="10" hidden="1">1</definedName>
    <definedName name="solver_tms" localSheetId="12" hidden="1">0</definedName>
    <definedName name="solver_tms" localSheetId="10" hidden="1">0</definedName>
    <definedName name="solver_tol" localSheetId="4" hidden="1">0</definedName>
    <definedName name="solver_tol" localSheetId="0" hidden="1">0.0005</definedName>
    <definedName name="solver_tol" localSheetId="1" hidden="1">0.0005</definedName>
    <definedName name="solver_tol" localSheetId="12" hidden="1">0</definedName>
    <definedName name="solver_tol" localSheetId="8" hidden="1">0.05</definedName>
    <definedName name="solver_tol" localSheetId="9" hidden="1">0.01</definedName>
    <definedName name="solver_tol" localSheetId="10" hidden="1">0.01</definedName>
    <definedName name="solver_tol" localSheetId="5" hidden="1">0</definedName>
    <definedName name="solver_tol" localSheetId="11" hidden="1">0</definedName>
    <definedName name="solver_tree_a" localSheetId="12" hidden="1">1</definedName>
    <definedName name="solver_tree_a" localSheetId="10" hidden="1">1</definedName>
    <definedName name="solver_tree_b" localSheetId="12" hidden="1">1</definedName>
    <definedName name="solver_tree_b" localSheetId="10" hidden="1">1</definedName>
    <definedName name="solver_tree_ce" localSheetId="12" hidden="1">1</definedName>
    <definedName name="solver_tree_ce" localSheetId="10" hidden="1">1</definedName>
    <definedName name="solver_tree_dn" localSheetId="12" hidden="1">1</definedName>
    <definedName name="solver_tree_dn" localSheetId="10" hidden="1">1</definedName>
    <definedName name="solver_tree_rt" localSheetId="12" hidden="1">999999999999</definedName>
    <definedName name="solver_tree_rt" localSheetId="10" hidden="1">999999999999</definedName>
    <definedName name="solver_typ" localSheetId="4" hidden="1">2</definedName>
    <definedName name="solver_typ" localSheetId="0" hidden="1">2</definedName>
    <definedName name="solver_typ" localSheetId="1" hidden="1">2</definedName>
    <definedName name="solver_typ" localSheetId="12" hidden="1">2</definedName>
    <definedName name="solver_typ" localSheetId="8" hidden="1">2</definedName>
    <definedName name="solver_typ" localSheetId="9" hidden="1">2</definedName>
    <definedName name="solver_typ" localSheetId="10" hidden="1">2</definedName>
    <definedName name="solver_typ" localSheetId="5" hidden="1">2</definedName>
    <definedName name="solver_typ" localSheetId="11" hidden="1">2</definedName>
    <definedName name="solver_ubigm" localSheetId="12" hidden="1">1000000</definedName>
    <definedName name="solver_ubigm" localSheetId="10" hidden="1">1000000</definedName>
    <definedName name="solver_ucens" hidden="1">1E+30</definedName>
    <definedName name="solver_ucut" hidden="1">1E+30</definedName>
    <definedName name="solver_umod" localSheetId="12" hidden="1">1</definedName>
    <definedName name="solver_umod" localSheetId="10" hidden="1">1</definedName>
    <definedName name="solver_umod" localSheetId="11" hidden="1">1</definedName>
    <definedName name="solver_urs" localSheetId="12" hidden="1">0</definedName>
    <definedName name="solver_urs" localSheetId="10" hidden="1">0</definedName>
    <definedName name="solver_urs" localSheetId="11" hidden="1">0</definedName>
    <definedName name="solver_val" localSheetId="4" hidden="1">0</definedName>
    <definedName name="solver_val" localSheetId="0" hidden="1">0</definedName>
    <definedName name="solver_val" localSheetId="1" hidden="1">0</definedName>
    <definedName name="solver_val" localSheetId="12" hidden="1">0</definedName>
    <definedName name="solver_val" localSheetId="8" hidden="1">0</definedName>
    <definedName name="solver_val" localSheetId="9" hidden="1">0</definedName>
    <definedName name="solver_val" localSheetId="10" hidden="1">0</definedName>
    <definedName name="solver_val" localSheetId="5" hidden="1">0</definedName>
    <definedName name="solver_val" localSheetId="11" hidden="1">0</definedName>
    <definedName name="solver_var" localSheetId="11" hidden="1">" "</definedName>
    <definedName name="solver_ver" localSheetId="4" hidden="1">3</definedName>
    <definedName name="solver_ver" localSheetId="0" hidden="1">3</definedName>
    <definedName name="solver_ver" localSheetId="1" hidden="1">3</definedName>
    <definedName name="solver_ver" localSheetId="12" hidden="1">3</definedName>
    <definedName name="solver_ver" localSheetId="8" hidden="1">3</definedName>
    <definedName name="solver_ver" localSheetId="9" hidden="1">3</definedName>
    <definedName name="solver_ver" localSheetId="10" hidden="1">3</definedName>
    <definedName name="solver_ver" localSheetId="5" hidden="1">3</definedName>
    <definedName name="solver_ver" localSheetId="11" hidden="1">3</definedName>
    <definedName name="solver_vir" localSheetId="11" hidden="1">1</definedName>
    <definedName name="solver_vol" localSheetId="12" hidden="1">0</definedName>
    <definedName name="solver_vol" localSheetId="10" hidden="1">0</definedName>
    <definedName name="solver_vol" localSheetId="11" hidden="1">0</definedName>
    <definedName name="solver_vst" localSheetId="11" hidden="1">0</definedName>
  </definedNames>
  <calcPr calcId="191029" calcMode="autoNoTable"/>
</workbook>
</file>

<file path=xl/calcChain.xml><?xml version="1.0" encoding="utf-8"?>
<calcChain xmlns="http://schemas.openxmlformats.org/spreadsheetml/2006/main">
  <c r="H13" i="14" l="1"/>
  <c r="H16" i="14"/>
  <c r="F18" i="14" a="1"/>
  <c r="H18" i="14" s="1"/>
  <c r="G6" i="14"/>
  <c r="F5" i="13"/>
  <c r="G5" i="13" s="1"/>
  <c r="B14" i="15"/>
  <c r="B46" i="9"/>
  <c r="B29" i="9"/>
  <c r="C9" i="2"/>
  <c r="D9" i="2" s="1"/>
  <c r="G18" i="14" l="1"/>
  <c r="F18" i="14"/>
  <c r="G18" i="19"/>
  <c r="E19" i="19"/>
  <c r="H9" i="18"/>
  <c r="H10" i="18"/>
  <c r="H5" i="18"/>
  <c r="G5" i="18"/>
  <c r="G8" i="14" l="1"/>
  <c r="G7" i="14"/>
  <c r="J37" i="13"/>
  <c r="E5" i="13"/>
  <c r="B15" i="15" l="1"/>
  <c r="B16" i="15"/>
  <c r="B17" i="15"/>
  <c r="K1" i="25"/>
  <c r="K10" i="25"/>
  <c r="K9" i="25"/>
  <c r="K8" i="25"/>
  <c r="K7" i="25"/>
  <c r="K6" i="25"/>
  <c r="K5" i="25"/>
  <c r="J4" i="25"/>
  <c r="D38" i="10"/>
  <c r="B19" i="15" l="1"/>
  <c r="K1" i="24"/>
  <c r="K10" i="24"/>
  <c r="K9" i="24"/>
  <c r="K8" i="24"/>
  <c r="K7" i="24"/>
  <c r="K6" i="24"/>
  <c r="K5" i="24"/>
  <c r="J4" i="24"/>
  <c r="B46" i="10" l="1"/>
  <c r="D15" i="3" l="1"/>
  <c r="F9" i="3"/>
  <c r="M4" i="21" l="1"/>
  <c r="N7" i="21" s="1"/>
  <c r="N1" i="21"/>
  <c r="N8" i="21" l="1"/>
  <c r="N9" i="21"/>
  <c r="N5" i="21"/>
  <c r="N6" i="21"/>
  <c r="E26" i="19" l="1"/>
  <c r="G26" i="19" s="1"/>
  <c r="E25" i="19"/>
  <c r="G25" i="19" s="1"/>
  <c r="E24" i="19"/>
  <c r="G24" i="19" s="1"/>
  <c r="E23" i="19"/>
  <c r="G23" i="19" s="1"/>
  <c r="E22" i="19"/>
  <c r="G22" i="19" s="1"/>
  <c r="E21" i="19"/>
  <c r="G21" i="19" s="1"/>
  <c r="E20" i="19"/>
  <c r="G20" i="19" s="1"/>
  <c r="G19" i="19"/>
  <c r="H11" i="18"/>
  <c r="G11" i="18"/>
  <c r="G10" i="18"/>
  <c r="G9" i="18"/>
  <c r="H8" i="18"/>
  <c r="G8" i="18"/>
  <c r="H7" i="18"/>
  <c r="G7" i="18"/>
  <c r="H6" i="18"/>
  <c r="G6" i="18"/>
  <c r="H12" i="18" l="1"/>
  <c r="G12" i="18"/>
  <c r="G27" i="19"/>
  <c r="D18" i="14" l="1"/>
  <c r="C18" i="14"/>
  <c r="B18" i="14"/>
  <c r="J11" i="14"/>
  <c r="I8" i="14"/>
  <c r="H8" i="14"/>
  <c r="I7" i="14"/>
  <c r="H7" i="14"/>
  <c r="I6" i="14"/>
  <c r="H6" i="14"/>
  <c r="F292" i="13" l="1"/>
  <c r="E292" i="13"/>
  <c r="F291" i="13"/>
  <c r="E291" i="13"/>
  <c r="F290" i="13"/>
  <c r="E290" i="13"/>
  <c r="F289" i="13"/>
  <c r="G289" i="13" s="1"/>
  <c r="E289" i="13"/>
  <c r="F288" i="13"/>
  <c r="G288" i="13" s="1"/>
  <c r="E288" i="13"/>
  <c r="F287" i="13"/>
  <c r="G287" i="13" s="1"/>
  <c r="E287" i="13"/>
  <c r="F286" i="13"/>
  <c r="G286" i="13" s="1"/>
  <c r="E286" i="13"/>
  <c r="F285" i="13"/>
  <c r="E285" i="13"/>
  <c r="F284" i="13"/>
  <c r="E284" i="13"/>
  <c r="F283" i="13"/>
  <c r="E283" i="13"/>
  <c r="F282" i="13"/>
  <c r="E282" i="13"/>
  <c r="F281" i="13"/>
  <c r="G281" i="13" s="1"/>
  <c r="E281" i="13"/>
  <c r="F280" i="13"/>
  <c r="G280" i="13" s="1"/>
  <c r="E280" i="13"/>
  <c r="F279" i="13"/>
  <c r="G279" i="13" s="1"/>
  <c r="E279" i="13"/>
  <c r="F278" i="13"/>
  <c r="G278" i="13" s="1"/>
  <c r="E278" i="13"/>
  <c r="F277" i="13"/>
  <c r="E277" i="13"/>
  <c r="F274" i="13"/>
  <c r="E274" i="13"/>
  <c r="F273" i="13"/>
  <c r="E273" i="13"/>
  <c r="F272" i="13"/>
  <c r="E272" i="13"/>
  <c r="F271" i="13"/>
  <c r="G271" i="13" s="1"/>
  <c r="E271" i="13"/>
  <c r="F270" i="13"/>
  <c r="G270" i="13" s="1"/>
  <c r="E270" i="13"/>
  <c r="F269" i="13"/>
  <c r="G269" i="13" s="1"/>
  <c r="E269" i="13"/>
  <c r="F268" i="13"/>
  <c r="G268" i="13" s="1"/>
  <c r="E268" i="13"/>
  <c r="F267" i="13"/>
  <c r="E267" i="13"/>
  <c r="F266" i="13"/>
  <c r="E266" i="13"/>
  <c r="F265" i="13"/>
  <c r="E265" i="13"/>
  <c r="F264" i="13"/>
  <c r="E264" i="13"/>
  <c r="F263" i="13"/>
  <c r="G263" i="13" s="1"/>
  <c r="E263" i="13"/>
  <c r="F262" i="13"/>
  <c r="G262" i="13" s="1"/>
  <c r="E262" i="13"/>
  <c r="F261" i="13"/>
  <c r="G261" i="13" s="1"/>
  <c r="E261" i="13"/>
  <c r="F260" i="13"/>
  <c r="G260" i="13" s="1"/>
  <c r="E260" i="13"/>
  <c r="F259" i="13"/>
  <c r="E259" i="13"/>
  <c r="F256" i="13"/>
  <c r="E256" i="13"/>
  <c r="F255" i="13"/>
  <c r="E255" i="13"/>
  <c r="F254" i="13"/>
  <c r="E254" i="13"/>
  <c r="F253" i="13"/>
  <c r="G253" i="13" s="1"/>
  <c r="E253" i="13"/>
  <c r="F252" i="13"/>
  <c r="G252" i="13" s="1"/>
  <c r="E252" i="13"/>
  <c r="F251" i="13"/>
  <c r="G251" i="13" s="1"/>
  <c r="E251" i="13"/>
  <c r="F250" i="13"/>
  <c r="G250" i="13" s="1"/>
  <c r="E250" i="13"/>
  <c r="F249" i="13"/>
  <c r="E249" i="13"/>
  <c r="F248" i="13"/>
  <c r="E248" i="13"/>
  <c r="F247" i="13"/>
  <c r="G247" i="13" s="1"/>
  <c r="E247" i="13"/>
  <c r="F246" i="13"/>
  <c r="E246" i="13"/>
  <c r="F245" i="13"/>
  <c r="G245" i="13" s="1"/>
  <c r="E245" i="13"/>
  <c r="F244" i="13"/>
  <c r="G244" i="13" s="1"/>
  <c r="E244" i="13"/>
  <c r="F243" i="13"/>
  <c r="G243" i="13" s="1"/>
  <c r="E243" i="13"/>
  <c r="F242" i="13"/>
  <c r="G242" i="13" s="1"/>
  <c r="E242" i="13"/>
  <c r="F241" i="13"/>
  <c r="E241" i="13"/>
  <c r="F238" i="13"/>
  <c r="E238" i="13"/>
  <c r="F237" i="13"/>
  <c r="E237" i="13"/>
  <c r="F236" i="13"/>
  <c r="E236" i="13"/>
  <c r="F235" i="13"/>
  <c r="G235" i="13" s="1"/>
  <c r="E235" i="13"/>
  <c r="F234" i="13"/>
  <c r="G234" i="13" s="1"/>
  <c r="E234" i="13"/>
  <c r="F233" i="13"/>
  <c r="G233" i="13" s="1"/>
  <c r="E233" i="13"/>
  <c r="F232" i="13"/>
  <c r="G232" i="13" s="1"/>
  <c r="E232" i="13"/>
  <c r="F231" i="13"/>
  <c r="E231" i="13"/>
  <c r="F230" i="13"/>
  <c r="E230" i="13"/>
  <c r="F229" i="13"/>
  <c r="G229" i="13" s="1"/>
  <c r="E229" i="13"/>
  <c r="F228" i="13"/>
  <c r="E228" i="13"/>
  <c r="F227" i="13"/>
  <c r="G227" i="13" s="1"/>
  <c r="E227" i="13"/>
  <c r="F226" i="13"/>
  <c r="G226" i="13" s="1"/>
  <c r="E226" i="13"/>
  <c r="F225" i="13"/>
  <c r="G225" i="13" s="1"/>
  <c r="E225" i="13"/>
  <c r="F224" i="13"/>
  <c r="G224" i="13" s="1"/>
  <c r="E224" i="13"/>
  <c r="F223" i="13"/>
  <c r="E223" i="13"/>
  <c r="F220" i="13"/>
  <c r="E220" i="13"/>
  <c r="F219" i="13"/>
  <c r="G219" i="13" s="1"/>
  <c r="E219" i="13"/>
  <c r="F218" i="13"/>
  <c r="E218" i="13"/>
  <c r="F217" i="13"/>
  <c r="G217" i="13" s="1"/>
  <c r="E217" i="13"/>
  <c r="F216" i="13"/>
  <c r="G216" i="13" s="1"/>
  <c r="E216" i="13"/>
  <c r="F215" i="13"/>
  <c r="G215" i="13" s="1"/>
  <c r="E215" i="13"/>
  <c r="F214" i="13"/>
  <c r="G214" i="13" s="1"/>
  <c r="E214" i="13"/>
  <c r="F213" i="13"/>
  <c r="E213" i="13"/>
  <c r="F212" i="13"/>
  <c r="E212" i="13"/>
  <c r="F211" i="13"/>
  <c r="G211" i="13" s="1"/>
  <c r="E211" i="13"/>
  <c r="F210" i="13"/>
  <c r="E210" i="13"/>
  <c r="F209" i="13"/>
  <c r="G209" i="13" s="1"/>
  <c r="E209" i="13"/>
  <c r="F208" i="13"/>
  <c r="G208" i="13" s="1"/>
  <c r="E208" i="13"/>
  <c r="F207" i="13"/>
  <c r="G207" i="13" s="1"/>
  <c r="E207" i="13"/>
  <c r="F206" i="13"/>
  <c r="G206" i="13" s="1"/>
  <c r="E206" i="13"/>
  <c r="F205" i="13"/>
  <c r="E205" i="13"/>
  <c r="F202" i="13"/>
  <c r="E202" i="13"/>
  <c r="F201" i="13"/>
  <c r="G201" i="13" s="1"/>
  <c r="E201" i="13"/>
  <c r="F200" i="13"/>
  <c r="E200" i="13"/>
  <c r="F199" i="13"/>
  <c r="G199" i="13" s="1"/>
  <c r="E199" i="13"/>
  <c r="F198" i="13"/>
  <c r="G198" i="13" s="1"/>
  <c r="E198" i="13"/>
  <c r="F197" i="13"/>
  <c r="G197" i="13" s="1"/>
  <c r="E197" i="13"/>
  <c r="F196" i="13"/>
  <c r="G196" i="13" s="1"/>
  <c r="E196" i="13"/>
  <c r="F195" i="13"/>
  <c r="E195" i="13"/>
  <c r="F194" i="13"/>
  <c r="E194" i="13"/>
  <c r="F193" i="13"/>
  <c r="G193" i="13" s="1"/>
  <c r="E193" i="13"/>
  <c r="F192" i="13"/>
  <c r="E192" i="13"/>
  <c r="F191" i="13"/>
  <c r="G191" i="13" s="1"/>
  <c r="E191" i="13"/>
  <c r="F190" i="13"/>
  <c r="G190" i="13" s="1"/>
  <c r="E190" i="13"/>
  <c r="F189" i="13"/>
  <c r="G189" i="13" s="1"/>
  <c r="E189" i="13"/>
  <c r="F188" i="13"/>
  <c r="G188" i="13" s="1"/>
  <c r="E188" i="13"/>
  <c r="F187" i="13"/>
  <c r="E187" i="13"/>
  <c r="F184" i="13"/>
  <c r="E184" i="13"/>
  <c r="F183" i="13"/>
  <c r="E183" i="13"/>
  <c r="F182" i="13"/>
  <c r="E182" i="13"/>
  <c r="F181" i="13"/>
  <c r="G181" i="13" s="1"/>
  <c r="E181" i="13"/>
  <c r="F180" i="13"/>
  <c r="E180" i="13"/>
  <c r="F179" i="13"/>
  <c r="G179" i="13" s="1"/>
  <c r="E179" i="13"/>
  <c r="F178" i="13"/>
  <c r="G178" i="13" s="1"/>
  <c r="E178" i="13"/>
  <c r="F177" i="13"/>
  <c r="E177" i="13"/>
  <c r="F176" i="13"/>
  <c r="E176" i="13"/>
  <c r="F175" i="13"/>
  <c r="G175" i="13" s="1"/>
  <c r="E175" i="13"/>
  <c r="F174" i="13"/>
  <c r="G174" i="13" s="1"/>
  <c r="E174" i="13"/>
  <c r="F173" i="13"/>
  <c r="G173" i="13" s="1"/>
  <c r="E173" i="13"/>
  <c r="F172" i="13"/>
  <c r="G172" i="13" s="1"/>
  <c r="E172" i="13"/>
  <c r="F171" i="13"/>
  <c r="G171" i="13" s="1"/>
  <c r="E171" i="13"/>
  <c r="F168" i="13"/>
  <c r="G168" i="13" s="1"/>
  <c r="E168" i="13"/>
  <c r="F167" i="13"/>
  <c r="E167" i="13"/>
  <c r="F166" i="13"/>
  <c r="E166" i="13"/>
  <c r="F165" i="13"/>
  <c r="G165" i="13" s="1"/>
  <c r="E165" i="13"/>
  <c r="F164" i="13"/>
  <c r="E164" i="13"/>
  <c r="F163" i="13"/>
  <c r="G163" i="13" s="1"/>
  <c r="E163" i="13"/>
  <c r="F162" i="13"/>
  <c r="G162" i="13" s="1"/>
  <c r="E162" i="13"/>
  <c r="F161" i="13"/>
  <c r="G161" i="13" s="1"/>
  <c r="E161" i="13"/>
  <c r="F160" i="13"/>
  <c r="G160" i="13" s="1"/>
  <c r="E160" i="13"/>
  <c r="F159" i="13"/>
  <c r="E159" i="13"/>
  <c r="F158" i="13"/>
  <c r="E158" i="13"/>
  <c r="F157" i="13"/>
  <c r="G157" i="13" s="1"/>
  <c r="E157" i="13"/>
  <c r="F156" i="13"/>
  <c r="E156" i="13"/>
  <c r="F155" i="13"/>
  <c r="G155" i="13" s="1"/>
  <c r="E155" i="13"/>
  <c r="F152" i="13"/>
  <c r="G152" i="13" s="1"/>
  <c r="E152" i="13"/>
  <c r="F151" i="13"/>
  <c r="G151" i="13" s="1"/>
  <c r="E151" i="13"/>
  <c r="F150" i="13"/>
  <c r="G150" i="13" s="1"/>
  <c r="E150" i="13"/>
  <c r="F149" i="13"/>
  <c r="E149" i="13"/>
  <c r="F148" i="13"/>
  <c r="E148" i="13"/>
  <c r="F147" i="13"/>
  <c r="G147" i="13" s="1"/>
  <c r="E147" i="13"/>
  <c r="F146" i="13"/>
  <c r="E146" i="13"/>
  <c r="F145" i="13"/>
  <c r="G145" i="13" s="1"/>
  <c r="E145" i="13"/>
  <c r="F144" i="13"/>
  <c r="G144" i="13" s="1"/>
  <c r="E144" i="13"/>
  <c r="F143" i="13"/>
  <c r="G143" i="13" s="1"/>
  <c r="E143" i="13"/>
  <c r="F142" i="13"/>
  <c r="G142" i="13" s="1"/>
  <c r="E142" i="13"/>
  <c r="F141" i="13"/>
  <c r="E141" i="13"/>
  <c r="F140" i="13"/>
  <c r="E140" i="13"/>
  <c r="F137" i="13"/>
  <c r="G137" i="13" s="1"/>
  <c r="E137" i="13"/>
  <c r="F136" i="13"/>
  <c r="E136" i="13"/>
  <c r="F135" i="13"/>
  <c r="G135" i="13" s="1"/>
  <c r="E135" i="13"/>
  <c r="F134" i="13"/>
  <c r="G134" i="13" s="1"/>
  <c r="E134" i="13"/>
  <c r="F133" i="13"/>
  <c r="G133" i="13" s="1"/>
  <c r="E133" i="13"/>
  <c r="F132" i="13"/>
  <c r="G132" i="13" s="1"/>
  <c r="E132" i="13"/>
  <c r="F131" i="13"/>
  <c r="E131" i="13"/>
  <c r="F130" i="13"/>
  <c r="E130" i="13"/>
  <c r="F129" i="13"/>
  <c r="G129" i="13" s="1"/>
  <c r="E129" i="13"/>
  <c r="F128" i="13"/>
  <c r="E128" i="13"/>
  <c r="F127" i="13"/>
  <c r="G127" i="13" s="1"/>
  <c r="E127" i="13"/>
  <c r="F126" i="13"/>
  <c r="G126" i="13" s="1"/>
  <c r="E126" i="13"/>
  <c r="E125" i="13"/>
  <c r="F124" i="13"/>
  <c r="E124" i="13"/>
  <c r="F121" i="13"/>
  <c r="G121" i="13" s="1"/>
  <c r="E121" i="13"/>
  <c r="F120" i="13"/>
  <c r="E120" i="13"/>
  <c r="F119" i="13"/>
  <c r="G119" i="13" s="1"/>
  <c r="E119" i="13"/>
  <c r="F118" i="13"/>
  <c r="G118" i="13" s="1"/>
  <c r="E118" i="13"/>
  <c r="F117" i="13"/>
  <c r="G117" i="13" s="1"/>
  <c r="E117" i="13"/>
  <c r="F116" i="13"/>
  <c r="G116" i="13" s="1"/>
  <c r="E116" i="13"/>
  <c r="F115" i="13"/>
  <c r="E115" i="13"/>
  <c r="F114" i="13"/>
  <c r="E114" i="13"/>
  <c r="F113" i="13"/>
  <c r="G113" i="13" s="1"/>
  <c r="E113" i="13"/>
  <c r="F112" i="13"/>
  <c r="E112" i="13"/>
  <c r="F111" i="13"/>
  <c r="G111" i="13" s="1"/>
  <c r="E111" i="13"/>
  <c r="F110" i="13"/>
  <c r="G110" i="13" s="1"/>
  <c r="E110" i="13"/>
  <c r="E109" i="13"/>
  <c r="F108" i="13"/>
  <c r="E108" i="13"/>
  <c r="F105" i="13"/>
  <c r="E105" i="13"/>
  <c r="F104" i="13"/>
  <c r="E104" i="13"/>
  <c r="F103" i="13"/>
  <c r="G103" i="13" s="1"/>
  <c r="E103" i="13"/>
  <c r="F102" i="13"/>
  <c r="G102" i="13" s="1"/>
  <c r="E102" i="13"/>
  <c r="F101" i="13"/>
  <c r="G101" i="13" s="1"/>
  <c r="E101" i="13"/>
  <c r="F100" i="13"/>
  <c r="G100" i="13" s="1"/>
  <c r="E100" i="13"/>
  <c r="F99" i="13"/>
  <c r="E99" i="13"/>
  <c r="F98" i="13"/>
  <c r="E98" i="13"/>
  <c r="F97" i="13"/>
  <c r="G97" i="13" s="1"/>
  <c r="E97" i="13"/>
  <c r="F96" i="13"/>
  <c r="G96" i="13" s="1"/>
  <c r="E96" i="13"/>
  <c r="F95" i="13"/>
  <c r="G95" i="13" s="1"/>
  <c r="E95" i="13"/>
  <c r="F94" i="13"/>
  <c r="G94" i="13" s="1"/>
  <c r="E94" i="13"/>
  <c r="F93" i="13"/>
  <c r="G93" i="13" s="1"/>
  <c r="E93" i="13"/>
  <c r="F92" i="13"/>
  <c r="G92" i="13" s="1"/>
  <c r="E92" i="13"/>
  <c r="F89" i="13"/>
  <c r="E89" i="13"/>
  <c r="F88" i="13"/>
  <c r="E88" i="13"/>
  <c r="F87" i="13"/>
  <c r="G87" i="13" s="1"/>
  <c r="E87" i="13"/>
  <c r="F86" i="13"/>
  <c r="G86" i="13" s="1"/>
  <c r="E86" i="13"/>
  <c r="F85" i="13"/>
  <c r="G85" i="13" s="1"/>
  <c r="E85" i="13"/>
  <c r="F84" i="13"/>
  <c r="G84" i="13" s="1"/>
  <c r="E84" i="13"/>
  <c r="F83" i="13"/>
  <c r="G83" i="13" s="1"/>
  <c r="E83" i="13"/>
  <c r="F82" i="13"/>
  <c r="G82" i="13" s="1"/>
  <c r="E82" i="13"/>
  <c r="F81" i="13"/>
  <c r="E81" i="13"/>
  <c r="F80" i="13"/>
  <c r="E80" i="13"/>
  <c r="F79" i="13"/>
  <c r="G79" i="13" s="1"/>
  <c r="E79" i="13"/>
  <c r="F78" i="13"/>
  <c r="G78" i="13" s="1"/>
  <c r="E78" i="13"/>
  <c r="F77" i="13"/>
  <c r="G77" i="13" s="1"/>
  <c r="E77" i="13"/>
  <c r="F76" i="13"/>
  <c r="G76" i="13" s="1"/>
  <c r="E76" i="13"/>
  <c r="F73" i="13"/>
  <c r="G73" i="13" s="1"/>
  <c r="E73" i="13"/>
  <c r="F72" i="13"/>
  <c r="G72" i="13" s="1"/>
  <c r="E72" i="13"/>
  <c r="F71" i="13"/>
  <c r="E71" i="13"/>
  <c r="F70" i="13"/>
  <c r="E70" i="13"/>
  <c r="F69" i="13"/>
  <c r="G69" i="13" s="1"/>
  <c r="E69" i="13"/>
  <c r="F68" i="13"/>
  <c r="G68" i="13" s="1"/>
  <c r="E68" i="13"/>
  <c r="F67" i="13"/>
  <c r="E67" i="13"/>
  <c r="F66" i="13"/>
  <c r="G66" i="13" s="1"/>
  <c r="E66" i="13"/>
  <c r="F65" i="13"/>
  <c r="G65" i="13" s="1"/>
  <c r="E65" i="13"/>
  <c r="F64" i="13"/>
  <c r="G64" i="13" s="1"/>
  <c r="E64" i="13"/>
  <c r="F63" i="13"/>
  <c r="E63" i="13"/>
  <c r="F62" i="13"/>
  <c r="E62" i="13"/>
  <c r="F61" i="13"/>
  <c r="G61" i="13" s="1"/>
  <c r="E61" i="13"/>
  <c r="E60" i="13"/>
  <c r="F59" i="13"/>
  <c r="G59" i="13" s="1"/>
  <c r="E59" i="13"/>
  <c r="F56" i="13"/>
  <c r="G56" i="13" s="1"/>
  <c r="E56" i="13"/>
  <c r="F55" i="13"/>
  <c r="E55" i="13"/>
  <c r="F54" i="13"/>
  <c r="E54" i="13"/>
  <c r="F53" i="13"/>
  <c r="G53" i="13" s="1"/>
  <c r="E53" i="13"/>
  <c r="F52" i="13"/>
  <c r="G52" i="13" s="1"/>
  <c r="E52" i="13"/>
  <c r="F51" i="13"/>
  <c r="E51" i="13"/>
  <c r="F50" i="13"/>
  <c r="G50" i="13" s="1"/>
  <c r="E50" i="13"/>
  <c r="F49" i="13"/>
  <c r="G49" i="13" s="1"/>
  <c r="E49" i="13"/>
  <c r="F48" i="13"/>
  <c r="G48" i="13" s="1"/>
  <c r="E48" i="13"/>
  <c r="F47" i="13"/>
  <c r="E47" i="13"/>
  <c r="F46" i="13"/>
  <c r="E46" i="13"/>
  <c r="F45" i="13"/>
  <c r="G45" i="13" s="1"/>
  <c r="E45" i="13"/>
  <c r="F44" i="13"/>
  <c r="G44" i="13" s="1"/>
  <c r="E44" i="13"/>
  <c r="F43" i="13"/>
  <c r="E43" i="13"/>
  <c r="F42" i="13"/>
  <c r="G42" i="13" s="1"/>
  <c r="E42" i="13"/>
  <c r="F41" i="13"/>
  <c r="G41" i="13" s="1"/>
  <c r="E41" i="13"/>
  <c r="F38" i="13"/>
  <c r="G38" i="13" s="1"/>
  <c r="E38" i="13"/>
  <c r="F37" i="13"/>
  <c r="G37" i="13" s="1"/>
  <c r="E37" i="13"/>
  <c r="F36" i="13"/>
  <c r="E36" i="13"/>
  <c r="F35" i="13"/>
  <c r="G35" i="13" s="1"/>
  <c r="E35" i="13"/>
  <c r="F34" i="13"/>
  <c r="G34" i="13" s="1"/>
  <c r="E34" i="13"/>
  <c r="F33" i="13"/>
  <c r="G33" i="13" s="1"/>
  <c r="E33" i="13"/>
  <c r="F32" i="13"/>
  <c r="E32" i="13"/>
  <c r="F31" i="13"/>
  <c r="E31" i="13"/>
  <c r="F30" i="13"/>
  <c r="G30" i="13" s="1"/>
  <c r="E30" i="13"/>
  <c r="F29" i="13"/>
  <c r="E29" i="13"/>
  <c r="F28" i="13"/>
  <c r="E28" i="13"/>
  <c r="F27" i="13"/>
  <c r="G27" i="13" s="1"/>
  <c r="E27" i="13"/>
  <c r="F26" i="13"/>
  <c r="G26" i="13" s="1"/>
  <c r="E26" i="13"/>
  <c r="F25" i="13"/>
  <c r="G25" i="13" s="1"/>
  <c r="E25" i="13"/>
  <c r="F24" i="13"/>
  <c r="E24" i="13"/>
  <c r="F23" i="13"/>
  <c r="E23" i="13"/>
  <c r="F20" i="13"/>
  <c r="G20" i="13" s="1"/>
  <c r="E20" i="13"/>
  <c r="F19" i="13"/>
  <c r="E19" i="13"/>
  <c r="F18" i="13"/>
  <c r="E18" i="13"/>
  <c r="F17" i="13"/>
  <c r="G17" i="13" s="1"/>
  <c r="E17" i="13"/>
  <c r="F16" i="13"/>
  <c r="G16" i="13" s="1"/>
  <c r="E16" i="13"/>
  <c r="F15" i="13"/>
  <c r="G15" i="13" s="1"/>
  <c r="E15" i="13"/>
  <c r="F14" i="13"/>
  <c r="E14" i="13"/>
  <c r="F13" i="13"/>
  <c r="E13" i="13"/>
  <c r="F12" i="13"/>
  <c r="G12" i="13" s="1"/>
  <c r="E12" i="13"/>
  <c r="F11" i="13"/>
  <c r="E11" i="13"/>
  <c r="F10" i="13"/>
  <c r="E10" i="13"/>
  <c r="F9" i="13"/>
  <c r="G9" i="13" s="1"/>
  <c r="E9" i="13"/>
  <c r="F8" i="13"/>
  <c r="G8" i="13" s="1"/>
  <c r="E8" i="13"/>
  <c r="F7" i="13"/>
  <c r="G7" i="13" s="1"/>
  <c r="E7" i="13"/>
  <c r="F6" i="13"/>
  <c r="E6" i="13"/>
  <c r="G267" i="13" l="1"/>
  <c r="G43" i="13"/>
  <c r="G23" i="13"/>
  <c r="G62" i="13"/>
  <c r="G124" i="13"/>
  <c r="G192" i="13"/>
  <c r="G130" i="13"/>
  <c r="G255" i="13"/>
  <c r="G273" i="13"/>
  <c r="G29" i="13"/>
  <c r="G46" i="13"/>
  <c r="G89" i="13"/>
  <c r="G128" i="13"/>
  <c r="G159" i="13"/>
  <c r="G218" i="13"/>
  <c r="G284" i="13"/>
  <c r="G246" i="13"/>
  <c r="G254" i="13"/>
  <c r="G164" i="13"/>
  <c r="G182" i="13"/>
  <c r="G11" i="13"/>
  <c r="G32" i="13"/>
  <c r="G36" i="13"/>
  <c r="G149" i="13"/>
  <c r="G230" i="13"/>
  <c r="G291" i="13"/>
  <c r="G71" i="13"/>
  <c r="G80" i="13"/>
  <c r="G140" i="13"/>
  <c r="G205" i="13"/>
  <c r="G236" i="13"/>
  <c r="G249" i="13"/>
  <c r="G272" i="13"/>
  <c r="G285" i="13"/>
  <c r="G14" i="13"/>
  <c r="G18" i="13"/>
  <c r="G51" i="13"/>
  <c r="G55" i="13"/>
  <c r="G180" i="13"/>
  <c r="G99" i="13"/>
  <c r="G108" i="13"/>
  <c r="G177" i="13"/>
  <c r="G184" i="13"/>
  <c r="G220" i="13"/>
  <c r="G266" i="13"/>
  <c r="G6" i="13"/>
  <c r="G13" i="13"/>
  <c r="G141" i="13"/>
  <c r="G156" i="13"/>
  <c r="G166" i="13"/>
  <c r="G212" i="13"/>
  <c r="G231" i="13"/>
  <c r="G237" i="13"/>
  <c r="G256" i="13"/>
  <c r="G264" i="13"/>
  <c r="G274" i="13"/>
  <c r="G282" i="13"/>
  <c r="G292" i="13"/>
  <c r="G10" i="13"/>
  <c r="G81" i="13"/>
  <c r="G88" i="13"/>
  <c r="G120" i="13"/>
  <c r="G136" i="13"/>
  <c r="G148" i="13"/>
  <c r="G187" i="13"/>
  <c r="G200" i="13"/>
  <c r="G104" i="13"/>
  <c r="G114" i="13"/>
  <c r="G167" i="13"/>
  <c r="G194" i="13"/>
  <c r="G213" i="13"/>
  <c r="G228" i="13"/>
  <c r="G238" i="13"/>
  <c r="G259" i="13"/>
  <c r="G265" i="13"/>
  <c r="G277" i="13"/>
  <c r="G283" i="13"/>
  <c r="G24" i="13"/>
  <c r="G31" i="13"/>
  <c r="G47" i="13"/>
  <c r="G63" i="13"/>
  <c r="G70" i="13"/>
  <c r="G98" i="13"/>
  <c r="G105" i="13"/>
  <c r="G115" i="13"/>
  <c r="G146" i="13"/>
  <c r="G176" i="13"/>
  <c r="G195" i="13"/>
  <c r="G210" i="13"/>
  <c r="G241" i="13"/>
  <c r="G290" i="13"/>
  <c r="G19" i="13"/>
  <c r="G28" i="13"/>
  <c r="G54" i="13"/>
  <c r="G67" i="13"/>
  <c r="G112" i="13"/>
  <c r="G131" i="13"/>
  <c r="G158" i="13"/>
  <c r="G183" i="13"/>
  <c r="G202" i="13"/>
  <c r="G223" i="13"/>
  <c r="G248" i="13"/>
  <c r="J2" i="13" l="1"/>
  <c r="I25" i="12" a="1"/>
  <c r="I25" i="12" s="1"/>
  <c r="B25" i="12"/>
  <c r="B25" i="12" a="1"/>
  <c r="J18" i="12"/>
  <c r="I18" i="12" a="1"/>
  <c r="K18" i="12" s="1"/>
  <c r="C14" i="12"/>
  <c r="B14" i="12"/>
  <c r="C13" i="12"/>
  <c r="B13" i="12"/>
  <c r="B13" i="12" a="1"/>
  <c r="I10" i="12" a="1"/>
  <c r="I11" i="12" s="1"/>
  <c r="I10" i="12" l="1"/>
  <c r="I18" i="12"/>
  <c r="D43" i="10" l="1"/>
  <c r="D42" i="10"/>
  <c r="D41" i="10"/>
  <c r="D40" i="10"/>
  <c r="D39" i="10"/>
  <c r="I34" i="10"/>
  <c r="H34" i="10"/>
  <c r="G34" i="10"/>
  <c r="F34" i="10"/>
  <c r="E34" i="10"/>
  <c r="D34" i="10"/>
  <c r="C34" i="10"/>
  <c r="B34" i="10"/>
  <c r="I33" i="10"/>
  <c r="H33" i="10"/>
  <c r="G33" i="10"/>
  <c r="F33" i="10"/>
  <c r="E33" i="10"/>
  <c r="D33" i="10"/>
  <c r="C33" i="10"/>
  <c r="B33" i="10"/>
  <c r="I32" i="10"/>
  <c r="H32" i="10"/>
  <c r="G32" i="10"/>
  <c r="F32" i="10"/>
  <c r="E32" i="10"/>
  <c r="D32" i="10"/>
  <c r="C32" i="10"/>
  <c r="B32" i="10"/>
  <c r="I31" i="10"/>
  <c r="H31" i="10"/>
  <c r="G31" i="10"/>
  <c r="F31" i="10"/>
  <c r="E31" i="10"/>
  <c r="D31" i="10"/>
  <c r="C31" i="10"/>
  <c r="B31" i="10"/>
  <c r="I30" i="10"/>
  <c r="H30" i="10"/>
  <c r="G30" i="10"/>
  <c r="F30" i="10"/>
  <c r="E30" i="10"/>
  <c r="D30" i="10"/>
  <c r="C30" i="10"/>
  <c r="B30" i="10"/>
  <c r="I29" i="10"/>
  <c r="H29" i="10"/>
  <c r="G29" i="10"/>
  <c r="F29" i="10"/>
  <c r="E29" i="10"/>
  <c r="D29" i="10"/>
  <c r="C29" i="10"/>
  <c r="B29" i="10"/>
  <c r="I34" i="9"/>
  <c r="H34" i="9"/>
  <c r="G34" i="9"/>
  <c r="F34" i="9"/>
  <c r="E34" i="9"/>
  <c r="D34" i="9"/>
  <c r="C34" i="9"/>
  <c r="B34" i="9"/>
  <c r="I33" i="9"/>
  <c r="H33" i="9"/>
  <c r="G33" i="9"/>
  <c r="F33" i="9"/>
  <c r="E33" i="9"/>
  <c r="D33" i="9"/>
  <c r="C33" i="9"/>
  <c r="B33" i="9"/>
  <c r="I32" i="9"/>
  <c r="H32" i="9"/>
  <c r="G32" i="9"/>
  <c r="F32" i="9"/>
  <c r="E32" i="9"/>
  <c r="D32" i="9"/>
  <c r="C32" i="9"/>
  <c r="B32" i="9"/>
  <c r="I31" i="9"/>
  <c r="H31" i="9"/>
  <c r="G31" i="9"/>
  <c r="F31" i="9"/>
  <c r="E31" i="9"/>
  <c r="D31" i="9"/>
  <c r="C31" i="9"/>
  <c r="B31" i="9"/>
  <c r="I30" i="9"/>
  <c r="H30" i="9"/>
  <c r="G30" i="9"/>
  <c r="F30" i="9"/>
  <c r="E30" i="9"/>
  <c r="D30" i="9"/>
  <c r="C30" i="9"/>
  <c r="B30" i="9"/>
  <c r="I29" i="9"/>
  <c r="H29" i="9"/>
  <c r="G29" i="9"/>
  <c r="F29" i="9"/>
  <c r="E29" i="9"/>
  <c r="D29" i="9"/>
  <c r="C29" i="9"/>
  <c r="M8" i="9"/>
  <c r="M12" i="9" s="1"/>
  <c r="B38" i="9" l="1"/>
  <c r="B38" i="10"/>
  <c r="B40" i="10"/>
  <c r="B41" i="10"/>
  <c r="B43" i="10"/>
  <c r="B42" i="10"/>
  <c r="B39" i="10"/>
  <c r="B40" i="9"/>
  <c r="B39" i="9"/>
  <c r="B41" i="9"/>
  <c r="B42" i="9"/>
  <c r="B43" i="9"/>
  <c r="F10" i="3" l="1"/>
  <c r="F11" i="3"/>
  <c r="F12" i="3"/>
  <c r="F13" i="3"/>
  <c r="C13" i="3"/>
  <c r="H13" i="3" s="1"/>
  <c r="C12" i="3"/>
  <c r="H12" i="3" s="1"/>
  <c r="C11" i="3"/>
  <c r="H11" i="3" s="1"/>
  <c r="C10" i="3"/>
  <c r="H10" i="3" s="1"/>
  <c r="C9" i="3"/>
  <c r="H9" i="3" s="1"/>
  <c r="B36" i="2"/>
  <c r="B35" i="2"/>
  <c r="B34" i="2"/>
  <c r="B33" i="2"/>
  <c r="B32" i="2"/>
  <c r="B31" i="2"/>
  <c r="B30" i="2"/>
  <c r="B29" i="2"/>
  <c r="B28" i="2"/>
  <c r="B27" i="2"/>
  <c r="B26" i="2"/>
  <c r="B25" i="2"/>
  <c r="B24" i="2"/>
  <c r="B23" i="2"/>
  <c r="B22" i="2"/>
  <c r="B21" i="2"/>
  <c r="B20" i="2"/>
  <c r="B19" i="2"/>
  <c r="B18" i="2"/>
  <c r="C13" i="2"/>
  <c r="D13" i="2" s="1"/>
  <c r="C12" i="2"/>
  <c r="D12" i="2" s="1"/>
  <c r="C11" i="2"/>
  <c r="D11" i="2" s="1"/>
  <c r="C10" i="2"/>
  <c r="D10" i="2" s="1"/>
  <c r="D1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8" authorId="0" shapeId="0" xr:uid="{00000000-0006-0000-0000-000001000000}">
      <text>
        <r>
          <rPr>
            <b/>
            <sz val="8"/>
            <color indexed="81"/>
            <rFont val="Tahoma"/>
            <family val="2"/>
          </rPr>
          <t>In millions</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8" authorId="0" shapeId="0" xr:uid="{00000000-0006-0000-0200-000001000000}">
      <text>
        <r>
          <rPr>
            <b/>
            <sz val="8"/>
            <color indexed="81"/>
            <rFont val="Tahoma"/>
            <family val="2"/>
          </rPr>
          <t>In millions</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Nazli Turken</author>
  </authors>
  <commentList>
    <comment ref="B5" authorId="0" shapeId="0" xr:uid="{C0927DF8-EF75-4E99-9E99-1E5616A97EE7}">
      <text>
        <r>
          <rPr>
            <sz val="9"/>
            <color indexed="81"/>
            <rFont val="Tahoma"/>
            <family val="2"/>
          </rPr>
          <t>Solver converged in probability to a global solution.</t>
        </r>
      </text>
    </comment>
    <comment ref="B6" authorId="0" shapeId="0" xr:uid="{D4618833-6426-43B4-862D-2D3A1D13A625}">
      <text>
        <r>
          <rPr>
            <sz val="9"/>
            <color indexed="81"/>
            <rFont val="Tahoma"/>
            <family val="2"/>
          </rPr>
          <t>Solver converged in probability to a global solution.</t>
        </r>
      </text>
    </comment>
    <comment ref="B7" authorId="0" shapeId="0" xr:uid="{6EF2836F-C721-475F-BEDA-25E678A92238}">
      <text>
        <r>
          <rPr>
            <sz val="9"/>
            <color indexed="81"/>
            <rFont val="Tahoma"/>
            <family val="2"/>
          </rPr>
          <t>Solver converged in probability to a global solution.</t>
        </r>
      </text>
    </comment>
    <comment ref="B8" authorId="0" shapeId="0" xr:uid="{A53D6CDB-19AB-45B7-8EF8-D55EA1AE4CB8}">
      <text>
        <r>
          <rPr>
            <sz val="9"/>
            <color indexed="81"/>
            <rFont val="Tahoma"/>
            <family val="2"/>
          </rPr>
          <t>Solver converged in probability to a global solution.</t>
        </r>
      </text>
    </comment>
    <comment ref="B9" authorId="0" shapeId="0" xr:uid="{5C801F43-9FD5-4D41-9CEE-5685552725C8}">
      <text>
        <r>
          <rPr>
            <sz val="9"/>
            <color indexed="81"/>
            <rFont val="Tahoma"/>
            <family val="2"/>
          </rPr>
          <t>Solver converged in probability to a global solution.</t>
        </r>
      </text>
    </comment>
    <comment ref="B10" authorId="0" shapeId="0" xr:uid="{646738B4-D57C-4C3D-B7FD-256A04479692}">
      <text>
        <r>
          <rPr>
            <sz val="9"/>
            <color indexed="81"/>
            <rFont val="Tahoma"/>
            <family val="2"/>
          </rPr>
          <t>Solver converged in probability to a global solution.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G11" authorId="0" shapeId="0" xr:uid="{3CBDA892-F79A-4E38-B3CF-5C9780F219D6}">
      <text>
        <r>
          <rPr>
            <sz val="8"/>
            <color indexed="81"/>
            <rFont val="Tahoma"/>
            <family val="2"/>
          </rPr>
          <t>Variable cell</t>
        </r>
      </text>
    </comment>
    <comment ref="H11" authorId="0" shapeId="0" xr:uid="{8D5FA20C-45CD-4D61-A65A-89C66273CCAA}">
      <text>
        <r>
          <rPr>
            <sz val="8"/>
            <color indexed="81"/>
            <rFont val="Tahoma"/>
            <family val="2"/>
          </rPr>
          <t>Variable cell</t>
        </r>
      </text>
    </comment>
    <comment ref="I11" authorId="0" shapeId="0" xr:uid="{A3AD2CB3-18D3-42D6-B223-1E0B5CCD8DCC}">
      <text>
        <r>
          <rPr>
            <sz val="8"/>
            <color indexed="81"/>
            <rFont val="Tahoma"/>
            <family val="2"/>
          </rPr>
          <t>Variable cell</t>
        </r>
      </text>
    </comment>
    <comment ref="J11" authorId="0" shapeId="0" xr:uid="{834AD8A8-ED00-4A0E-9E95-6EEA4AF9C17A}">
      <text>
        <r>
          <rPr>
            <sz val="8"/>
            <color indexed="81"/>
            <rFont val="Tahoma"/>
            <family val="2"/>
          </rPr>
          <t>Constraint cell</t>
        </r>
      </text>
    </comment>
    <comment ref="H13" authorId="0" shapeId="0" xr:uid="{263BE806-7938-4F25-923A-DDBD34D8D5BD}">
      <text>
        <r>
          <rPr>
            <sz val="8"/>
            <color indexed="81"/>
            <rFont val="Tahoma"/>
            <family val="2"/>
          </rPr>
          <t>Constraint cell</t>
        </r>
      </text>
    </comment>
    <comment ref="H16" authorId="0" shapeId="0" xr:uid="{B8FB6E7C-9EB8-499D-BEAA-82E3326CE783}">
      <text>
        <r>
          <rPr>
            <sz val="8"/>
            <color indexed="81"/>
            <rFont val="Tahoma"/>
            <family val="2"/>
          </rPr>
          <t>Set cell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C3513C90-9058-4B20-B0F0-07B10D53BEEF}">
      <text>
        <r>
          <rPr>
            <sz val="8"/>
            <color indexed="81"/>
            <rFont val="Tahoma"/>
            <family val="2"/>
          </rPr>
          <t>Variable cell</t>
        </r>
      </text>
    </comment>
    <comment ref="H5" authorId="0" shapeId="0" xr:uid="{CC1AB559-0CAC-426D-8104-2CB78FDDA1BE}">
      <text>
        <r>
          <rPr>
            <b/>
            <sz val="9"/>
            <color indexed="81"/>
            <rFont val="Tahoma"/>
            <family val="2"/>
          </rPr>
          <t>Constraint cell</t>
        </r>
      </text>
    </comment>
    <comment ref="D6" authorId="0" shapeId="0" xr:uid="{13696F64-D16D-450E-A9AD-7623C4F16F32}">
      <text>
        <r>
          <rPr>
            <sz val="8"/>
            <color indexed="81"/>
            <rFont val="Tahoma"/>
            <family val="2"/>
          </rPr>
          <t>Variable cell</t>
        </r>
      </text>
    </comment>
    <comment ref="H6" authorId="0" shapeId="0" xr:uid="{62A4468C-1765-424A-8955-31F3C780A29F}">
      <text>
        <r>
          <rPr>
            <b/>
            <sz val="9"/>
            <color indexed="81"/>
            <rFont val="Tahoma"/>
            <family val="2"/>
          </rPr>
          <t>Constraint cell</t>
        </r>
      </text>
    </comment>
    <comment ref="D7" authorId="0" shapeId="0" xr:uid="{5BF0235A-9282-4BD0-BAC4-AE53C79245C0}">
      <text>
        <r>
          <rPr>
            <sz val="8"/>
            <color indexed="81"/>
            <rFont val="Tahoma"/>
            <family val="2"/>
          </rPr>
          <t>Variable cell</t>
        </r>
      </text>
    </comment>
    <comment ref="H7" authorId="0" shapeId="0" xr:uid="{0C8EBDD8-0717-4B74-876C-F7B10F1671C5}">
      <text>
        <r>
          <rPr>
            <b/>
            <sz val="9"/>
            <color indexed="81"/>
            <rFont val="Tahoma"/>
            <family val="2"/>
          </rPr>
          <t>Constraint cell</t>
        </r>
      </text>
    </comment>
    <comment ref="D8" authorId="0" shapeId="0" xr:uid="{E3AE9AFF-E831-4009-BE4F-CF4A42DB6DB1}">
      <text>
        <r>
          <rPr>
            <sz val="8"/>
            <color indexed="81"/>
            <rFont val="Tahoma"/>
            <family val="2"/>
          </rPr>
          <t>Variable cell</t>
        </r>
      </text>
    </comment>
    <comment ref="H8" authorId="0" shapeId="0" xr:uid="{F2352849-A72D-4B08-ACE6-B3228B7AAC0E}">
      <text>
        <r>
          <rPr>
            <b/>
            <sz val="9"/>
            <color indexed="81"/>
            <rFont val="Tahoma"/>
            <family val="2"/>
          </rPr>
          <t>Constraint cell</t>
        </r>
      </text>
    </comment>
    <comment ref="D9" authorId="0" shapeId="0" xr:uid="{19EEB8D0-BD75-4FE6-B16E-99E15D286242}">
      <text>
        <r>
          <rPr>
            <sz val="8"/>
            <color indexed="81"/>
            <rFont val="Tahoma"/>
            <family val="2"/>
          </rPr>
          <t>Variable cell</t>
        </r>
      </text>
    </comment>
    <comment ref="H9" authorId="0" shapeId="0" xr:uid="{9BEF0D7F-79C5-415E-A05B-0D31FDD717D5}">
      <text>
        <r>
          <rPr>
            <b/>
            <sz val="9"/>
            <color indexed="81"/>
            <rFont val="Tahoma"/>
            <family val="2"/>
          </rPr>
          <t>Constraint cell</t>
        </r>
      </text>
    </comment>
    <comment ref="D10" authorId="0" shapeId="0" xr:uid="{EBB95F66-C688-40F9-9033-11ACFB5FE07B}">
      <text>
        <r>
          <rPr>
            <sz val="8"/>
            <color indexed="81"/>
            <rFont val="Tahoma"/>
            <family val="2"/>
          </rPr>
          <t>Variable cell</t>
        </r>
      </text>
    </comment>
    <comment ref="H10" authorId="0" shapeId="0" xr:uid="{40386CB7-1A77-4B20-A35A-7C1CFA415870}">
      <text>
        <r>
          <rPr>
            <b/>
            <sz val="9"/>
            <color indexed="81"/>
            <rFont val="Tahoma"/>
            <family val="2"/>
          </rPr>
          <t>Constraint cell</t>
        </r>
      </text>
    </comment>
    <comment ref="D11" authorId="0" shapeId="0" xr:uid="{DDDE9A26-F2B3-484B-92DC-61EA09A82BA5}">
      <text>
        <r>
          <rPr>
            <sz val="8"/>
            <color indexed="81"/>
            <rFont val="Tahoma"/>
            <family val="2"/>
          </rPr>
          <t>Variable cell</t>
        </r>
      </text>
    </comment>
    <comment ref="H11" authorId="0" shapeId="0" xr:uid="{533C1EB6-3112-4CF9-8445-FD3242CDC41D}">
      <text>
        <r>
          <rPr>
            <b/>
            <sz val="9"/>
            <color indexed="81"/>
            <rFont val="Tahoma"/>
            <family val="2"/>
          </rPr>
          <t>Constraint cell</t>
        </r>
      </text>
    </comment>
    <comment ref="D12" authorId="0" shapeId="0" xr:uid="{68EC832B-A934-455A-810F-1674D3B83613}">
      <text>
        <r>
          <rPr>
            <sz val="8"/>
            <color indexed="81"/>
            <rFont val="Tahoma"/>
            <family val="2"/>
          </rPr>
          <t>Variable cell</t>
        </r>
      </text>
    </comment>
    <comment ref="G12" authorId="0" shapeId="0" xr:uid="{E696EA0C-95E7-47BD-8AD0-19ADEDE59B98}">
      <text>
        <r>
          <rPr>
            <b/>
            <sz val="9"/>
            <color indexed="81"/>
            <rFont val="Tahoma"/>
            <family val="2"/>
          </rPr>
          <t>Objective cell</t>
        </r>
      </text>
    </comment>
    <comment ref="D13" authorId="0" shapeId="0" xr:uid="{E59AC4B4-AFB2-4D55-89B9-F1FB08E4E5D1}">
      <text>
        <r>
          <rPr>
            <sz val="8"/>
            <color indexed="81"/>
            <rFont val="Tahoma"/>
            <family val="2"/>
          </rPr>
          <t>Variable cell</t>
        </r>
      </text>
    </comment>
    <comment ref="D14" authorId="0" shapeId="0" xr:uid="{5FF2CCD9-84B7-4A51-8DC6-22C014E584D6}">
      <text>
        <r>
          <rPr>
            <sz val="8"/>
            <color indexed="81"/>
            <rFont val="Tahoma"/>
            <family val="2"/>
          </rPr>
          <t>Variable cell</t>
        </r>
      </text>
    </comment>
    <comment ref="D15" authorId="0" shapeId="0" xr:uid="{C1A03E70-E818-4D76-BA80-4279A68097A8}">
      <text>
        <r>
          <rPr>
            <sz val="8"/>
            <color indexed="81"/>
            <rFont val="Tahoma"/>
            <family val="2"/>
          </rPr>
          <t>Variable cell</t>
        </r>
      </text>
    </comment>
    <comment ref="D16" authorId="0" shapeId="0" xr:uid="{B571C02A-4B81-4287-9CB4-30141B6DA002}">
      <text>
        <r>
          <rPr>
            <sz val="8"/>
            <color indexed="81"/>
            <rFont val="Tahoma"/>
            <family val="2"/>
          </rPr>
          <t>Variable cell</t>
        </r>
      </text>
    </comment>
    <comment ref="D17" authorId="0" shapeId="0" xr:uid="{F07CFB13-F37F-47F6-89C0-C614BD04FAB6}">
      <text>
        <r>
          <rPr>
            <sz val="8"/>
            <color indexed="81"/>
            <rFont val="Tahoma"/>
            <family val="2"/>
          </rPr>
          <t>Variable cell</t>
        </r>
      </text>
    </comment>
    <comment ref="D18" authorId="0" shapeId="0" xr:uid="{C41F3E82-F93E-4107-A155-4B6A9A360BA0}">
      <text>
        <r>
          <rPr>
            <sz val="8"/>
            <color indexed="81"/>
            <rFont val="Tahoma"/>
            <family val="2"/>
          </rPr>
          <t>Variable cell</t>
        </r>
      </text>
    </comment>
    <comment ref="D19" authorId="0" shapeId="0" xr:uid="{DF9BD12E-8331-47F8-A39F-61361D0CA905}">
      <text>
        <r>
          <rPr>
            <sz val="8"/>
            <color indexed="81"/>
            <rFont val="Tahoma"/>
            <family val="2"/>
          </rPr>
          <t>Variable cell</t>
        </r>
      </text>
    </comment>
    <comment ref="D20" authorId="0" shapeId="0" xr:uid="{262115FA-B43E-4CF7-9B48-C09E38C7FF2A}">
      <text>
        <r>
          <rPr>
            <sz val="8"/>
            <color indexed="81"/>
            <rFont val="Tahoma"/>
            <family val="2"/>
          </rPr>
          <t>Variable cell</t>
        </r>
      </text>
    </comment>
    <comment ref="D21" authorId="0" shapeId="0" xr:uid="{6A210828-DB9C-4423-8C60-6E096919EA67}">
      <text>
        <r>
          <rPr>
            <sz val="8"/>
            <color indexed="81"/>
            <rFont val="Tahoma"/>
            <family val="2"/>
          </rPr>
          <t>Variable cell</t>
        </r>
      </text>
    </comment>
    <comment ref="D22" authorId="0" shapeId="0" xr:uid="{303B892A-B481-40F8-B631-4EA59C6E9BE7}">
      <text>
        <r>
          <rPr>
            <sz val="8"/>
            <color indexed="81"/>
            <rFont val="Tahoma"/>
            <family val="2"/>
          </rPr>
          <t>Variable cell</t>
        </r>
      </text>
    </comment>
    <comment ref="D23" authorId="0" shapeId="0" xr:uid="{1BB1B6B5-3918-4476-83CF-FECB8FF19013}">
      <text>
        <r>
          <rPr>
            <sz val="8"/>
            <color indexed="81"/>
            <rFont val="Tahoma"/>
            <family val="2"/>
          </rPr>
          <t>Variable cell</t>
        </r>
      </text>
    </comment>
    <comment ref="D24" authorId="0" shapeId="0" xr:uid="{8A2DFAB6-8F62-4542-ADAA-AE1D07B151DC}">
      <text>
        <r>
          <rPr>
            <sz val="8"/>
            <color indexed="81"/>
            <rFont val="Tahoma"/>
            <family val="2"/>
          </rPr>
          <t>Variable cell</t>
        </r>
      </text>
    </comment>
    <comment ref="D25" authorId="0" shapeId="0" xr:uid="{731E4845-A8B7-4C17-A6C5-590521678ACB}">
      <text>
        <r>
          <rPr>
            <sz val="8"/>
            <color indexed="81"/>
            <rFont val="Tahoma"/>
            <family val="2"/>
          </rPr>
          <t>Variable cell</t>
        </r>
      </text>
    </comment>
    <comment ref="D26" authorId="0" shapeId="0" xr:uid="{C2D993BB-1143-4C89-91B8-5962CA0C9E4A}">
      <text>
        <r>
          <rPr>
            <sz val="8"/>
            <color indexed="81"/>
            <rFont val="Tahoma"/>
            <family val="2"/>
          </rPr>
          <t>Variable cell</t>
        </r>
      </text>
    </comment>
    <comment ref="D27" authorId="0" shapeId="0" xr:uid="{7689B59D-17A7-44C6-934C-EF53FFAB9128}">
      <text>
        <r>
          <rPr>
            <sz val="8"/>
            <color indexed="81"/>
            <rFont val="Tahoma"/>
            <family val="2"/>
          </rPr>
          <t>Variable cell</t>
        </r>
      </text>
    </comment>
    <comment ref="D28" authorId="0" shapeId="0" xr:uid="{CA93F703-4449-4110-A895-04B93BA1040C}">
      <text>
        <r>
          <rPr>
            <sz val="8"/>
            <color indexed="81"/>
            <rFont val="Tahoma"/>
            <family val="2"/>
          </rPr>
          <t>Variable cell</t>
        </r>
      </text>
    </comment>
    <comment ref="D29" authorId="0" shapeId="0" xr:uid="{6968A21C-A373-44FB-95B9-2EEA25424510}">
      <text>
        <r>
          <rPr>
            <sz val="8"/>
            <color indexed="81"/>
            <rFont val="Tahoma"/>
            <family val="2"/>
          </rPr>
          <t>Variable cell</t>
        </r>
      </text>
    </comment>
    <comment ref="D30" authorId="0" shapeId="0" xr:uid="{D2572F3C-8C02-476F-BC41-A61306D1FC7B}">
      <text>
        <r>
          <rPr>
            <sz val="8"/>
            <color indexed="81"/>
            <rFont val="Tahoma"/>
            <family val="2"/>
          </rPr>
          <t>Variable cell</t>
        </r>
      </text>
    </comment>
    <comment ref="D31" authorId="0" shapeId="0" xr:uid="{41F1FF41-CF13-4662-9E2F-05000205E332}">
      <text>
        <r>
          <rPr>
            <sz val="8"/>
            <color indexed="81"/>
            <rFont val="Tahoma"/>
            <family val="2"/>
          </rPr>
          <t>Variable cell</t>
        </r>
      </text>
    </comment>
    <comment ref="D32" authorId="0" shapeId="0" xr:uid="{3B1B1B34-C49A-4C68-9FFD-D76571809101}">
      <text>
        <r>
          <rPr>
            <sz val="8"/>
            <color indexed="81"/>
            <rFont val="Tahoma"/>
            <family val="2"/>
          </rPr>
          <t>Variable cell</t>
        </r>
      </text>
    </comment>
    <comment ref="D33" authorId="0" shapeId="0" xr:uid="{4A0668DD-8C01-429F-8792-364F1A510DA6}">
      <text>
        <r>
          <rPr>
            <sz val="8"/>
            <color indexed="81"/>
            <rFont val="Tahoma"/>
            <family val="2"/>
          </rPr>
          <t>Variable cell</t>
        </r>
      </text>
    </comment>
    <comment ref="D34" authorId="0" shapeId="0" xr:uid="{B6CB576A-7423-40F3-91CA-7F2E56DB6239}">
      <text>
        <r>
          <rPr>
            <sz val="8"/>
            <color indexed="81"/>
            <rFont val="Tahoma"/>
            <family val="2"/>
          </rPr>
          <t>Variable cell</t>
        </r>
      </text>
    </comment>
    <comment ref="D35" authorId="0" shapeId="0" xr:uid="{F0324A7E-3656-4798-8572-B5F877BBBD2B}">
      <text>
        <r>
          <rPr>
            <sz val="8"/>
            <color indexed="81"/>
            <rFont val="Tahoma"/>
            <family val="2"/>
          </rPr>
          <t>Variable cell</t>
        </r>
      </text>
    </comment>
    <comment ref="D36" authorId="0" shapeId="0" xr:uid="{58ED467D-29FE-4307-A5CB-9AA91D9BA4B1}">
      <text>
        <r>
          <rPr>
            <sz val="8"/>
            <color indexed="81"/>
            <rFont val="Tahoma"/>
            <family val="2"/>
          </rPr>
          <t>Variable cell</t>
        </r>
      </text>
    </comment>
    <comment ref="D37" authorId="0" shapeId="0" xr:uid="{757D3B25-13C9-4C2D-8994-0E46BD350B9E}">
      <text>
        <r>
          <rPr>
            <sz val="8"/>
            <color indexed="81"/>
            <rFont val="Tahoma"/>
            <family val="2"/>
          </rPr>
          <t>Variable cell</t>
        </r>
      </text>
    </comment>
    <comment ref="D38" authorId="0" shapeId="0" xr:uid="{8F738315-DAE9-4961-A8A2-B2BE228F6C7B}">
      <text>
        <r>
          <rPr>
            <sz val="8"/>
            <color indexed="81"/>
            <rFont val="Tahoma"/>
            <family val="2"/>
          </rPr>
          <t>Variable cell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Cliff Ragsdale</author>
  </authors>
  <commentList>
    <comment ref="F18" authorId="0" shapeId="0" xr:uid="{CAA70C81-1028-435F-97BE-C88C1E3A3DE8}">
      <text>
        <r>
          <rPr>
            <sz val="8"/>
            <color indexed="81"/>
            <rFont val="Tahoma"/>
            <family val="2"/>
          </rPr>
          <t>Variable cell</t>
        </r>
      </text>
    </comment>
    <comment ref="F19" authorId="0" shapeId="0" xr:uid="{697D04C6-8429-4188-935E-FB4FC889B149}">
      <text>
        <r>
          <rPr>
            <sz val="8"/>
            <color indexed="81"/>
            <rFont val="Tahoma"/>
            <family val="2"/>
          </rPr>
          <t>Variable cell</t>
        </r>
      </text>
    </comment>
    <comment ref="F20" authorId="0" shapeId="0" xr:uid="{BB524160-D475-4E3D-8102-DE3A3F928C08}">
      <text>
        <r>
          <rPr>
            <sz val="8"/>
            <color indexed="81"/>
            <rFont val="Tahoma"/>
            <family val="2"/>
          </rPr>
          <t>Variable cell</t>
        </r>
      </text>
    </comment>
    <comment ref="F21" authorId="0" shapeId="0" xr:uid="{E842BC6E-6F77-4D9E-9DCC-888A09D4C685}">
      <text>
        <r>
          <rPr>
            <sz val="8"/>
            <color indexed="81"/>
            <rFont val="Tahoma"/>
            <family val="2"/>
          </rPr>
          <t>Variable cell</t>
        </r>
      </text>
    </comment>
    <comment ref="F22" authorId="0" shapeId="0" xr:uid="{A1CF6CCA-F85A-4209-A678-838E32BAF6B1}">
      <text>
        <r>
          <rPr>
            <sz val="8"/>
            <color indexed="81"/>
            <rFont val="Tahoma"/>
            <family val="2"/>
          </rPr>
          <t>Variable cell</t>
        </r>
      </text>
    </comment>
    <comment ref="F23" authorId="0" shapeId="0" xr:uid="{995AD6AD-2BAD-4FF7-A5FF-1E6C39B36C27}">
      <text>
        <r>
          <rPr>
            <sz val="8"/>
            <color indexed="81"/>
            <rFont val="Tahoma"/>
            <family val="2"/>
          </rPr>
          <t>Variable cell</t>
        </r>
      </text>
    </comment>
    <comment ref="F24" authorId="0" shapeId="0" xr:uid="{13C6D8BE-4FC9-4C34-9B15-31D231597ED1}">
      <text>
        <r>
          <rPr>
            <sz val="8"/>
            <color indexed="81"/>
            <rFont val="Tahoma"/>
            <family val="2"/>
          </rPr>
          <t>Variable cell</t>
        </r>
      </text>
    </comment>
    <comment ref="F25" authorId="0" shapeId="0" xr:uid="{50620E31-EA92-4B64-922C-17638ACE970C}">
      <text>
        <r>
          <rPr>
            <sz val="8"/>
            <color indexed="81"/>
            <rFont val="Tahoma"/>
            <family val="2"/>
          </rPr>
          <t>Variable cell</t>
        </r>
      </text>
    </comment>
    <comment ref="G27" authorId="0" shapeId="0" xr:uid="{6773CE6F-D573-4F9B-8157-6014A331F605}">
      <text>
        <r>
          <rPr>
            <b/>
            <sz val="8"/>
            <color indexed="81"/>
            <rFont val="Tahoma"/>
            <family val="2"/>
          </rPr>
          <t>Objective cell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B8C1044D-15C0-4D3A-884E-31724DC18DA8}">
      <text>
        <r>
          <rPr>
            <sz val="9"/>
            <color indexed="81"/>
            <rFont val="Tahoma"/>
            <family val="2"/>
          </rPr>
          <t>Solver stopped at user's request.</t>
        </r>
      </text>
    </comment>
    <comment ref="B6" authorId="0" shapeId="0" xr:uid="{F0FDE073-FA74-4784-8ABB-935CC429C484}">
      <text>
        <r>
          <rPr>
            <sz val="9"/>
            <color indexed="81"/>
            <rFont val="Tahoma"/>
            <family val="2"/>
          </rPr>
          <t>Solver stopped at user's request.</t>
        </r>
      </text>
    </comment>
    <comment ref="B7" authorId="0" shapeId="0" xr:uid="{A9BB6F28-5FEE-4274-B55D-3C3CE8B72277}">
      <text>
        <r>
          <rPr>
            <sz val="9"/>
            <color indexed="81"/>
            <rFont val="Tahoma"/>
            <family val="2"/>
          </rPr>
          <t>Solver stopped at user's request.</t>
        </r>
      </text>
    </comment>
    <comment ref="B8" authorId="0" shapeId="0" xr:uid="{65EC8DDC-BD56-4FB6-8350-A09A50E7E5ED}">
      <text>
        <r>
          <rPr>
            <sz val="9"/>
            <color indexed="81"/>
            <rFont val="Tahoma"/>
            <family val="2"/>
          </rPr>
          <t>Solver stopped at user's request.</t>
        </r>
      </text>
    </comment>
    <comment ref="B9" authorId="0" shapeId="0" xr:uid="{0A60B414-2311-4D18-8851-58CAB95C340D}">
      <text>
        <r>
          <rPr>
            <sz val="9"/>
            <color indexed="81"/>
            <rFont val="Tahoma"/>
            <family val="2"/>
          </rPr>
          <t>Solver stopped at user's request.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Nazli Turken</author>
  </authors>
  <commentList>
    <comment ref="B5" authorId="0" shapeId="0" xr:uid="{93437F16-175C-4529-96A1-73C8B9120D6D}">
      <text>
        <r>
          <rPr>
            <sz val="9"/>
            <color indexed="81"/>
            <rFont val="Tahoma"/>
            <family val="2"/>
          </rPr>
          <t>Solver converged in probability to a global solution.</t>
        </r>
      </text>
    </comment>
    <comment ref="B6" authorId="0" shapeId="0" xr:uid="{656ACB6A-08FB-461C-B62C-EEB478121AC7}">
      <text>
        <r>
          <rPr>
            <sz val="9"/>
            <color indexed="81"/>
            <rFont val="Tahoma"/>
            <family val="2"/>
          </rPr>
          <t>Solver converged in probability to a global solution.</t>
        </r>
      </text>
    </comment>
    <comment ref="B7" authorId="0" shapeId="0" xr:uid="{8236BC35-A068-42BC-BE5D-80B0B522B795}">
      <text>
        <r>
          <rPr>
            <sz val="9"/>
            <color indexed="81"/>
            <rFont val="Tahoma"/>
            <family val="2"/>
          </rPr>
          <t>Solver converged in probability to a global solution.</t>
        </r>
      </text>
    </comment>
    <comment ref="B8" authorId="0" shapeId="0" xr:uid="{C82CA723-1B3A-41A8-B92E-D1F1A71C27A6}">
      <text>
        <r>
          <rPr>
            <sz val="9"/>
            <color indexed="81"/>
            <rFont val="Tahoma"/>
            <family val="2"/>
          </rPr>
          <t>Solver converged in probability to a global solution.</t>
        </r>
      </text>
    </comment>
    <comment ref="B9" authorId="0" shapeId="0" xr:uid="{6E51A53E-F6F4-4ABF-9183-D59B824D573F}">
      <text>
        <r>
          <rPr>
            <sz val="9"/>
            <color indexed="81"/>
            <rFont val="Tahoma"/>
            <family val="2"/>
          </rPr>
          <t>Solver converged in probability to a global solution.</t>
        </r>
      </text>
    </comment>
    <comment ref="B10" authorId="0" shapeId="0" xr:uid="{318FD08F-2B80-4632-9922-385D6945F7B6}">
      <text>
        <r>
          <rPr>
            <sz val="9"/>
            <color indexed="81"/>
            <rFont val="Tahoma"/>
            <family val="2"/>
          </rPr>
          <t>Solver converged in probability to a global solution.</t>
        </r>
      </text>
    </comment>
  </commentList>
</comments>
</file>

<file path=xl/sharedStrings.xml><?xml version="1.0" encoding="utf-8"?>
<sst xmlns="http://schemas.openxmlformats.org/spreadsheetml/2006/main" count="911" uniqueCount="217">
  <si>
    <t>Fitting an advertising response curve</t>
  </si>
  <si>
    <t>Parameters of response curve</t>
  </si>
  <si>
    <t>Range names used:</t>
  </si>
  <si>
    <t>Constant</t>
  </si>
  <si>
    <t>Parameters</t>
  </si>
  <si>
    <t>=Model!$B$4:$B$5</t>
  </si>
  <si>
    <t>Coefficient in exponent</t>
  </si>
  <si>
    <t>RMSE</t>
  </si>
  <si>
    <t>=Model!$D$14</t>
  </si>
  <si>
    <t>Historical data</t>
  </si>
  <si>
    <t>Ads</t>
  </si>
  <si>
    <t>Exposures</t>
  </si>
  <si>
    <t>Predicted</t>
  </si>
  <si>
    <t>Squared error</t>
  </si>
  <si>
    <t>Root mean squared error, objective to minimize</t>
  </si>
  <si>
    <t>Graphical illustration of response curve</t>
  </si>
  <si>
    <t>Mean absolute error, objective to minimize</t>
  </si>
  <si>
    <t>Under</t>
  </si>
  <si>
    <t>Over</t>
  </si>
  <si>
    <t>=</t>
  </si>
  <si>
    <t>Under minus Over</t>
  </si>
  <si>
    <t>Actual minus Predicted</t>
  </si>
  <si>
    <t>$B$9</t>
  </si>
  <si>
    <t>$B$4:$B$5,$D$14</t>
  </si>
  <si>
    <t>Exposures with 1 ad</t>
  </si>
  <si>
    <t>Data for chart</t>
  </si>
  <si>
    <t>$B$4:$B$5,$D$15</t>
  </si>
  <si>
    <t>Exposures to 1 ad</t>
  </si>
  <si>
    <t>Advertising model with nonlinear response functions</t>
  </si>
  <si>
    <t>Constant in advertising response function for various groups for different shows</t>
  </si>
  <si>
    <t>Exposure function for women &gt;55 to Timeless</t>
  </si>
  <si>
    <t>Timeless</t>
  </si>
  <si>
    <t>Sunday Night Football</t>
  </si>
  <si>
    <t>The Simpsons</t>
  </si>
  <si>
    <t>SportsCenter</t>
  </si>
  <si>
    <t>Homeland</t>
  </si>
  <si>
    <t>Rachael Ray</t>
  </si>
  <si>
    <t>CNN</t>
  </si>
  <si>
    <t>Madam Secretary</t>
  </si>
  <si>
    <t>Men 18-35</t>
  </si>
  <si>
    <t>Men 36-55</t>
  </si>
  <si>
    <t>Coefficient</t>
  </si>
  <si>
    <t>Men &gt;55</t>
  </si>
  <si>
    <t>Number of ads</t>
  </si>
  <si>
    <t>Women 18-35</t>
  </si>
  <si>
    <t>Women 36-55</t>
  </si>
  <si>
    <t>Women &gt;55</t>
  </si>
  <si>
    <t>Data table for exposures versus number of ads</t>
  </si>
  <si>
    <t>Coefficient of exponent in advertising response function for various groups for different shows</t>
  </si>
  <si>
    <t>Cost per ad</t>
  </si>
  <si>
    <t>Advertising plan</t>
  </si>
  <si>
    <t>Number ads purchased</t>
  </si>
  <si>
    <t>Exposures to each group from each show</t>
  </si>
  <si>
    <t>Constraints on numbers of exposures</t>
  </si>
  <si>
    <t>Actual exposures</t>
  </si>
  <si>
    <t>Required exposures</t>
  </si>
  <si>
    <t>Actual_exposures</t>
  </si>
  <si>
    <t>=Sheet1!$B$38:$B$43</t>
  </si>
  <si>
    <t>&gt;=</t>
  </si>
  <si>
    <t>Number_ads_purchased</t>
  </si>
  <si>
    <t>=Sheet1!$B$25:$I$25</t>
  </si>
  <si>
    <t>Required_exposures</t>
  </si>
  <si>
    <t>=Sheet1!$D$38:$D$43</t>
  </si>
  <si>
    <t>Total_cost</t>
  </si>
  <si>
    <t>=Sheet1!$B$46</t>
  </si>
  <si>
    <t>Objective to minimize</t>
  </si>
  <si>
    <t>Total cost</t>
  </si>
  <si>
    <t>Madam President</t>
  </si>
  <si>
    <t>Originally required</t>
  </si>
  <si>
    <t>Percentage change</t>
  </si>
  <si>
    <t>Oneway analysis for Solver model in Sensitivity worksheet</t>
  </si>
  <si>
    <t>Matrix multiplication in Excel</t>
  </si>
  <si>
    <t>Typical multiplication of two matrices</t>
  </si>
  <si>
    <t>Multiplication of a matrix and a column</t>
  </si>
  <si>
    <t>Matrix 1</t>
  </si>
  <si>
    <t>Column 1</t>
  </si>
  <si>
    <t>Matrix 2</t>
  </si>
  <si>
    <t>Matrix 1 times Column 1, with formula =MMULT(B4:D5,I4:I6)</t>
  </si>
  <si>
    <t>Select range with 2 rows, 1 column, enter formula, press Ctrl+Shift+Enter</t>
  </si>
  <si>
    <t>Matrix 1 times Matrix 2, with formula =MMULT(B4:D5,B7:C9)</t>
  </si>
  <si>
    <t>Select range with 2 rows, 2 columns, enter formula, press Ctrl+Shift+Enter.</t>
  </si>
  <si>
    <t>Multiplication of a row and a matrix</t>
  </si>
  <si>
    <t>Row 1</t>
  </si>
  <si>
    <t>Multiplication of a quadratic form (row times matrix times column)</t>
  </si>
  <si>
    <t>Row 1 times Matrix 1, with formula =MMULT(I14:J14,B4:D5)</t>
  </si>
  <si>
    <t>Matrix 3</t>
  </si>
  <si>
    <t>Select range with 1 row, 3 columns, enter formula, press Ctrl+Shift+Enter</t>
  </si>
  <si>
    <t>Multiplication of a row and a column</t>
  </si>
  <si>
    <t>Quadratic form</t>
  </si>
  <si>
    <t>Row 2</t>
  </si>
  <si>
    <t>Transpose of Column 1 times Matrix 3 times Column 1</t>
  </si>
  <si>
    <t>Formula is =MMULT(TRANSPOSE(I4:I6),MMULT(B17:D19,I4:I6))</t>
  </si>
  <si>
    <t>Row 2 times Column 1, with formula =MMULT(I22:K22,I4:I6)</t>
  </si>
  <si>
    <t>Select range with 1 row, 1 column, enter formula, press Ctrl+Shift+Enter</t>
  </si>
  <si>
    <t>AWAY</t>
  </si>
  <si>
    <t>HOME</t>
  </si>
  <si>
    <t>AWAY SCORE</t>
  </si>
  <si>
    <t>HOME SCORE</t>
  </si>
  <si>
    <t>HOME MARGIN</t>
  </si>
  <si>
    <t>PREDICTION</t>
  </si>
  <si>
    <t>SQ ERR</t>
  </si>
  <si>
    <t>SSE</t>
  </si>
  <si>
    <t>OVERALL HOME ADV</t>
  </si>
  <si>
    <t>WEEK1</t>
  </si>
  <si>
    <t>TEAM</t>
  </si>
  <si>
    <t>TEAM RATING</t>
  </si>
  <si>
    <t>PITTSBURGH</t>
  </si>
  <si>
    <t>NEW ENGLAND</t>
  </si>
  <si>
    <t>ARIZONA</t>
  </si>
  <si>
    <t>*</t>
  </si>
  <si>
    <t>*PLAYOFF TEAM</t>
  </si>
  <si>
    <t>GREEN BAY</t>
  </si>
  <si>
    <t>CHICAGO</t>
  </si>
  <si>
    <t>SEATTLE</t>
  </si>
  <si>
    <t>KANSAS CITY</t>
  </si>
  <si>
    <t>HOUSTON</t>
  </si>
  <si>
    <t>CINCINNATI</t>
  </si>
  <si>
    <t>CLEVELAND</t>
  </si>
  <si>
    <t>NEW YORK JETS</t>
  </si>
  <si>
    <t>INDIANAPOLIS</t>
  </si>
  <si>
    <t>BUFFALO</t>
  </si>
  <si>
    <t>CAROLINA</t>
  </si>
  <si>
    <t>MIAMI</t>
  </si>
  <si>
    <t>WASHINGTON</t>
  </si>
  <si>
    <t>JACKSONVILLE</t>
  </si>
  <si>
    <t>LOS ANGELES</t>
  </si>
  <si>
    <t>MINNESOTA</t>
  </si>
  <si>
    <t>NEW ORLEANS</t>
  </si>
  <si>
    <t>DENVER</t>
  </si>
  <si>
    <t>DETROIT</t>
  </si>
  <si>
    <t>SAN DIEGO</t>
  </si>
  <si>
    <t>TENNESSEE</t>
  </si>
  <si>
    <t>TAMPA BAY</t>
  </si>
  <si>
    <t>JUST MISSED PLAYOFFS</t>
  </si>
  <si>
    <t>OAKLAND</t>
  </si>
  <si>
    <t>BALTIMORE</t>
  </si>
  <si>
    <t>NEW YORK GIANTS</t>
  </si>
  <si>
    <t>DALLAS</t>
  </si>
  <si>
    <t>PHILADELPHIA</t>
  </si>
  <si>
    <t>ATLANTA</t>
  </si>
  <si>
    <t>DIVISION WINNER</t>
  </si>
  <si>
    <t>SAN FRANCISCO</t>
  </si>
  <si>
    <t>WEEK 2</t>
  </si>
  <si>
    <t>SUM</t>
  </si>
  <si>
    <t>WEEK 3</t>
  </si>
  <si>
    <t>WEEK 4</t>
  </si>
  <si>
    <t>GAME IN LONDON</t>
  </si>
  <si>
    <t>WEEK 5</t>
  </si>
  <si>
    <t>WEEK 6</t>
  </si>
  <si>
    <t>WEEK 7</t>
  </si>
  <si>
    <t>WEEK 8</t>
  </si>
  <si>
    <t>WEEK 9</t>
  </si>
  <si>
    <t>WEEK 10</t>
  </si>
  <si>
    <t>WEEK 11</t>
  </si>
  <si>
    <t>WEEK 12</t>
  </si>
  <si>
    <t>WEEK 13</t>
  </si>
  <si>
    <t>WEEK 14</t>
  </si>
  <si>
    <t>WEEK 15</t>
  </si>
  <si>
    <t>WEEK 16</t>
  </si>
  <si>
    <t>WEEK 17</t>
  </si>
  <si>
    <t>Annual Return</t>
  </si>
  <si>
    <t>Covariance Matrix</t>
  </si>
  <si>
    <t>Year</t>
  </si>
  <si>
    <t>IBC</t>
  </si>
  <si>
    <t>NMC</t>
  </si>
  <si>
    <t>NBS</t>
  </si>
  <si>
    <t>Total</t>
  </si>
  <si>
    <t>Portfolio</t>
  </si>
  <si>
    <t>Expected Return</t>
  </si>
  <si>
    <t xml:space="preserve">
</t>
  </si>
  <si>
    <t>Required Return</t>
  </si>
  <si>
    <t>Portfolio Variance</t>
  </si>
  <si>
    <t>Average</t>
  </si>
  <si>
    <t>Lafferty warehouse location model</t>
  </si>
  <si>
    <t>Customer data</t>
  </si>
  <si>
    <t>X-coordinate</t>
  </si>
  <si>
    <t>Y-coordinate</t>
  </si>
  <si>
    <t>Annual shipments</t>
  </si>
  <si>
    <t>Customer 1</t>
  </si>
  <si>
    <t>Customer 2</t>
  </si>
  <si>
    <t>Customer 3</t>
  </si>
  <si>
    <t>Customer 4</t>
  </si>
  <si>
    <t>Warehouse location</t>
  </si>
  <si>
    <t>Location</t>
  </si>
  <si>
    <t>=Model!$B$11:$C$11</t>
  </si>
  <si>
    <t>Total_annual_distance</t>
  </si>
  <si>
    <t>=Model!$B$19</t>
  </si>
  <si>
    <t>Customer distances from warehouse</t>
  </si>
  <si>
    <t>Total annual distance</t>
  </si>
  <si>
    <t>Oneway analysis for Solver model in Model worksheet</t>
  </si>
  <si>
    <t>Student</t>
  </si>
  <si>
    <t>GMAT Score</t>
  </si>
  <si>
    <t>Team</t>
  </si>
  <si>
    <t>Average GMAT Score</t>
  </si>
  <si>
    <t>Count</t>
  </si>
  <si>
    <t>Variance</t>
  </si>
  <si>
    <t>Distance</t>
  </si>
  <si>
    <t>From\To</t>
  </si>
  <si>
    <t>From</t>
  </si>
  <si>
    <t>To</t>
  </si>
  <si>
    <t xml:space="preserve">Tour Length </t>
  </si>
  <si>
    <t>Capacity 3 (cell $E$15) values along side, output cell(s) along top</t>
  </si>
  <si>
    <t>Product_1</t>
  </si>
  <si>
    <t>Product_2</t>
  </si>
  <si>
    <t>Product_3</t>
  </si>
  <si>
    <t>Product_4</t>
  </si>
  <si>
    <t>Product_5</t>
  </si>
  <si>
    <t>Amount_1</t>
  </si>
  <si>
    <t>Amount_2</t>
  </si>
  <si>
    <t>Amount_3</t>
  </si>
  <si>
    <t>Amount_4</t>
  </si>
  <si>
    <t>Amount_5</t>
  </si>
  <si>
    <t>$B$28</t>
  </si>
  <si>
    <t>$F$44</t>
  </si>
  <si>
    <t>$B$46</t>
  </si>
  <si>
    <t>Percent Change in Required Exposures</t>
  </si>
  <si>
    <t>Percent Change in Required Exposures (cell $F$44) values along side, output cell(s) along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</si>
</sst>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7" formatCode="&quot;$&quot;#,##0.00_);\(&quot;$&quot;#,##0.00\)"/>
    <numFmt numFmtId="44" formatCode="_(&quot;$&quot;* #,##0.00_);_(&quot;$&quot;* \(#,##0.00\);_(&quot;$&quot;* &quot;-&quot;??_);_(@_)"/>
    <numFmt numFmtId="43" formatCode="_(* #,##0.00_);_(* \(#,##0.00\);_(* &quot;-&quot;??_);_(@_)"/>
    <numFmt numFmtId="164" formatCode="0.0000"/>
    <numFmt numFmtId="165" formatCode="0.000"/>
    <numFmt numFmtId="166" formatCode="0.0"/>
    <numFmt numFmtId="167" formatCode="&quot;$&quot;#,##0.000;\-&quot;$&quot;#,##0.000"/>
    <numFmt numFmtId="168" formatCode="&quot;$&quot;#,##0;\-&quot;$&quot;#,##0"/>
    <numFmt numFmtId="169" formatCode="0.0%"/>
    <numFmt numFmtId="170" formatCode="0.00000"/>
    <numFmt numFmtId="171" formatCode="_(* #,##0.00000_);_(* \(#,##0.00000\);_(* &quot;-&quot;??_);_(@_)"/>
    <numFmt numFmtId="172" formatCode="&quot;$&quot;#,##0.00;\-&quot;$&quot;#,##0.00"/>
    <numFmt numFmtId="173" formatCode="0.00000000000000"/>
  </numFmts>
  <fonts count="19" x14ac:knownFonts="1">
    <font>
      <sz val="11"/>
      <color theme="1"/>
      <name val="Calibri"/>
      <family val="2"/>
      <scheme val="minor"/>
    </font>
    <font>
      <sz val="10"/>
      <name val="Arial"/>
      <family val="2"/>
    </font>
    <font>
      <b/>
      <sz val="8"/>
      <color indexed="81"/>
      <name val="Tahoma"/>
      <family val="2"/>
    </font>
    <font>
      <sz val="8"/>
      <color indexed="81"/>
      <name val="Tahoma"/>
      <family val="2"/>
    </font>
    <font>
      <b/>
      <sz val="11"/>
      <name val="Calibri"/>
      <family val="2"/>
      <scheme val="minor"/>
    </font>
    <font>
      <sz val="11"/>
      <name val="Calibri"/>
      <family val="2"/>
      <scheme val="minor"/>
    </font>
    <font>
      <b/>
      <sz val="11"/>
      <color theme="1"/>
      <name val="Calibri"/>
      <family val="2"/>
      <scheme val="minor"/>
    </font>
    <font>
      <sz val="11"/>
      <color rgb="FFFFFFFF"/>
      <name val="Calibri"/>
      <family val="2"/>
      <scheme val="minor"/>
    </font>
    <font>
      <sz val="9"/>
      <color indexed="81"/>
      <name val="Tahoma"/>
      <family val="2"/>
    </font>
    <font>
      <sz val="11"/>
      <color theme="1"/>
      <name val="Calibri"/>
      <family val="2"/>
      <scheme val="minor"/>
    </font>
    <font>
      <b/>
      <sz val="9"/>
      <color indexed="81"/>
      <name val="Tahoma"/>
      <family val="2"/>
    </font>
    <font>
      <sz val="11"/>
      <name val="Calibri"/>
      <family val="2"/>
    </font>
    <font>
      <b/>
      <sz val="10"/>
      <name val="Arial"/>
      <family val="2"/>
    </font>
    <font>
      <i/>
      <sz val="10"/>
      <name val="Arial"/>
      <family val="2"/>
    </font>
    <font>
      <b/>
      <sz val="10"/>
      <color indexed="17"/>
      <name val="Arial"/>
      <family val="2"/>
    </font>
    <font>
      <b/>
      <sz val="10"/>
      <color indexed="10"/>
      <name val="Arial"/>
      <family val="2"/>
    </font>
    <font>
      <b/>
      <sz val="10"/>
      <color indexed="12"/>
      <name val="Arial"/>
      <family val="2"/>
    </font>
    <font>
      <sz val="10"/>
      <color indexed="17"/>
      <name val="Arial"/>
      <family val="2"/>
    </font>
    <font>
      <b/>
      <sz val="11"/>
      <color rgb="FF0557BB"/>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indexed="47"/>
        <bgColor indexed="64"/>
      </patternFill>
    </fill>
    <fill>
      <patternFill patternType="solid">
        <fgColor theme="0" tint="-0.14999847407452621"/>
        <bgColor indexed="64"/>
      </patternFill>
    </fill>
    <fill>
      <patternFill patternType="solid">
        <fgColor indexed="41"/>
        <bgColor indexed="64"/>
      </patternFill>
    </fill>
    <fill>
      <patternFill patternType="solid">
        <fgColor theme="6" tint="0.59999389629810485"/>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double">
        <color indexed="64"/>
      </right>
      <top style="medium">
        <color indexed="64"/>
      </top>
      <bottom/>
      <diagonal/>
    </border>
    <border>
      <left style="double">
        <color indexed="64"/>
      </left>
      <right style="double">
        <color indexed="64"/>
      </right>
      <top style="medium">
        <color indexed="64"/>
      </top>
      <bottom style="double">
        <color indexed="64"/>
      </bottom>
      <diagonal/>
    </border>
  </borders>
  <cellStyleXfs count="10">
    <xf numFmtId="0" fontId="0" fillId="0" borderId="0"/>
    <xf numFmtId="0" fontId="1" fillId="0" borderId="0"/>
    <xf numFmtId="0" fontId="11" fillId="0" borderId="0"/>
    <xf numFmtId="0" fontId="9" fillId="0" borderId="0"/>
    <xf numFmtId="43" fontId="9"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9" fillId="0" borderId="0"/>
    <xf numFmtId="9" fontId="9" fillId="0" borderId="0" applyFont="0" applyFill="0" applyBorder="0" applyAlignment="0" applyProtection="0"/>
    <xf numFmtId="44" fontId="1" fillId="0" borderId="0" applyFont="0" applyFill="0" applyBorder="0" applyAlignment="0" applyProtection="0"/>
  </cellStyleXfs>
  <cellXfs count="147">
    <xf numFmtId="0" fontId="0" fillId="0" borderId="0" xfId="0"/>
    <xf numFmtId="0" fontId="4" fillId="0" borderId="0" xfId="1" applyFont="1"/>
    <xf numFmtId="0" fontId="5" fillId="0" borderId="0" xfId="1" applyFont="1"/>
    <xf numFmtId="0" fontId="5" fillId="0" borderId="0" xfId="1" applyNumberFormat="1" applyFont="1"/>
    <xf numFmtId="0" fontId="5" fillId="0" borderId="0" xfId="1" applyFont="1" applyAlignment="1">
      <alignment horizontal="right"/>
    </xf>
    <xf numFmtId="165" fontId="5" fillId="0" borderId="0" xfId="1" applyNumberFormat="1" applyFont="1"/>
    <xf numFmtId="2" fontId="5" fillId="3" borderId="0" xfId="1" applyNumberFormat="1" applyFont="1" applyFill="1" applyBorder="1"/>
    <xf numFmtId="164" fontId="5" fillId="3" borderId="0" xfId="1" applyNumberFormat="1" applyFont="1" applyFill="1" applyBorder="1"/>
    <xf numFmtId="165" fontId="5" fillId="4" borderId="0" xfId="1" applyNumberFormat="1" applyFont="1" applyFill="1" applyBorder="1"/>
    <xf numFmtId="165" fontId="5" fillId="3" borderId="0" xfId="1" applyNumberFormat="1" applyFont="1" applyFill="1"/>
    <xf numFmtId="165" fontId="5" fillId="0" borderId="0" xfId="1" applyNumberFormat="1" applyFont="1" applyFill="1"/>
    <xf numFmtId="165" fontId="5" fillId="0" borderId="0" xfId="1" applyNumberFormat="1" applyFont="1" applyFill="1" applyAlignment="1">
      <alignment horizontal="center"/>
    </xf>
    <xf numFmtId="0" fontId="5" fillId="0" borderId="0" xfId="1" quotePrefix="1" applyNumberFormat="1" applyFont="1"/>
    <xf numFmtId="165" fontId="5" fillId="0" borderId="0" xfId="1" applyNumberFormat="1" applyFont="1" applyFill="1" applyBorder="1"/>
    <xf numFmtId="49" fontId="0" fillId="0" borderId="0" xfId="0" applyNumberFormat="1"/>
    <xf numFmtId="0" fontId="6" fillId="0" borderId="0" xfId="0" applyFont="1"/>
    <xf numFmtId="0" fontId="0" fillId="0" borderId="0" xfId="0" applyAlignment="1">
      <alignment horizontal="right" textRotation="90"/>
    </xf>
    <xf numFmtId="0" fontId="0" fillId="5" borderId="0" xfId="0" applyFill="1" applyAlignment="1">
      <alignment horizontal="right" textRotation="90"/>
    </xf>
    <xf numFmtId="0" fontId="7" fillId="0" borderId="0" xfId="0" applyFont="1"/>
    <xf numFmtId="166" fontId="5" fillId="2" borderId="0" xfId="1" applyNumberFormat="1" applyFont="1" applyFill="1" applyBorder="1"/>
    <xf numFmtId="0" fontId="5" fillId="0" borderId="0" xfId="0" applyFont="1" applyFill="1" applyAlignment="1">
      <alignment horizontal="right"/>
    </xf>
    <xf numFmtId="0" fontId="5" fillId="0" borderId="0" xfId="1" applyFont="1" applyAlignment="1">
      <alignment wrapText="1"/>
    </xf>
    <xf numFmtId="0" fontId="5" fillId="2" borderId="0" xfId="1" applyFont="1" applyFill="1" applyBorder="1"/>
    <xf numFmtId="166" fontId="5" fillId="0" borderId="0" xfId="1" applyNumberFormat="1" applyFont="1"/>
    <xf numFmtId="165" fontId="5" fillId="2" borderId="0" xfId="1" applyNumberFormat="1" applyFont="1" applyFill="1" applyBorder="1"/>
    <xf numFmtId="1" fontId="5" fillId="2" borderId="0" xfId="1" applyNumberFormat="1" applyFont="1" applyFill="1" applyBorder="1"/>
    <xf numFmtId="165" fontId="5" fillId="3" borderId="0" xfId="1" applyNumberFormat="1" applyFont="1" applyFill="1" applyBorder="1"/>
    <xf numFmtId="165" fontId="5" fillId="0" borderId="0" xfId="1" applyNumberFormat="1" applyFont="1" applyBorder="1"/>
    <xf numFmtId="0" fontId="5" fillId="0" borderId="0" xfId="1" applyFont="1" applyAlignment="1">
      <alignment horizontal="center"/>
    </xf>
    <xf numFmtId="0" fontId="5" fillId="0" borderId="0" xfId="1" quotePrefix="1" applyFont="1" applyAlignment="1">
      <alignment horizontal="left"/>
    </xf>
    <xf numFmtId="167" fontId="5" fillId="4" borderId="0" xfId="1" applyNumberFormat="1" applyFont="1" applyFill="1" applyBorder="1"/>
    <xf numFmtId="0" fontId="5" fillId="0" borderId="0" xfId="1" quotePrefix="1" applyFont="1" applyAlignment="1">
      <alignment horizontal="center"/>
    </xf>
    <xf numFmtId="168" fontId="5" fillId="0" borderId="0" xfId="1" applyNumberFormat="1" applyFont="1" applyFill="1" applyBorder="1"/>
    <xf numFmtId="0" fontId="5" fillId="0" borderId="0" xfId="1" applyFont="1" applyBorder="1"/>
    <xf numFmtId="0" fontId="4" fillId="0" borderId="0" xfId="1" applyFont="1" applyBorder="1"/>
    <xf numFmtId="0" fontId="5" fillId="0" borderId="0" xfId="1" applyFont="1" applyBorder="1" applyAlignment="1">
      <alignment horizontal="right"/>
    </xf>
    <xf numFmtId="0" fontId="5" fillId="0" borderId="0" xfId="1" applyFont="1" applyBorder="1" applyAlignment="1"/>
    <xf numFmtId="0" fontId="5" fillId="0" borderId="0" xfId="1" applyNumberFormat="1" applyFont="1" applyBorder="1"/>
    <xf numFmtId="0" fontId="5" fillId="0" borderId="0" xfId="1" applyFont="1" applyBorder="1" applyAlignment="1">
      <alignment horizontal="center"/>
    </xf>
    <xf numFmtId="0" fontId="5" fillId="0" borderId="0" xfId="1" applyFont="1" applyFill="1" applyBorder="1"/>
    <xf numFmtId="0" fontId="5" fillId="0" borderId="0" xfId="1" quotePrefix="1" applyFont="1" applyBorder="1" applyAlignment="1">
      <alignment horizontal="center"/>
    </xf>
    <xf numFmtId="167" fontId="0" fillId="0" borderId="9" xfId="0" applyNumberFormat="1" applyBorder="1"/>
    <xf numFmtId="167" fontId="0" fillId="0" borderId="10" xfId="0" applyNumberFormat="1" applyBorder="1"/>
    <xf numFmtId="167" fontId="0" fillId="0" borderId="11" xfId="0" applyNumberFormat="1" applyBorder="1"/>
    <xf numFmtId="0" fontId="4" fillId="0" borderId="0" xfId="2" applyFont="1"/>
    <xf numFmtId="0" fontId="5" fillId="0" borderId="0" xfId="2" applyFont="1"/>
    <xf numFmtId="0" fontId="5" fillId="0" borderId="0" xfId="2" applyFont="1" applyBorder="1"/>
    <xf numFmtId="0" fontId="4" fillId="0" borderId="0" xfId="2" applyFont="1" applyBorder="1"/>
    <xf numFmtId="0" fontId="5" fillId="2" borderId="0" xfId="2" applyFont="1" applyFill="1" applyBorder="1"/>
    <xf numFmtId="0" fontId="5" fillId="4" borderId="0" xfId="2" applyFont="1" applyFill="1" applyBorder="1"/>
    <xf numFmtId="0" fontId="5" fillId="0" borderId="0" xfId="2" quotePrefix="1" applyFont="1" applyAlignment="1">
      <alignment horizontal="left"/>
    </xf>
    <xf numFmtId="0" fontId="5" fillId="0" borderId="0" xfId="2" applyFont="1" applyFill="1" applyBorder="1"/>
    <xf numFmtId="0" fontId="9" fillId="0" borderId="0" xfId="3"/>
    <xf numFmtId="0" fontId="9" fillId="0" borderId="0" xfId="3" applyAlignment="1">
      <alignment wrapText="1"/>
    </xf>
    <xf numFmtId="43" fontId="0" fillId="6" borderId="12" xfId="4" applyFont="1" applyFill="1" applyBorder="1" applyAlignment="1">
      <alignment horizontal="center"/>
    </xf>
    <xf numFmtId="165" fontId="9" fillId="7" borderId="0" xfId="3" applyNumberFormat="1" applyFill="1" applyAlignment="1">
      <alignment horizontal="center"/>
    </xf>
    <xf numFmtId="0" fontId="6" fillId="0" borderId="13" xfId="3" applyFont="1" applyBorder="1"/>
    <xf numFmtId="0" fontId="9" fillId="0" borderId="13" xfId="3" applyBorder="1"/>
    <xf numFmtId="165" fontId="9" fillId="0" borderId="0" xfId="3" applyNumberFormat="1"/>
    <xf numFmtId="165" fontId="9" fillId="7" borderId="14" xfId="3" applyNumberFormat="1" applyFill="1" applyBorder="1" applyAlignment="1">
      <alignment horizontal="center"/>
    </xf>
    <xf numFmtId="165" fontId="9" fillId="7" borderId="15" xfId="3" applyNumberFormat="1" applyFill="1" applyBorder="1" applyAlignment="1">
      <alignment horizontal="center"/>
    </xf>
    <xf numFmtId="165" fontId="9" fillId="0" borderId="13" xfId="3" applyNumberFormat="1" applyBorder="1"/>
    <xf numFmtId="165" fontId="9" fillId="7" borderId="16" xfId="3" applyNumberFormat="1" applyFill="1" applyBorder="1" applyAlignment="1">
      <alignment horizontal="center"/>
    </xf>
    <xf numFmtId="165" fontId="9" fillId="0" borderId="0" xfId="3" applyNumberFormat="1" applyAlignment="1">
      <alignment horizontal="center"/>
    </xf>
    <xf numFmtId="1" fontId="9" fillId="0" borderId="0" xfId="3" applyNumberFormat="1"/>
    <xf numFmtId="0" fontId="1" fillId="0" borderId="0" xfId="1" applyAlignment="1">
      <alignment horizontal="center"/>
    </xf>
    <xf numFmtId="0" fontId="1" fillId="0" borderId="0" xfId="1"/>
    <xf numFmtId="0" fontId="1" fillId="0" borderId="13" xfId="1" applyBorder="1" applyAlignment="1">
      <alignment horizontal="center"/>
    </xf>
    <xf numFmtId="0" fontId="12" fillId="0" borderId="0" xfId="1" applyFont="1" applyAlignment="1">
      <alignment horizontal="centerContinuous"/>
    </xf>
    <xf numFmtId="0" fontId="1" fillId="0" borderId="0" xfId="1" applyAlignment="1">
      <alignment horizontal="left"/>
    </xf>
    <xf numFmtId="0" fontId="12" fillId="0" borderId="0" xfId="1" applyFont="1" applyAlignment="1">
      <alignment horizontal="left"/>
    </xf>
    <xf numFmtId="0" fontId="12" fillId="0" borderId="13" xfId="1" applyFont="1" applyBorder="1" applyAlignment="1">
      <alignment horizontal="center"/>
    </xf>
    <xf numFmtId="0" fontId="12" fillId="0" borderId="17" xfId="1" applyFont="1" applyBorder="1" applyAlignment="1">
      <alignment horizontal="center"/>
    </xf>
    <xf numFmtId="0" fontId="13" fillId="0" borderId="17" xfId="1" applyFont="1" applyFill="1" applyBorder="1" applyAlignment="1">
      <alignment horizontal="left"/>
    </xf>
    <xf numFmtId="0" fontId="12" fillId="0" borderId="17" xfId="1" applyFont="1" applyFill="1" applyBorder="1" applyAlignment="1">
      <alignment horizontal="center"/>
    </xf>
    <xf numFmtId="0" fontId="12" fillId="0" borderId="0" xfId="1" applyFont="1" applyAlignment="1">
      <alignment horizontal="center"/>
    </xf>
    <xf numFmtId="169" fontId="12" fillId="0" borderId="0" xfId="5" applyNumberFormat="1" applyFont="1" applyAlignment="1">
      <alignment horizontal="center"/>
    </xf>
    <xf numFmtId="9" fontId="1" fillId="0" borderId="0" xfId="1" applyNumberFormat="1"/>
    <xf numFmtId="0" fontId="12" fillId="0" borderId="0" xfId="1" applyFont="1" applyFill="1" applyBorder="1" applyAlignment="1">
      <alignment horizontal="center"/>
    </xf>
    <xf numFmtId="170" fontId="1" fillId="0" borderId="0" xfId="1" applyNumberFormat="1" applyFill="1" applyBorder="1" applyAlignment="1">
      <alignment horizontal="center"/>
    </xf>
    <xf numFmtId="0" fontId="12" fillId="0" borderId="13" xfId="1" applyFont="1" applyFill="1" applyBorder="1" applyAlignment="1">
      <alignment horizontal="center"/>
    </xf>
    <xf numFmtId="170" fontId="1" fillId="0" borderId="13" xfId="1" applyNumberFormat="1" applyFill="1" applyBorder="1" applyAlignment="1">
      <alignment horizontal="center"/>
    </xf>
    <xf numFmtId="0" fontId="12" fillId="0" borderId="0" xfId="1" applyFont="1" applyAlignment="1">
      <alignment horizontal="right"/>
    </xf>
    <xf numFmtId="169" fontId="14" fillId="8" borderId="18" xfId="5" applyNumberFormat="1" applyFont="1" applyFill="1" applyBorder="1" applyAlignment="1">
      <alignment horizontal="center"/>
    </xf>
    <xf numFmtId="9" fontId="15" fillId="8" borderId="19" xfId="1" applyNumberFormat="1" applyFont="1" applyFill="1" applyBorder="1" applyAlignment="1">
      <alignment horizontal="center"/>
    </xf>
    <xf numFmtId="0" fontId="12" fillId="0" borderId="0" xfId="1" applyFont="1" applyFill="1" applyBorder="1" applyAlignment="1">
      <alignment horizontal="left"/>
    </xf>
    <xf numFmtId="9" fontId="0" fillId="0" borderId="0" xfId="5" applyFont="1"/>
    <xf numFmtId="10" fontId="15" fillId="8" borderId="19" xfId="5" applyNumberFormat="1" applyFont="1" applyFill="1" applyBorder="1" applyAlignment="1">
      <alignment horizontal="center"/>
    </xf>
    <xf numFmtId="0" fontId="1" fillId="0" borderId="0" xfId="1" applyAlignment="1">
      <alignment wrapText="1"/>
    </xf>
    <xf numFmtId="9" fontId="12" fillId="0" borderId="0" xfId="1" applyNumberFormat="1" applyFont="1" applyAlignment="1">
      <alignment horizontal="left"/>
    </xf>
    <xf numFmtId="10" fontId="12" fillId="0" borderId="0" xfId="5" applyNumberFormat="1" applyFont="1" applyAlignment="1">
      <alignment horizontal="center"/>
    </xf>
    <xf numFmtId="0" fontId="12" fillId="0" borderId="0" xfId="1" applyFont="1"/>
    <xf numFmtId="171" fontId="16" fillId="8" borderId="20" xfId="6" applyNumberFormat="1" applyFont="1" applyFill="1" applyBorder="1" applyAlignment="1">
      <alignment horizontal="center"/>
    </xf>
    <xf numFmtId="169" fontId="12" fillId="0" borderId="13" xfId="5" applyNumberFormat="1" applyFont="1" applyBorder="1" applyAlignment="1">
      <alignment horizontal="center"/>
    </xf>
    <xf numFmtId="10" fontId="0" fillId="0" borderId="13" xfId="5" applyNumberFormat="1" applyFont="1" applyBorder="1" applyAlignment="1">
      <alignment horizontal="center"/>
    </xf>
    <xf numFmtId="0" fontId="1" fillId="0" borderId="0" xfId="1" quotePrefix="1"/>
    <xf numFmtId="0" fontId="17" fillId="0" borderId="0" xfId="1" applyFont="1"/>
    <xf numFmtId="164" fontId="1" fillId="0" borderId="0" xfId="1" applyNumberFormat="1" applyAlignment="1">
      <alignment horizontal="center"/>
    </xf>
    <xf numFmtId="0" fontId="1" fillId="0" borderId="0" xfId="1" applyFill="1" applyBorder="1" applyAlignment="1"/>
    <xf numFmtId="9" fontId="0" fillId="0" borderId="0" xfId="5" applyFont="1" applyAlignment="1">
      <alignment horizontal="center"/>
    </xf>
    <xf numFmtId="0" fontId="5" fillId="0" borderId="0" xfId="1" applyFont="1" applyAlignment="1">
      <alignment horizontal="left"/>
    </xf>
    <xf numFmtId="0" fontId="5" fillId="0" borderId="0" xfId="1" applyNumberFormat="1" applyFont="1" applyAlignment="1">
      <alignment horizontal="left"/>
    </xf>
    <xf numFmtId="0" fontId="4" fillId="0" borderId="0" xfId="1" applyFont="1" applyAlignment="1">
      <alignment horizontal="left"/>
    </xf>
    <xf numFmtId="0" fontId="0" fillId="0" borderId="0" xfId="0" applyNumberFormat="1"/>
    <xf numFmtId="0" fontId="6" fillId="0" borderId="13" xfId="7" applyFont="1" applyBorder="1" applyAlignment="1">
      <alignment horizontal="center"/>
    </xf>
    <xf numFmtId="0" fontId="6" fillId="0" borderId="13" xfId="7" applyFont="1" applyBorder="1" applyAlignment="1">
      <alignment horizontal="center" wrapText="1"/>
    </xf>
    <xf numFmtId="0" fontId="6" fillId="0" borderId="0" xfId="7" applyFont="1" applyAlignment="1">
      <alignment horizontal="center"/>
    </xf>
    <xf numFmtId="0" fontId="9" fillId="0" borderId="0" xfId="7" applyAlignment="1">
      <alignment horizontal="center"/>
    </xf>
    <xf numFmtId="0" fontId="9" fillId="0" borderId="0" xfId="7"/>
    <xf numFmtId="37" fontId="14" fillId="9" borderId="18" xfId="6" applyNumberFormat="1" applyFont="1" applyFill="1" applyBorder="1" applyAlignment="1">
      <alignment horizontal="center" vertical="center" wrapText="1"/>
    </xf>
    <xf numFmtId="166" fontId="9" fillId="0" borderId="0" xfId="7" applyNumberFormat="1" applyAlignment="1">
      <alignment horizontal="center"/>
    </xf>
    <xf numFmtId="1" fontId="15" fillId="9" borderId="19" xfId="8" applyNumberFormat="1" applyFont="1" applyFill="1" applyBorder="1" applyAlignment="1">
      <alignment horizontal="center" vertical="center" wrapText="1"/>
    </xf>
    <xf numFmtId="0" fontId="9" fillId="0" borderId="13" xfId="7" applyBorder="1" applyAlignment="1">
      <alignment horizontal="center"/>
    </xf>
    <xf numFmtId="166" fontId="9" fillId="0" borderId="0" xfId="7" applyNumberFormat="1" applyBorder="1" applyAlignment="1">
      <alignment horizontal="center"/>
    </xf>
    <xf numFmtId="1" fontId="15" fillId="9" borderId="21" xfId="8" applyNumberFormat="1" applyFont="1" applyFill="1" applyBorder="1" applyAlignment="1">
      <alignment horizontal="center" vertical="center" wrapText="1"/>
    </xf>
    <xf numFmtId="164" fontId="18" fillId="9" borderId="20" xfId="7" applyNumberFormat="1" applyFont="1" applyFill="1" applyBorder="1" applyAlignment="1">
      <alignment horizontal="center"/>
    </xf>
    <xf numFmtId="1" fontId="5" fillId="0" borderId="0" xfId="7" applyNumberFormat="1" applyFont="1" applyAlignment="1">
      <alignment horizontal="center"/>
    </xf>
    <xf numFmtId="0" fontId="12" fillId="0" borderId="0" xfId="1" applyFont="1" applyBorder="1" applyAlignment="1">
      <alignment horizontal="center" vertical="center" wrapText="1"/>
    </xf>
    <xf numFmtId="0" fontId="12" fillId="0" borderId="13" xfId="1" applyFont="1" applyBorder="1" applyAlignment="1">
      <alignment horizontal="center" vertical="center" wrapText="1"/>
    </xf>
    <xf numFmtId="2" fontId="12" fillId="0" borderId="0" xfId="1" applyNumberFormat="1" applyFont="1" applyFill="1" applyBorder="1" applyAlignment="1">
      <alignment horizontal="center"/>
    </xf>
    <xf numFmtId="2" fontId="12" fillId="0" borderId="13" xfId="1" applyNumberFormat="1" applyFont="1" applyFill="1" applyBorder="1" applyAlignment="1">
      <alignment horizontal="center"/>
    </xf>
    <xf numFmtId="0" fontId="12" fillId="0" borderId="0" xfId="1" applyFont="1" applyBorder="1" applyAlignment="1">
      <alignment horizontal="center"/>
    </xf>
    <xf numFmtId="2" fontId="1" fillId="0" borderId="0" xfId="1" applyNumberFormat="1"/>
    <xf numFmtId="0" fontId="14" fillId="0" borderId="0" xfId="1" applyFont="1" applyAlignment="1">
      <alignment horizontal="center"/>
    </xf>
    <xf numFmtId="0" fontId="14" fillId="10" borderId="18" xfId="1" applyFont="1" applyFill="1" applyBorder="1" applyAlignment="1">
      <alignment horizontal="center"/>
    </xf>
    <xf numFmtId="2" fontId="1" fillId="0" borderId="0" xfId="1" applyNumberFormat="1" applyAlignment="1">
      <alignment horizontal="center"/>
    </xf>
    <xf numFmtId="1" fontId="1" fillId="0" borderId="0" xfId="1" applyNumberFormat="1"/>
    <xf numFmtId="0" fontId="1" fillId="0" borderId="22" xfId="1" applyBorder="1" applyAlignment="1">
      <alignment horizontal="center"/>
    </xf>
    <xf numFmtId="0" fontId="12" fillId="0" borderId="23" xfId="1" applyFont="1" applyBorder="1" applyAlignment="1">
      <alignment horizontal="right"/>
    </xf>
    <xf numFmtId="2" fontId="16" fillId="10" borderId="24" xfId="1" applyNumberFormat="1" applyFont="1" applyFill="1" applyBorder="1" applyAlignment="1">
      <alignment horizontal="center"/>
    </xf>
    <xf numFmtId="0" fontId="0" fillId="0" borderId="1" xfId="0" applyNumberFormat="1" applyBorder="1"/>
    <xf numFmtId="0" fontId="0" fillId="0" borderId="2" xfId="0" applyNumberFormat="1" applyBorder="1"/>
    <xf numFmtId="166" fontId="0" fillId="0" borderId="2" xfId="0" applyNumberFormat="1" applyBorder="1"/>
    <xf numFmtId="172" fontId="0" fillId="0" borderId="3" xfId="0" applyNumberFormat="1" applyBorder="1"/>
    <xf numFmtId="0" fontId="0" fillId="0" borderId="4" xfId="0" applyNumberFormat="1" applyBorder="1"/>
    <xf numFmtId="0" fontId="0" fillId="0" borderId="0" xfId="0" applyNumberFormat="1" applyBorder="1"/>
    <xf numFmtId="166" fontId="0" fillId="0" borderId="0" xfId="0" applyNumberFormat="1" applyBorder="1"/>
    <xf numFmtId="172" fontId="0" fillId="0" borderId="5" xfId="0" applyNumberFormat="1" applyBorder="1"/>
    <xf numFmtId="0" fontId="0" fillId="0" borderId="6" xfId="0" applyNumberFormat="1" applyBorder="1"/>
    <xf numFmtId="0" fontId="0" fillId="0" borderId="7" xfId="0" applyNumberFormat="1" applyBorder="1"/>
    <xf numFmtId="166" fontId="0" fillId="0" borderId="7" xfId="0" applyNumberFormat="1" applyBorder="1"/>
    <xf numFmtId="172" fontId="0" fillId="0" borderId="8" xfId="0" applyNumberFormat="1" applyBorder="1"/>
    <xf numFmtId="173" fontId="5" fillId="0" borderId="0" xfId="1" applyNumberFormat="1" applyFont="1" applyFill="1"/>
    <xf numFmtId="165" fontId="5" fillId="11" borderId="0" xfId="1" applyNumberFormat="1" applyFont="1" applyFill="1"/>
    <xf numFmtId="2" fontId="5" fillId="0" borderId="0" xfId="1" applyNumberFormat="1" applyFont="1" applyBorder="1"/>
    <xf numFmtId="2" fontId="0" fillId="0" borderId="0" xfId="0" applyNumberFormat="1"/>
    <xf numFmtId="7" fontId="0" fillId="0" borderId="0" xfId="0" applyNumberFormat="1"/>
  </cellXfs>
  <cellStyles count="10">
    <cellStyle name="Comma 3" xfId="6" xr:uid="{474E1ABA-5DD3-4F5D-8D69-2C8856B4C97F}"/>
    <cellStyle name="Comma 4" xfId="4" xr:uid="{C7EC8624-62D6-425C-9E08-892D18BE724F}"/>
    <cellStyle name="Currency 2" xfId="9" xr:uid="{0D138B11-D0AF-4A09-93C5-1860344A9972}"/>
    <cellStyle name="Normal" xfId="0" builtinId="0"/>
    <cellStyle name="Normal 2" xfId="1" xr:uid="{00000000-0005-0000-0000-000001000000}"/>
    <cellStyle name="Normal 3" xfId="2" xr:uid="{7A0B5446-D8C6-4B31-817B-60028ABC961B}"/>
    <cellStyle name="Normal 4" xfId="7" xr:uid="{A7D9E43B-CAB1-47B5-8A6B-B440D09CCD4A}"/>
    <cellStyle name="Normal 5" xfId="3" xr:uid="{A3A7A7C1-2834-432F-9DED-6795ABA2170B}"/>
    <cellStyle name="Percent 2" xfId="8" xr:uid="{91CCE22B-15A7-4ACB-9220-C16270CF7B2D}"/>
    <cellStyle name="Percent 3" xfId="5" xr:uid="{D134036F-2E85-431A-B62E-3C0CE26AB77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Historical data</a:t>
            </a:r>
          </a:p>
        </c:rich>
      </c:tx>
      <c:overlay val="0"/>
    </c:title>
    <c:autoTitleDeleted val="0"/>
    <c:plotArea>
      <c:layout/>
      <c:scatterChart>
        <c:scatterStyle val="lineMarker"/>
        <c:varyColors val="0"/>
        <c:ser>
          <c:idx val="0"/>
          <c:order val="0"/>
          <c:xVal>
            <c:numRef>
              <c:f>AdvResponseCurve!$A$9:$A$13</c:f>
              <c:numCache>
                <c:formatCode>General</c:formatCode>
                <c:ptCount val="5"/>
                <c:pt idx="0">
                  <c:v>1</c:v>
                </c:pt>
                <c:pt idx="1">
                  <c:v>8</c:v>
                </c:pt>
                <c:pt idx="2">
                  <c:v>20</c:v>
                </c:pt>
                <c:pt idx="3">
                  <c:v>50</c:v>
                </c:pt>
                <c:pt idx="4">
                  <c:v>100</c:v>
                </c:pt>
              </c:numCache>
            </c:numRef>
          </c:xVal>
          <c:yVal>
            <c:numRef>
              <c:f>AdvResponseCurve!$B$9:$B$13</c:f>
              <c:numCache>
                <c:formatCode>0.0</c:formatCode>
                <c:ptCount val="5"/>
                <c:pt idx="0">
                  <c:v>4.6999998092651367</c:v>
                </c:pt>
                <c:pt idx="1">
                  <c:v>22.1</c:v>
                </c:pt>
                <c:pt idx="2">
                  <c:v>48.7</c:v>
                </c:pt>
                <c:pt idx="3">
                  <c:v>90.3</c:v>
                </c:pt>
                <c:pt idx="4">
                  <c:v>130.5</c:v>
                </c:pt>
              </c:numCache>
            </c:numRef>
          </c:yVal>
          <c:smooth val="0"/>
          <c:extLst>
            <c:ext xmlns:c16="http://schemas.microsoft.com/office/drawing/2014/chart" uri="{C3380CC4-5D6E-409C-BE32-E72D297353CC}">
              <c16:uniqueId val="{00000000-03F3-468D-BAE1-5003926ED9E7}"/>
            </c:ext>
          </c:extLst>
        </c:ser>
        <c:dLbls>
          <c:showLegendKey val="0"/>
          <c:showVal val="0"/>
          <c:showCatName val="0"/>
          <c:showSerName val="0"/>
          <c:showPercent val="0"/>
          <c:showBubbleSize val="0"/>
        </c:dLbls>
        <c:axId val="630178144"/>
        <c:axId val="630180104"/>
      </c:scatterChart>
      <c:valAx>
        <c:axId val="630178144"/>
        <c:scaling>
          <c:orientation val="minMax"/>
        </c:scaling>
        <c:delete val="0"/>
        <c:axPos val="b"/>
        <c:title>
          <c:tx>
            <c:rich>
              <a:bodyPr/>
              <a:lstStyle/>
              <a:p>
                <a:pPr>
                  <a:defRPr/>
                </a:pPr>
                <a:r>
                  <a:rPr lang="en-US"/>
                  <a:t>Ads</a:t>
                </a:r>
              </a:p>
            </c:rich>
          </c:tx>
          <c:overlay val="0"/>
        </c:title>
        <c:numFmt formatCode="General" sourceLinked="1"/>
        <c:majorTickMark val="out"/>
        <c:minorTickMark val="none"/>
        <c:tickLblPos val="nextTo"/>
        <c:crossAx val="630180104"/>
        <c:crosses val="autoZero"/>
        <c:crossBetween val="midCat"/>
      </c:valAx>
      <c:valAx>
        <c:axId val="630180104"/>
        <c:scaling>
          <c:orientation val="minMax"/>
        </c:scaling>
        <c:delete val="0"/>
        <c:axPos val="l"/>
        <c:majorGridlines/>
        <c:title>
          <c:tx>
            <c:rich>
              <a:bodyPr rot="-5400000" vert="horz"/>
              <a:lstStyle/>
              <a:p>
                <a:pPr>
                  <a:defRPr/>
                </a:pPr>
                <a:r>
                  <a:rPr lang="en-US"/>
                  <a:t>Exposures</a:t>
                </a:r>
              </a:p>
            </c:rich>
          </c:tx>
          <c:overlay val="0"/>
        </c:title>
        <c:numFmt formatCode="0.0" sourceLinked="1"/>
        <c:majorTickMark val="out"/>
        <c:minorTickMark val="none"/>
        <c:tickLblPos val="nextTo"/>
        <c:crossAx val="630178144"/>
        <c:crosses val="autoZero"/>
        <c:crossBetween val="midCat"/>
      </c:valAx>
    </c:plotArea>
    <c:plotVisOnly val="1"/>
    <c:dispBlanksAs val="gap"/>
    <c:showDLblsOverMax val="0"/>
  </c:chart>
  <c:printSettings>
    <c:headerFooter/>
    <c:pageMargins b="0.75000000000000022" l="0.70000000000000018" r="0.70000000000000018" t="0.75000000000000022" header="0.3000000000000001" footer="0.3000000000000001"/>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Predicted exposures</a:t>
            </a:r>
          </a:p>
        </c:rich>
      </c:tx>
      <c:overlay val="0"/>
    </c:title>
    <c:autoTitleDeleted val="0"/>
    <c:plotArea>
      <c:layout/>
      <c:scatterChart>
        <c:scatterStyle val="lineMarker"/>
        <c:varyColors val="0"/>
        <c:ser>
          <c:idx val="0"/>
          <c:order val="0"/>
          <c:tx>
            <c:strRef>
              <c:f>AdvResponseCurve!$B$17</c:f>
              <c:strCache>
                <c:ptCount val="1"/>
                <c:pt idx="0">
                  <c:v>Predicted</c:v>
                </c:pt>
              </c:strCache>
            </c:strRef>
          </c:tx>
          <c:xVal>
            <c:numRef>
              <c:f>AdvResponseCurve!$A$18:$A$36</c:f>
              <c:numCache>
                <c:formatCode>General</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xVal>
          <c:yVal>
            <c:numRef>
              <c:f>AdvResponseCurve!$B$18:$B$36</c:f>
              <c:numCache>
                <c:formatCode>0.000</c:formatCode>
                <c:ptCount val="19"/>
                <c:pt idx="0">
                  <c:v>0</c:v>
                </c:pt>
                <c:pt idx="1">
                  <c:v>25.721038055434462</c:v>
                </c:pt>
                <c:pt idx="2">
                  <c:v>47.174350748014575</c:v>
                </c:pt>
                <c:pt idx="3">
                  <c:v>65.068054123970526</c:v>
                </c:pt>
                <c:pt idx="4">
                  <c:v>79.992771117324949</c:v>
                </c:pt>
                <c:pt idx="5">
                  <c:v>92.441126421517154</c:v>
                </c:pt>
                <c:pt idx="6">
                  <c:v>102.82400670316069</c:v>
                </c:pt>
                <c:pt idx="7">
                  <c:v>111.48412286377808</c:v>
                </c:pt>
                <c:pt idx="8">
                  <c:v>118.70732200322871</c:v>
                </c:pt>
                <c:pt idx="9">
                  <c:v>124.73202246226282</c:v>
                </c:pt>
                <c:pt idx="10">
                  <c:v>129.75708336953369</c:v>
                </c:pt>
                <c:pt idx="11">
                  <c:v>133.94836844561036</c:v>
                </c:pt>
                <c:pt idx="12">
                  <c:v>137.44422071747536</c:v>
                </c:pt>
                <c:pt idx="13">
                  <c:v>140.36002884908149</c:v>
                </c:pt>
                <c:pt idx="14">
                  <c:v>142.79203581023509</c:v>
                </c:pt>
                <c:pt idx="15">
                  <c:v>144.82051559770375</c:v>
                </c:pt>
                <c:pt idx="16">
                  <c:v>146.51242286355176</c:v>
                </c:pt>
                <c:pt idx="17">
                  <c:v>147.92360290779641</c:v>
                </c:pt>
                <c:pt idx="18">
                  <c:v>149.10063498128662</c:v>
                </c:pt>
              </c:numCache>
            </c:numRef>
          </c:yVal>
          <c:smooth val="0"/>
          <c:extLst>
            <c:ext xmlns:c16="http://schemas.microsoft.com/office/drawing/2014/chart" uri="{C3380CC4-5D6E-409C-BE32-E72D297353CC}">
              <c16:uniqueId val="{00000000-A2CE-48A6-9ECC-A7F4DA6C51F7}"/>
            </c:ext>
          </c:extLst>
        </c:ser>
        <c:dLbls>
          <c:showLegendKey val="0"/>
          <c:showVal val="0"/>
          <c:showCatName val="0"/>
          <c:showSerName val="0"/>
          <c:showPercent val="0"/>
          <c:showBubbleSize val="0"/>
        </c:dLbls>
        <c:axId val="545089296"/>
        <c:axId val="549143640"/>
      </c:scatterChart>
      <c:valAx>
        <c:axId val="545089296"/>
        <c:scaling>
          <c:orientation val="minMax"/>
        </c:scaling>
        <c:delete val="0"/>
        <c:axPos val="b"/>
        <c:title>
          <c:tx>
            <c:rich>
              <a:bodyPr/>
              <a:lstStyle/>
              <a:p>
                <a:pPr>
                  <a:defRPr/>
                </a:pPr>
                <a:r>
                  <a:rPr lang="en-US"/>
                  <a:t>Ads</a:t>
                </a:r>
              </a:p>
            </c:rich>
          </c:tx>
          <c:overlay val="0"/>
        </c:title>
        <c:numFmt formatCode="General" sourceLinked="1"/>
        <c:majorTickMark val="out"/>
        <c:minorTickMark val="none"/>
        <c:tickLblPos val="nextTo"/>
        <c:crossAx val="549143640"/>
        <c:crosses val="autoZero"/>
        <c:crossBetween val="midCat"/>
      </c:valAx>
      <c:valAx>
        <c:axId val="549143640"/>
        <c:scaling>
          <c:orientation val="minMax"/>
        </c:scaling>
        <c:delete val="0"/>
        <c:axPos val="l"/>
        <c:majorGridlines/>
        <c:numFmt formatCode="0.000" sourceLinked="1"/>
        <c:majorTickMark val="out"/>
        <c:minorTickMark val="none"/>
        <c:tickLblPos val="nextTo"/>
        <c:crossAx val="545089296"/>
        <c:crosses val="autoZero"/>
        <c:crossBetween val="midCat"/>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Exposures versus Number of Ads</a:t>
            </a:r>
          </a:p>
        </c:rich>
      </c:tx>
      <c:overlay val="0"/>
    </c:title>
    <c:autoTitleDeleted val="0"/>
    <c:plotArea>
      <c:layout/>
      <c:scatterChart>
        <c:scatterStyle val="lineMarker"/>
        <c:varyColors val="0"/>
        <c:ser>
          <c:idx val="0"/>
          <c:order val="0"/>
          <c:xVal>
            <c:numRef>
              <c:f>AdvertisingModel!$L$13:$L$53</c:f>
              <c:numCache>
                <c:formatCode>0.0</c:formatCode>
                <c:ptCount val="4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numCache>
            </c:numRef>
          </c:xVal>
          <c:yVal>
            <c:numRef>
              <c:f>AdvertisingModel!$M$13:$M$53</c:f>
              <c:numCache>
                <c:formatCode>0.000</c:formatCode>
                <c:ptCount val="41"/>
                <c:pt idx="0">
                  <c:v>0</c:v>
                </c:pt>
                <c:pt idx="1">
                  <c:v>0.28343083243824913</c:v>
                </c:pt>
                <c:pt idx="2">
                  <c:v>0.56544804770227486</c:v>
                </c:pt>
                <c:pt idx="3">
                  <c:v>0.8460586962371559</c:v>
                </c:pt>
                <c:pt idx="4">
                  <c:v>1.1252697933237126</c:v>
                </c:pt>
                <c:pt idx="5">
                  <c:v>1.4030883192539143</c:v>
                </c:pt>
                <c:pt idx="6">
                  <c:v>1.6795212195053786</c:v>
                </c:pt>
                <c:pt idx="7">
                  <c:v>1.9545754049150132</c:v>
                </c:pt>
                <c:pt idx="8">
                  <c:v>2.2282577518517788</c:v>
                </c:pt>
                <c:pt idx="9">
                  <c:v>2.5005751023885954</c:v>
                </c:pt>
                <c:pt idx="10">
                  <c:v>2.771534264473424</c:v>
                </c:pt>
                <c:pt idx="11">
                  <c:v>3.0411420120994217</c:v>
                </c:pt>
                <c:pt idx="12">
                  <c:v>3.3094050854743138</c:v>
                </c:pt>
                <c:pt idx="13">
                  <c:v>3.576330191188918</c:v>
                </c:pt>
                <c:pt idx="14">
                  <c:v>3.8419240023847716</c:v>
                </c:pt>
                <c:pt idx="15">
                  <c:v>4.1061931589209983</c:v>
                </c:pt>
                <c:pt idx="16">
                  <c:v>4.3691442675402632</c:v>
                </c:pt>
                <c:pt idx="17">
                  <c:v>4.63078390203398</c:v>
                </c:pt>
                <c:pt idx="18">
                  <c:v>4.8911186034066452</c:v>
                </c:pt>
                <c:pt idx="19">
                  <c:v>5.1501548800393451</c:v>
                </c:pt>
                <c:pt idx="20">
                  <c:v>5.407899207852493</c:v>
                </c:pt>
                <c:pt idx="21">
                  <c:v>5.6643580304676986</c:v>
                </c:pt>
                <c:pt idx="22">
                  <c:v>5.9195377593688949</c:v>
                </c:pt>
                <c:pt idx="23">
                  <c:v>6.1734447740625891</c:v>
                </c:pt>
                <c:pt idx="24">
                  <c:v>6.4260854222373753</c:v>
                </c:pt>
                <c:pt idx="25">
                  <c:v>6.6774660199226101</c:v>
                </c:pt>
                <c:pt idx="26">
                  <c:v>6.9275928516463425</c:v>
                </c:pt>
                <c:pt idx="27">
                  <c:v>7.1764721705923806</c:v>
                </c:pt>
                <c:pt idx="28">
                  <c:v>7.4241101987566616</c:v>
                </c:pt>
                <c:pt idx="29">
                  <c:v>7.6705131271027938</c:v>
                </c:pt>
                <c:pt idx="30">
                  <c:v>7.9156871157168149</c:v>
                </c:pt>
                <c:pt idx="31">
                  <c:v>8.159638293961212</c:v>
                </c:pt>
                <c:pt idx="32">
                  <c:v>8.4023727606281415</c:v>
                </c:pt>
                <c:pt idx="33">
                  <c:v>8.6438965840919177</c:v>
                </c:pt>
                <c:pt idx="34">
                  <c:v>8.884215802460707</c:v>
                </c:pt>
                <c:pt idx="35">
                  <c:v>9.1233364237274852</c:v>
                </c:pt>
                <c:pt idx="36">
                  <c:v>9.3612644259202344</c:v>
                </c:pt>
                <c:pt idx="37">
                  <c:v>9.5980057572514035</c:v>
                </c:pt>
                <c:pt idx="38">
                  <c:v>9.8335663362666086</c:v>
                </c:pt>
                <c:pt idx="39">
                  <c:v>10.067952051992586</c:v>
                </c:pt>
                <c:pt idx="40">
                  <c:v>10.30116876408445</c:v>
                </c:pt>
              </c:numCache>
            </c:numRef>
          </c:yVal>
          <c:smooth val="0"/>
          <c:extLst>
            <c:ext xmlns:c16="http://schemas.microsoft.com/office/drawing/2014/chart" uri="{C3380CC4-5D6E-409C-BE32-E72D297353CC}">
              <c16:uniqueId val="{00000000-1EC9-41CE-ACB6-3E1329C2BB00}"/>
            </c:ext>
          </c:extLst>
        </c:ser>
        <c:dLbls>
          <c:showLegendKey val="0"/>
          <c:showVal val="0"/>
          <c:showCatName val="0"/>
          <c:showSerName val="0"/>
          <c:showPercent val="0"/>
          <c:showBubbleSize val="0"/>
        </c:dLbls>
        <c:axId val="353074336"/>
        <c:axId val="353071984"/>
      </c:scatterChart>
      <c:valAx>
        <c:axId val="353074336"/>
        <c:scaling>
          <c:orientation val="minMax"/>
          <c:max val="20"/>
        </c:scaling>
        <c:delete val="0"/>
        <c:axPos val="b"/>
        <c:title>
          <c:tx>
            <c:rich>
              <a:bodyPr/>
              <a:lstStyle/>
              <a:p>
                <a:pPr>
                  <a:defRPr/>
                </a:pPr>
                <a:r>
                  <a:rPr lang="en-US"/>
                  <a:t>Number of Ads</a:t>
                </a:r>
              </a:p>
            </c:rich>
          </c:tx>
          <c:overlay val="0"/>
        </c:title>
        <c:numFmt formatCode="0.0" sourceLinked="1"/>
        <c:majorTickMark val="out"/>
        <c:minorTickMark val="none"/>
        <c:tickLblPos val="nextTo"/>
        <c:crossAx val="353071984"/>
        <c:crosses val="autoZero"/>
        <c:crossBetween val="midCat"/>
      </c:valAx>
      <c:valAx>
        <c:axId val="353071984"/>
        <c:scaling>
          <c:orientation val="minMax"/>
        </c:scaling>
        <c:delete val="0"/>
        <c:axPos val="l"/>
        <c:majorGridlines/>
        <c:title>
          <c:tx>
            <c:rich>
              <a:bodyPr rot="-5400000" vert="horz"/>
              <a:lstStyle/>
              <a:p>
                <a:pPr>
                  <a:defRPr/>
                </a:pPr>
                <a:r>
                  <a:rPr lang="en-US"/>
                  <a:t>Exposures</a:t>
                </a:r>
              </a:p>
            </c:rich>
          </c:tx>
          <c:overlay val="0"/>
        </c:title>
        <c:numFmt formatCode="0.000" sourceLinked="1"/>
        <c:majorTickMark val="out"/>
        <c:minorTickMark val="none"/>
        <c:tickLblPos val="nextTo"/>
        <c:crossAx val="353074336"/>
        <c:crosses val="autoZero"/>
        <c:crossBetween val="midCat"/>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Output'!$K$1</c:f>
          <c:strCache>
            <c:ptCount val="1"/>
            <c:pt idx="0">
              <c:v>Sensitivity of $B$46 to Percent Change in Required Exposures</c:v>
            </c:pt>
          </c:strCache>
        </c:strRef>
      </c:tx>
      <c:overlay val="0"/>
      <c:txPr>
        <a:bodyPr/>
        <a:lstStyle/>
        <a:p>
          <a:pPr>
            <a:defRPr sz="1200"/>
          </a:pPr>
          <a:endParaRPr lang="en-US"/>
        </a:p>
      </c:txPr>
    </c:title>
    <c:autoTitleDeleted val="0"/>
    <c:plotArea>
      <c:layout/>
      <c:lineChart>
        <c:grouping val="standard"/>
        <c:varyColors val="0"/>
        <c:ser>
          <c:idx val="0"/>
          <c:order val="0"/>
          <c:cat>
            <c:numRef>
              <c:f>'Sensitivity Output'!$A$5:$A$10</c:f>
              <c:numCache>
                <c:formatCode>0.00</c:formatCode>
                <c:ptCount val="6"/>
                <c:pt idx="0">
                  <c:v>0</c:v>
                </c:pt>
                <c:pt idx="1">
                  <c:v>0.10000000149011612</c:v>
                </c:pt>
                <c:pt idx="2">
                  <c:v>0.20000000298023224</c:v>
                </c:pt>
                <c:pt idx="3">
                  <c:v>0.30000001192092896</c:v>
                </c:pt>
                <c:pt idx="4">
                  <c:v>0.40000000596046448</c:v>
                </c:pt>
                <c:pt idx="5">
                  <c:v>0.5</c:v>
                </c:pt>
              </c:numCache>
            </c:numRef>
          </c:cat>
          <c:val>
            <c:numRef>
              <c:f>'Sensitivity Output'!$K$5:$K$10</c:f>
              <c:numCache>
                <c:formatCode>General</c:formatCode>
                <c:ptCount val="6"/>
                <c:pt idx="0">
                  <c:v>1555.54</c:v>
                </c:pt>
                <c:pt idx="1">
                  <c:v>1762.09</c:v>
                </c:pt>
                <c:pt idx="2">
                  <c:v>1977.88</c:v>
                </c:pt>
                <c:pt idx="3">
                  <c:v>2203.2600000000002</c:v>
                </c:pt>
                <c:pt idx="4">
                  <c:v>2435.5700000000002</c:v>
                </c:pt>
                <c:pt idx="5">
                  <c:v>2674.54</c:v>
                </c:pt>
              </c:numCache>
            </c:numRef>
          </c:val>
          <c:smooth val="0"/>
          <c:extLst>
            <c:ext xmlns:c16="http://schemas.microsoft.com/office/drawing/2014/chart" uri="{C3380CC4-5D6E-409C-BE32-E72D297353CC}">
              <c16:uniqueId val="{00000001-B76F-43CE-8560-FB878CC9F706}"/>
            </c:ext>
          </c:extLst>
        </c:ser>
        <c:dLbls>
          <c:showLegendKey val="0"/>
          <c:showVal val="0"/>
          <c:showCatName val="0"/>
          <c:showSerName val="0"/>
          <c:showPercent val="0"/>
          <c:showBubbleSize val="0"/>
        </c:dLbls>
        <c:marker val="1"/>
        <c:smooth val="0"/>
        <c:axId val="1045682720"/>
        <c:axId val="884862304"/>
      </c:lineChart>
      <c:catAx>
        <c:axId val="1045682720"/>
        <c:scaling>
          <c:orientation val="minMax"/>
        </c:scaling>
        <c:delete val="0"/>
        <c:axPos val="b"/>
        <c:title>
          <c:tx>
            <c:rich>
              <a:bodyPr/>
              <a:lstStyle/>
              <a:p>
                <a:pPr>
                  <a:defRPr/>
                </a:pPr>
                <a:r>
                  <a:rPr lang="en-US"/>
                  <a:t>Percent Change in Required Exposures ($F$44)</a:t>
                </a:r>
              </a:p>
            </c:rich>
          </c:tx>
          <c:overlay val="0"/>
        </c:title>
        <c:numFmt formatCode="0.00" sourceLinked="1"/>
        <c:majorTickMark val="out"/>
        <c:minorTickMark val="none"/>
        <c:tickLblPos val="nextTo"/>
        <c:crossAx val="884862304"/>
        <c:crosses val="autoZero"/>
        <c:auto val="1"/>
        <c:lblAlgn val="ctr"/>
        <c:lblOffset val="100"/>
        <c:noMultiLvlLbl val="0"/>
      </c:catAx>
      <c:valAx>
        <c:axId val="884862304"/>
        <c:scaling>
          <c:orientation val="minMax"/>
        </c:scaling>
        <c:delete val="0"/>
        <c:axPos val="l"/>
        <c:majorGridlines/>
        <c:numFmt formatCode="General" sourceLinked="1"/>
        <c:majorTickMark val="out"/>
        <c:minorTickMark val="none"/>
        <c:tickLblPos val="nextTo"/>
        <c:crossAx val="104568272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 (4)'!$N$1</c:f>
          <c:strCache>
            <c:ptCount val="1"/>
            <c:pt idx="0">
              <c:v>Sensitivity of $B$28 to Capacity 3</c:v>
            </c:pt>
          </c:strCache>
        </c:strRef>
      </c:tx>
      <c:overlay val="0"/>
      <c:txPr>
        <a:bodyPr/>
        <a:lstStyle/>
        <a:p>
          <a:pPr>
            <a:defRPr sz="1200"/>
          </a:pPr>
          <a:endParaRPr lang="en-US"/>
        </a:p>
      </c:txPr>
    </c:title>
    <c:autoTitleDeleted val="0"/>
    <c:plotArea>
      <c:layout/>
      <c:lineChart>
        <c:grouping val="standard"/>
        <c:varyColors val="0"/>
        <c:ser>
          <c:idx val="0"/>
          <c:order val="0"/>
          <c:cat>
            <c:numRef>
              <c:f>'STS_1 (4)'!$A$5:$A$9</c:f>
              <c:numCache>
                <c:formatCode>General</c:formatCode>
                <c:ptCount val="5"/>
                <c:pt idx="0">
                  <c:v>300</c:v>
                </c:pt>
                <c:pt idx="1">
                  <c:v>500</c:v>
                </c:pt>
                <c:pt idx="2">
                  <c:v>700</c:v>
                </c:pt>
                <c:pt idx="3">
                  <c:v>900</c:v>
                </c:pt>
                <c:pt idx="4">
                  <c:v>1100</c:v>
                </c:pt>
              </c:numCache>
            </c:numRef>
          </c:cat>
          <c:val>
            <c:numRef>
              <c:f>'STS_1 (4)'!$N$5:$N$9</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093C-444C-880E-6D0CCD55A343}"/>
            </c:ext>
          </c:extLst>
        </c:ser>
        <c:dLbls>
          <c:showLegendKey val="0"/>
          <c:showVal val="0"/>
          <c:showCatName val="0"/>
          <c:showSerName val="0"/>
          <c:showPercent val="0"/>
          <c:showBubbleSize val="0"/>
        </c:dLbls>
        <c:marker val="1"/>
        <c:smooth val="0"/>
        <c:axId val="759802208"/>
        <c:axId val="759808088"/>
      </c:lineChart>
      <c:catAx>
        <c:axId val="759802208"/>
        <c:scaling>
          <c:orientation val="minMax"/>
        </c:scaling>
        <c:delete val="0"/>
        <c:axPos val="b"/>
        <c:title>
          <c:tx>
            <c:rich>
              <a:bodyPr/>
              <a:lstStyle/>
              <a:p>
                <a:pPr>
                  <a:defRPr/>
                </a:pPr>
                <a:r>
                  <a:rPr lang="en-US"/>
                  <a:t>Capacity 3 ($E$15)</a:t>
                </a:r>
              </a:p>
            </c:rich>
          </c:tx>
          <c:overlay val="0"/>
        </c:title>
        <c:numFmt formatCode="General" sourceLinked="1"/>
        <c:majorTickMark val="out"/>
        <c:minorTickMark val="none"/>
        <c:tickLblPos val="nextTo"/>
        <c:crossAx val="759808088"/>
        <c:crosses val="autoZero"/>
        <c:auto val="1"/>
        <c:lblAlgn val="ctr"/>
        <c:lblOffset val="100"/>
        <c:noMultiLvlLbl val="0"/>
      </c:catAx>
      <c:valAx>
        <c:axId val="759808088"/>
        <c:scaling>
          <c:orientation val="minMax"/>
        </c:scaling>
        <c:delete val="0"/>
        <c:axPos val="l"/>
        <c:majorGridlines/>
        <c:numFmt formatCode="General" sourceLinked="1"/>
        <c:majorTickMark val="out"/>
        <c:minorTickMark val="none"/>
        <c:tickLblPos val="nextTo"/>
        <c:crossAx val="759802208"/>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$B$46 to Percent Change in Required Exposures</c:v>
            </c:pt>
          </c:strCache>
        </c:strRef>
      </c:tx>
      <c:overlay val="0"/>
      <c:txPr>
        <a:bodyPr/>
        <a:lstStyle/>
        <a:p>
          <a:pPr>
            <a:defRPr sz="1200"/>
          </a:pPr>
          <a:endParaRPr lang="en-US"/>
        </a:p>
      </c:txPr>
    </c:title>
    <c:autoTitleDeleted val="0"/>
    <c:plotArea>
      <c:layout/>
      <c:lineChart>
        <c:grouping val="standard"/>
        <c:varyColors val="0"/>
        <c:ser>
          <c:idx val="0"/>
          <c:order val="0"/>
          <c:cat>
            <c:numRef>
              <c:f>STS_1!$A$5:$A$10</c:f>
              <c:numCache>
                <c:formatCode>0.00</c:formatCode>
                <c:ptCount val="6"/>
                <c:pt idx="0">
                  <c:v>0</c:v>
                </c:pt>
                <c:pt idx="1">
                  <c:v>0.10000000149011612</c:v>
                </c:pt>
                <c:pt idx="2">
                  <c:v>0.20000000298023224</c:v>
                </c:pt>
                <c:pt idx="3">
                  <c:v>0.30000001192092896</c:v>
                </c:pt>
                <c:pt idx="4">
                  <c:v>0.40000000596046448</c:v>
                </c:pt>
                <c:pt idx="5">
                  <c:v>0.5</c:v>
                </c:pt>
              </c:numCache>
            </c:numRef>
          </c:cat>
          <c:val>
            <c:numRef>
              <c:f>STS_1!$K$5:$K$10</c:f>
              <c:numCache>
                <c:formatCode>General</c:formatCode>
                <c:ptCount val="6"/>
                <c:pt idx="0">
                  <c:v>1555.54</c:v>
                </c:pt>
                <c:pt idx="1">
                  <c:v>1762.09</c:v>
                </c:pt>
                <c:pt idx="2">
                  <c:v>1977.88</c:v>
                </c:pt>
                <c:pt idx="3">
                  <c:v>2203.2600000000002</c:v>
                </c:pt>
                <c:pt idx="4">
                  <c:v>2435.5700000000002</c:v>
                </c:pt>
                <c:pt idx="5">
                  <c:v>2674.54</c:v>
                </c:pt>
              </c:numCache>
            </c:numRef>
          </c:val>
          <c:smooth val="0"/>
          <c:extLst>
            <c:ext xmlns:c16="http://schemas.microsoft.com/office/drawing/2014/chart" uri="{C3380CC4-5D6E-409C-BE32-E72D297353CC}">
              <c16:uniqueId val="{00000001-99FC-491F-8E6A-5C170E02E28D}"/>
            </c:ext>
          </c:extLst>
        </c:ser>
        <c:dLbls>
          <c:showLegendKey val="0"/>
          <c:showVal val="0"/>
          <c:showCatName val="0"/>
          <c:showSerName val="0"/>
          <c:showPercent val="0"/>
          <c:showBubbleSize val="0"/>
        </c:dLbls>
        <c:marker val="1"/>
        <c:smooth val="0"/>
        <c:axId val="783346768"/>
        <c:axId val="708657712"/>
      </c:lineChart>
      <c:catAx>
        <c:axId val="783346768"/>
        <c:scaling>
          <c:orientation val="minMax"/>
        </c:scaling>
        <c:delete val="0"/>
        <c:axPos val="b"/>
        <c:title>
          <c:tx>
            <c:rich>
              <a:bodyPr/>
              <a:lstStyle/>
              <a:p>
                <a:pPr>
                  <a:defRPr/>
                </a:pPr>
                <a:r>
                  <a:rPr lang="en-US"/>
                  <a:t>Percent Change in Required Exposures ($F$44)</a:t>
                </a:r>
              </a:p>
            </c:rich>
          </c:tx>
          <c:overlay val="0"/>
        </c:title>
        <c:numFmt formatCode="0.00" sourceLinked="1"/>
        <c:majorTickMark val="out"/>
        <c:minorTickMark val="none"/>
        <c:tickLblPos val="nextTo"/>
        <c:crossAx val="708657712"/>
        <c:crosses val="autoZero"/>
        <c:auto val="1"/>
        <c:lblAlgn val="ctr"/>
        <c:lblOffset val="100"/>
        <c:noMultiLvlLbl val="0"/>
      </c:catAx>
      <c:valAx>
        <c:axId val="708657712"/>
        <c:scaling>
          <c:orientation val="minMax"/>
        </c:scaling>
        <c:delete val="0"/>
        <c:axPos val="l"/>
        <c:majorGridlines/>
        <c:numFmt formatCode="General" sourceLinked="1"/>
        <c:majorTickMark val="out"/>
        <c:minorTickMark val="none"/>
        <c:tickLblPos val="nextTo"/>
        <c:crossAx val="78334676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9525</xdr:colOff>
      <xdr:row>1</xdr:row>
      <xdr:rowOff>152400</xdr:rowOff>
    </xdr:from>
    <xdr:to>
      <xdr:col>17</xdr:col>
      <xdr:colOff>314325</xdr:colOff>
      <xdr:row>16</xdr:row>
      <xdr:rowOff>38100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352425</xdr:colOff>
      <xdr:row>19</xdr:row>
      <xdr:rowOff>28575</xdr:rowOff>
    </xdr:from>
    <xdr:to>
      <xdr:col>9</xdr:col>
      <xdr:colOff>152400</xdr:colOff>
      <xdr:row>33</xdr:row>
      <xdr:rowOff>104775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114301</xdr:colOff>
      <xdr:row>13</xdr:row>
      <xdr:rowOff>104775</xdr:rowOff>
    </xdr:from>
    <xdr:to>
      <xdr:col>4</xdr:col>
      <xdr:colOff>504826</xdr:colOff>
      <xdr:row>13</xdr:row>
      <xdr:rowOff>106363</xdr:rowOff>
    </xdr:to>
    <xdr:cxnSp macro="">
      <xdr:nvCxnSpPr>
        <xdr:cNvPr id="10" name="Straight Arrow Connector 9">
          <a:extLst>
            <a:ext uri="{FF2B5EF4-FFF2-40B4-BE49-F238E27FC236}">
              <a16:creationId xmlns:a16="http://schemas.microsoft.com/office/drawing/2014/main" id="{00000000-0008-0000-0000-00000A000000}"/>
            </a:ext>
          </a:extLst>
        </xdr:cNvPr>
        <xdr:cNvCxnSpPr/>
      </xdr:nvCxnSpPr>
      <xdr:spPr>
        <a:xfrm rot="10800000">
          <a:off x="3971926" y="2581275"/>
          <a:ext cx="3905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19</xdr:row>
      <xdr:rowOff>28574</xdr:rowOff>
    </xdr:from>
    <xdr:to>
      <xdr:col>15</xdr:col>
      <xdr:colOff>352425</xdr:colOff>
      <xdr:row>27</xdr:row>
      <xdr:rowOff>19050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7858125" y="3648074"/>
          <a:ext cx="3162300" cy="1514476"/>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In this model, and in several other models in this chapter, we have minimized the average (or square root of the average)</a:t>
          </a:r>
          <a:r>
            <a:rPr lang="en-US" sz="1100" baseline="0"/>
            <a:t> of the </a:t>
          </a:r>
          <a:r>
            <a:rPr lang="en-US" sz="1100" i="1" baseline="0"/>
            <a:t>squared </a:t>
          </a:r>
          <a:r>
            <a:rPr lang="en-US" sz="1100" i="0" baseline="0"/>
            <a:t>errors because this has been the traditional approach for years. However, we could minimize some other function of the prediction errors. See the next sheet for one possibility.</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104775</xdr:colOff>
      <xdr:row>14</xdr:row>
      <xdr:rowOff>95250</xdr:rowOff>
    </xdr:from>
    <xdr:to>
      <xdr:col>4</xdr:col>
      <xdr:colOff>485775</xdr:colOff>
      <xdr:row>14</xdr:row>
      <xdr:rowOff>96838</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rot="10800000">
          <a:off x="3657600" y="2762250"/>
          <a:ext cx="381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152399</xdr:colOff>
      <xdr:row>16</xdr:row>
      <xdr:rowOff>171449</xdr:rowOff>
    </xdr:from>
    <xdr:to>
      <xdr:col>7</xdr:col>
      <xdr:colOff>1438274</xdr:colOff>
      <xdr:row>32</xdr:row>
      <xdr:rowOff>66675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390774" y="3219449"/>
          <a:ext cx="4981575" cy="2943226"/>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In this alternative model, we want to minimize the average of the </a:t>
          </a:r>
          <a:r>
            <a:rPr lang="en-US" sz="1100" i="1"/>
            <a:t>absolute </a:t>
          </a:r>
          <a:r>
            <a:rPr lang="en-US" sz="1100" i="0"/>
            <a:t>errors. A</a:t>
          </a:r>
          <a:r>
            <a:rPr lang="en-US" sz="1100" i="0" baseline="0"/>
            <a:t> straightforward approach is to take the absolute values of the differences between columns B and C (with the ABS function) and then average them. However, the ABS function is difficult for Solver to handle. Therefore, we use a trick to create a model that Solver can handle. We create the new Under and Over changing cells and then use them to calculate the prediction errors two ways: column D minus column E, and column B minus column C. Then we constrain these to be equal. We also constrain the Under and Over to be nonnegative, and we minimize the sum of the Under and Over cells. By doing this, at least one Under or Over cell in each row will be 0, so that the sum of the Under and Over cells is the sum of the absolute errors. (We divide the sum by 5 to get an average.)</a:t>
          </a:r>
        </a:p>
        <a:p>
          <a:endParaRPr lang="en-US" sz="1100" i="0" baseline="0"/>
        </a:p>
        <a:p>
          <a:r>
            <a:rPr lang="en-US" sz="1100" i="0" baseline="0"/>
            <a:t>The bottom line, however, is that this solution (cells B4 and B5) isn't much different from the original solution.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485775</xdr:colOff>
      <xdr:row>0</xdr:row>
      <xdr:rowOff>47625</xdr:rowOff>
    </xdr:from>
    <xdr:to>
      <xdr:col>8</xdr:col>
      <xdr:colOff>0</xdr:colOff>
      <xdr:row>2</xdr:row>
      <xdr:rowOff>123825</xdr:rowOff>
    </xdr:to>
    <xdr:sp macro="" textlink="">
      <xdr:nvSpPr>
        <xdr:cNvPr id="2" name="Text Box 1">
          <a:extLst>
            <a:ext uri="{FF2B5EF4-FFF2-40B4-BE49-F238E27FC236}">
              <a16:creationId xmlns:a16="http://schemas.microsoft.com/office/drawing/2014/main" id="{00000000-0008-0000-0400-000002000000}"/>
            </a:ext>
          </a:extLst>
        </xdr:cNvPr>
        <xdr:cNvSpPr txBox="1">
          <a:spLocks noChangeArrowheads="1"/>
        </xdr:cNvSpPr>
      </xdr:nvSpPr>
      <xdr:spPr bwMode="auto">
        <a:xfrm>
          <a:off x="6090708" y="47625"/>
          <a:ext cx="3129492" cy="440267"/>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twoCellAnchor>
    <xdr:from>
      <xdr:col>2</xdr:col>
      <xdr:colOff>595489</xdr:colOff>
      <xdr:row>50</xdr:row>
      <xdr:rowOff>14817</xdr:rowOff>
    </xdr:from>
    <xdr:to>
      <xdr:col>8</xdr:col>
      <xdr:colOff>178152</xdr:colOff>
      <xdr:row>65</xdr:row>
      <xdr:rowOff>33868</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3340101" y="9038872"/>
          <a:ext cx="6059663" cy="2770718"/>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There</a:t>
          </a:r>
          <a:r>
            <a:rPr lang="en-US" sz="1100" baseline="0"/>
            <a:t> is a lot going on in this model, besides the fact that all the numbers in the top two blue ranges would have to be estimated from consumer data -- a big job in itself. Assuming that this has been done, however, make sure you understand what these inputs mean. The chart to the right, for example, shows how the exposures to women over 55 varies for the number of ads purchased for Timeless. You can vary the two inputs, currently 56.828 and 0.010, to see how the chart changes. Basically, the constant (cell M5) is the maximum number of exposures for </a:t>
          </a:r>
          <a:r>
            <a:rPr lang="en-US" sz="1100" i="1" baseline="0"/>
            <a:t>any </a:t>
          </a:r>
          <a:r>
            <a:rPr lang="en-US" sz="1100" i="0" baseline="0"/>
            <a:t>number of ads, whereas the coefficient of the exponent (cell M6) determines how fast this "saturation" point is reached. As the coefficient increases, the saturation point is reached more quickly.</a:t>
          </a:r>
        </a:p>
        <a:p>
          <a:endParaRPr lang="en-US" sz="1100" i="0" baseline="0"/>
        </a:p>
        <a:p>
          <a:r>
            <a:rPr lang="en-US" sz="1100" i="0" baseline="0"/>
            <a:t>Even if you understand what these nonlinear functions say about each show and each gender-age group, it is still far from obvious what the optimal advertising strategy ought to be. That's the reason for Solver. Fortunately this nonlinear model has the property that there are no local maxima; the Solver solution is guaranteed to be optimal.</a:t>
          </a:r>
          <a:endParaRPr lang="en-US" sz="1100"/>
        </a:p>
      </xdr:txBody>
    </xdr:sp>
    <xdr:clientData/>
  </xdr:twoCellAnchor>
  <xdr:twoCellAnchor>
    <xdr:from>
      <xdr:col>14</xdr:col>
      <xdr:colOff>19050</xdr:colOff>
      <xdr:row>11</xdr:row>
      <xdr:rowOff>142874</xdr:rowOff>
    </xdr:from>
    <xdr:to>
      <xdr:col>21</xdr:col>
      <xdr:colOff>533400</xdr:colOff>
      <xdr:row>27</xdr:row>
      <xdr:rowOff>76199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419101</xdr:colOff>
      <xdr:row>0</xdr:row>
      <xdr:rowOff>47625</xdr:rowOff>
    </xdr:from>
    <xdr:to>
      <xdr:col>8</xdr:col>
      <xdr:colOff>1</xdr:colOff>
      <xdr:row>2</xdr:row>
      <xdr:rowOff>104775</xdr:rowOff>
    </xdr:to>
    <xdr:sp macro="" textlink="">
      <xdr:nvSpPr>
        <xdr:cNvPr id="2" name="Text Box 1">
          <a:extLst>
            <a:ext uri="{FF2B5EF4-FFF2-40B4-BE49-F238E27FC236}">
              <a16:creationId xmlns:a16="http://schemas.microsoft.com/office/drawing/2014/main" id="{00000000-0008-0000-0500-000002000000}"/>
            </a:ext>
          </a:extLst>
        </xdr:cNvPr>
        <xdr:cNvSpPr txBox="1">
          <a:spLocks noChangeArrowheads="1"/>
        </xdr:cNvSpPr>
      </xdr:nvSpPr>
      <xdr:spPr bwMode="auto">
        <a:xfrm>
          <a:off x="6040968" y="47625"/>
          <a:ext cx="3196166" cy="421217"/>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249767</xdr:colOff>
      <xdr:row>11</xdr:row>
      <xdr:rowOff>84667</xdr:rowOff>
    </xdr:from>
    <xdr:to>
      <xdr:col>16</xdr:col>
      <xdr:colOff>622300</xdr:colOff>
      <xdr:row>27</xdr:row>
      <xdr:rowOff>29633</xdr:rowOff>
    </xdr:to>
    <xdr:graphicFrame macro="">
      <xdr:nvGraphicFramePr>
        <xdr:cNvPr id="2" name="STS_1_Chart">
          <a:extLst>
            <a:ext uri="{FF2B5EF4-FFF2-40B4-BE49-F238E27FC236}">
              <a16:creationId xmlns:a16="http://schemas.microsoft.com/office/drawing/2014/main" id="{93AD95A6-95F3-44BB-B3D4-FB60702E11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520700</xdr:colOff>
      <xdr:row>3</xdr:row>
      <xdr:rowOff>25400</xdr:rowOff>
    </xdr:from>
    <xdr:to>
      <xdr:col>15</xdr:col>
      <xdr:colOff>385234</xdr:colOff>
      <xdr:row>6</xdr:row>
      <xdr:rowOff>4233</xdr:rowOff>
    </xdr:to>
    <xdr:sp macro="" textlink="">
      <xdr:nvSpPr>
        <xdr:cNvPr id="3" name="TextBox 2">
          <a:extLst>
            <a:ext uri="{FF2B5EF4-FFF2-40B4-BE49-F238E27FC236}">
              <a16:creationId xmlns:a16="http://schemas.microsoft.com/office/drawing/2014/main" id="{393AD760-C74E-4E0D-8C51-64DD9BD1F774}"/>
            </a:ext>
          </a:extLst>
        </xdr:cNvPr>
        <xdr:cNvSpPr txBox="1"/>
      </xdr:nvSpPr>
      <xdr:spPr>
        <a:xfrm>
          <a:off x="7653867"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247651</xdr:colOff>
      <xdr:row>2</xdr:row>
      <xdr:rowOff>57149</xdr:rowOff>
    </xdr:from>
    <xdr:to>
      <xdr:col>23</xdr:col>
      <xdr:colOff>381001</xdr:colOff>
      <xdr:row>24</xdr:row>
      <xdr:rowOff>38100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0136718" y="421216"/>
          <a:ext cx="6038850" cy="398568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Matrix multiplication is somewhat advanced, but it's a great tool once you understand it. Basically, each element in the result of a matrix multiplication is a sumproduct. However, it's a sumproduct of a row and a column (each with the same number of elements). This means that Excel's SUMPRODUCT function can't be used, because it requires the two ranges being multiplied to have the same size and </a:t>
          </a:r>
          <a:r>
            <a:rPr lang="en-US" sz="1100" i="1"/>
            <a:t>shape</a:t>
          </a:r>
          <a:r>
            <a:rPr lang="en-US" sz="1100" i="0"/>
            <a:t>. Fortunately, Excel also has the MMULT</a:t>
          </a:r>
          <a:r>
            <a:rPr lang="en-US" sz="1100" i="0" baseline="0"/>
            <a:t> function that does all the sumproducts at once! There are several keys to implementing MMULT in Excel:</a:t>
          </a:r>
        </a:p>
        <a:p>
          <a:endParaRPr lang="en-US" sz="1100" i="0" baseline="0"/>
        </a:p>
        <a:p>
          <a:r>
            <a:rPr lang="en-US" sz="1100" i="0" baseline="0"/>
            <a:t>1. The matrix on the left must have the same number of columns as the matrix on the right has rows. So a 3x4 can be multiplied by a 4x6, but a 3x4 can't be multiplied by a 3x5. Still, you could take the transpose of the 3x4, to make it 4x3, and then multiply this transpose by the 3x5.</a:t>
          </a:r>
        </a:p>
        <a:p>
          <a:endParaRPr lang="en-US" sz="1100" i="0" baseline="0"/>
        </a:p>
        <a:p>
          <a:r>
            <a:rPr lang="en-US" sz="1100" i="0" baseline="0"/>
            <a:t>2. The resulting matrix will have as many rows as the matrix on the left, and as many columns as the matrix on the right. So a 3x4 times a 4x6 will be a 3x6. This size range should be selected </a:t>
          </a:r>
          <a:r>
            <a:rPr lang="en-US" sz="1100" i="1" baseline="0"/>
            <a:t>before </a:t>
          </a:r>
          <a:r>
            <a:rPr lang="en-US" sz="1100" i="0" baseline="0"/>
            <a:t>entering the MMULT formula.</a:t>
          </a:r>
        </a:p>
        <a:p>
          <a:endParaRPr lang="en-US" sz="1100" i="0" baseline="0"/>
        </a:p>
        <a:p>
          <a:r>
            <a:rPr lang="en-US" sz="1100" i="0" baseline="0"/>
            <a:t>3. Once you enter the MMULT formula, press Ctrl+Shift+Enter, not simply Enter.</a:t>
          </a:r>
        </a:p>
        <a:p>
          <a:endParaRPr lang="en-US" sz="1100" i="0" baseline="0"/>
        </a:p>
        <a:p>
          <a:r>
            <a:rPr lang="en-US" sz="1100" i="0" baseline="0"/>
            <a:t>4. MMULT can work with only two matrices at a time, so if you want to multiply more than two matrices, you need to nest the MMULTs, as in B24.</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13</xdr:row>
      <xdr:rowOff>0</xdr:rowOff>
    </xdr:from>
    <xdr:to>
      <xdr:col>5</xdr:col>
      <xdr:colOff>1009650</xdr:colOff>
      <xdr:row>18</xdr:row>
      <xdr:rowOff>152400</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3564467" y="2345267"/>
          <a:ext cx="3113616" cy="1062566"/>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SUMXMY2 is probably a function you haven't used</a:t>
          </a:r>
          <a:r>
            <a:rPr lang="en-US" sz="1100" baseline="0"/>
            <a:t>, and you probably won't us it often, but it's perfect for calculating straight-line distances: the sum of the squared differences between the coordinates.</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247650</xdr:colOff>
      <xdr:row>0</xdr:row>
      <xdr:rowOff>85725</xdr:rowOff>
    </xdr:from>
    <xdr:to>
      <xdr:col>6</xdr:col>
      <xdr:colOff>342900</xdr:colOff>
      <xdr:row>2</xdr:row>
      <xdr:rowOff>95250</xdr:rowOff>
    </xdr:to>
    <xdr:sp macro="" textlink="">
      <xdr:nvSpPr>
        <xdr:cNvPr id="2" name="Text 1">
          <a:extLst>
            <a:ext uri="{FF2B5EF4-FFF2-40B4-BE49-F238E27FC236}">
              <a16:creationId xmlns:a16="http://schemas.microsoft.com/office/drawing/2014/main" id="{00000000-0008-0000-0A00-000002000000}"/>
            </a:ext>
          </a:extLst>
        </xdr:cNvPr>
        <xdr:cNvSpPr>
          <a:spLocks noChangeArrowheads="1"/>
        </xdr:cNvSpPr>
      </xdr:nvSpPr>
      <xdr:spPr bwMode="auto">
        <a:xfrm>
          <a:off x="1500717" y="85725"/>
          <a:ext cx="2283883" cy="331258"/>
        </a:xfrm>
        <a:prstGeom prst="roundRect">
          <a:avLst>
            <a:gd name="adj" fmla="val 16667"/>
          </a:avLst>
        </a:prstGeom>
        <a:solidFill>
          <a:srgbClr xmlns:mc="http://schemas.openxmlformats.org/markup-compatibility/2006" xmlns:a14="http://schemas.microsoft.com/office/drawing/2010/main" val="00FFFF" mc:Ignorable="a14" a14:legacySpreadsheetColorIndex="15"/>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Portfolio Selection Problem</a:t>
          </a:r>
        </a:p>
      </xdr:txBody>
    </xdr:sp>
    <xdr:clientData/>
  </xdr:twoCellAnchor>
  <xdr:twoCellAnchor>
    <xdr:from>
      <xdr:col>0</xdr:col>
      <xdr:colOff>533400</xdr:colOff>
      <xdr:row>6</xdr:row>
      <xdr:rowOff>47625</xdr:rowOff>
    </xdr:from>
    <xdr:to>
      <xdr:col>5</xdr:col>
      <xdr:colOff>285750</xdr:colOff>
      <xdr:row>11</xdr:row>
      <xdr:rowOff>19050</xdr:rowOff>
    </xdr:to>
    <xdr:sp macro="" textlink="">
      <xdr:nvSpPr>
        <xdr:cNvPr id="3" name="Note" hidden="1">
          <a:extLst>
            <a:ext uri="{FF2B5EF4-FFF2-40B4-BE49-F238E27FC236}">
              <a16:creationId xmlns:a16="http://schemas.microsoft.com/office/drawing/2014/main" id="{00000000-0008-0000-0A00-000003000000}"/>
            </a:ext>
          </a:extLst>
        </xdr:cNvPr>
        <xdr:cNvSpPr txBox="1">
          <a:spLocks noChangeArrowheads="1"/>
        </xdr:cNvSpPr>
      </xdr:nvSpPr>
      <xdr:spPr bwMode="auto">
        <a:xfrm>
          <a:off x="533400" y="1021292"/>
          <a:ext cx="2546350" cy="779991"/>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Fixedsys"/>
            </a:rPr>
            <a:t>Minimize:    H16</a:t>
          </a:r>
        </a:p>
        <a:p>
          <a:pPr algn="l" rtl="0">
            <a:lnSpc>
              <a:spcPts val="1000"/>
            </a:lnSpc>
            <a:defRPr sz="1000"/>
          </a:pPr>
          <a:r>
            <a:rPr lang="en-US" sz="1000" b="0" i="0" u="none" strike="noStrike" baseline="0">
              <a:solidFill>
                <a:srgbClr val="000000"/>
              </a:solidFill>
              <a:latin typeface="Fixedsys"/>
            </a:rPr>
            <a:t>By changing: G11:I11</a:t>
          </a:r>
        </a:p>
        <a:p>
          <a:pPr algn="l" rtl="0">
            <a:lnSpc>
              <a:spcPts val="1000"/>
            </a:lnSpc>
            <a:defRPr sz="1000"/>
          </a:pPr>
          <a:r>
            <a:rPr lang="en-US" sz="1000" b="0" i="0" u="none" strike="noStrike" baseline="0">
              <a:solidFill>
                <a:srgbClr val="000000"/>
              </a:solidFill>
              <a:latin typeface="Fixedsys"/>
            </a:rPr>
            <a:t>Subject to:  J11=1</a:t>
          </a:r>
        </a:p>
        <a:p>
          <a:pPr algn="l" rtl="0">
            <a:lnSpc>
              <a:spcPts val="1000"/>
            </a:lnSpc>
            <a:defRPr sz="1000"/>
          </a:pPr>
          <a:r>
            <a:rPr lang="en-US" sz="1000" b="0" i="0" u="none" strike="noStrike" baseline="0">
              <a:solidFill>
                <a:srgbClr val="000000"/>
              </a:solidFill>
              <a:latin typeface="Fixedsys"/>
            </a:rPr>
            <a:t>             H13&gt;=H14</a:t>
          </a:r>
        </a:p>
        <a:p>
          <a:pPr algn="l" rtl="0">
            <a:lnSpc>
              <a:spcPts val="1000"/>
            </a:lnSpc>
            <a:defRPr sz="1000"/>
          </a:pPr>
          <a:r>
            <a:rPr lang="en-US" sz="1000" b="0" i="0" u="none" strike="noStrike" baseline="0">
              <a:solidFill>
                <a:srgbClr val="000000"/>
              </a:solidFill>
              <a:latin typeface="Fixedsys"/>
            </a:rPr>
            <a:t>             0&lt;=G11:I11&lt;=1</a:t>
          </a:r>
        </a:p>
        <a:p>
          <a:pPr algn="l" rtl="0">
            <a:lnSpc>
              <a:spcPts val="1000"/>
            </a:lnSpc>
            <a:defRPr sz="1000"/>
          </a:pPr>
          <a:r>
            <a:rPr lang="en-US" sz="1000" b="0" i="0" u="none" strike="noStrike" baseline="0">
              <a:solidFill>
                <a:srgbClr val="000000"/>
              </a:solidFill>
              <a:latin typeface="Fixedsys"/>
            </a:rPr>
            <a:t>                         </a:t>
          </a:r>
        </a:p>
        <a:p>
          <a:pPr algn="l" rtl="0">
            <a:lnSpc>
              <a:spcPts val="1000"/>
            </a:lnSpc>
            <a:defRPr sz="1000"/>
          </a:pPr>
          <a:r>
            <a:rPr lang="en-US" sz="1000" b="0" i="0" u="none" strike="noStrike" baseline="0">
              <a:solidFill>
                <a:srgbClr val="000000"/>
              </a:solidFill>
              <a:latin typeface="Fixedsys"/>
            </a:rPr>
            <a:t>             </a:t>
          </a:r>
        </a:p>
      </xdr:txBody>
    </xdr:sp>
    <xdr:clientData/>
  </xdr:twoCellAnchor>
  <xdr:twoCellAnchor>
    <xdr:from>
      <xdr:col>10</xdr:col>
      <xdr:colOff>563562</xdr:colOff>
      <xdr:row>3</xdr:row>
      <xdr:rowOff>23813</xdr:rowOff>
    </xdr:from>
    <xdr:to>
      <xdr:col>15</xdr:col>
      <xdr:colOff>246062</xdr:colOff>
      <xdr:row>14</xdr:row>
      <xdr:rowOff>119063</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596062" y="506413"/>
          <a:ext cx="292100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complete</a:t>
          </a:r>
          <a:r>
            <a:rPr lang="en-US" sz="1100" baseline="0"/>
            <a:t> a matrix multiplication:</a:t>
          </a:r>
        </a:p>
        <a:p>
          <a:r>
            <a:rPr lang="en-US" sz="1100" baseline="0"/>
            <a:t>Highlight the range of the output matrix</a:t>
          </a:r>
        </a:p>
        <a:p>
          <a:r>
            <a:rPr lang="en-US" sz="1100" baseline="0"/>
            <a:t>Click on the formula bar and enter the matrix multiplication formula</a:t>
          </a:r>
        </a:p>
        <a:p>
          <a:r>
            <a:rPr lang="en-US" sz="1100" baseline="0"/>
            <a:t>Then hold CTRL+Shif+Enter to calculate</a:t>
          </a:r>
        </a:p>
        <a:p>
          <a:r>
            <a:rPr lang="en-US" sz="1100" baseline="0"/>
            <a:t>If you receive a single cell number your calculation is wrong unless both of your matrices were vectors, i,e, had single row or single column.</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254000</xdr:colOff>
      <xdr:row>0</xdr:row>
      <xdr:rowOff>52918</xdr:rowOff>
    </xdr:from>
    <xdr:to>
      <xdr:col>6</xdr:col>
      <xdr:colOff>253999</xdr:colOff>
      <xdr:row>2</xdr:row>
      <xdr:rowOff>74084</xdr:rowOff>
    </xdr:to>
    <xdr:sp macro="" textlink="">
      <xdr:nvSpPr>
        <xdr:cNvPr id="2" name="AutoShape 7">
          <a:extLst>
            <a:ext uri="{FF2B5EF4-FFF2-40B4-BE49-F238E27FC236}">
              <a16:creationId xmlns:a16="http://schemas.microsoft.com/office/drawing/2014/main" id="{00000000-0008-0000-0D00-000002000000}"/>
            </a:ext>
          </a:extLst>
        </xdr:cNvPr>
        <xdr:cNvSpPr>
          <a:spLocks noChangeArrowheads="1"/>
        </xdr:cNvSpPr>
      </xdr:nvSpPr>
      <xdr:spPr bwMode="auto">
        <a:xfrm>
          <a:off x="1507067" y="52918"/>
          <a:ext cx="2569632" cy="385233"/>
        </a:xfrm>
        <a:prstGeom prst="roundRect">
          <a:avLst>
            <a:gd name="adj" fmla="val 16667"/>
          </a:avLst>
        </a:prstGeom>
        <a:solidFill>
          <a:srgbClr xmlns:mc="http://schemas.openxmlformats.org/markup-compatibility/2006" xmlns:a14="http://schemas.microsoft.com/office/drawing/2010/main" val="00FFFF" mc:Ignorable="a14" a14:legacySpreadsheetColorIndex="15"/>
        </a:solidFill>
        <a:ln w="9525">
          <a:solidFill>
            <a:srgbClr xmlns:mc="http://schemas.openxmlformats.org/markup-compatibility/2006" xmlns:a14="http://schemas.microsoft.com/office/drawing/2010/main" val="000000" mc:Ignorable="a14" a14:legacySpreadsheetColorIndex="64"/>
          </a:solidFill>
          <a:round/>
          <a:headEnd/>
          <a:tailEnd/>
        </a:ln>
        <a:effectLst>
          <a:outerShdw dist="107763" dir="2700000" algn="ctr" rotWithShape="0">
            <a:srgbClr val="808080"/>
          </a:outerShdw>
        </a:effectLst>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MBA Team Assignments</a:t>
          </a:r>
        </a:p>
      </xdr:txBody>
    </xdr:sp>
    <xdr:clientData/>
  </xdr:twoCellAnchor>
  <xdr:twoCellAnchor>
    <xdr:from>
      <xdr:col>4</xdr:col>
      <xdr:colOff>169334</xdr:colOff>
      <xdr:row>26</xdr:row>
      <xdr:rowOff>137586</xdr:rowOff>
    </xdr:from>
    <xdr:to>
      <xdr:col>8</xdr:col>
      <xdr:colOff>296334</xdr:colOff>
      <xdr:row>30</xdr:row>
      <xdr:rowOff>74084</xdr:rowOff>
    </xdr:to>
    <xdr:sp macro="" textlink="">
      <xdr:nvSpPr>
        <xdr:cNvPr id="3" name="Note" hidden="1">
          <a:extLst>
            <a:ext uri="{FF2B5EF4-FFF2-40B4-BE49-F238E27FC236}">
              <a16:creationId xmlns:a16="http://schemas.microsoft.com/office/drawing/2014/main" id="{00000000-0008-0000-0D00-000003000000}"/>
            </a:ext>
          </a:extLst>
        </xdr:cNvPr>
        <xdr:cNvSpPr txBox="1">
          <a:spLocks noChangeArrowheads="1"/>
        </xdr:cNvSpPr>
      </xdr:nvSpPr>
      <xdr:spPr bwMode="auto">
        <a:xfrm>
          <a:off x="2738967" y="5073653"/>
          <a:ext cx="2895600" cy="664631"/>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53882" dir="2700000" algn="ctr" rotWithShape="0">
            <a:srgbClr val="808080"/>
          </a:outerShdw>
        </a:effectLst>
      </xdr:spPr>
      <xdr:txBody>
        <a:bodyPr vertOverflow="clip" wrap="square" lIns="36576" tIns="18288" rIns="0" bIns="0" anchor="t" upright="1"/>
        <a:lstStyle/>
        <a:p>
          <a:pPr algn="l" rtl="0">
            <a:defRPr sz="1000"/>
          </a:pPr>
          <a:r>
            <a:rPr lang="en-US" sz="1000" b="1" i="0" u="none" strike="noStrike" baseline="0">
              <a:solidFill>
                <a:srgbClr val="000000"/>
              </a:solidFill>
              <a:latin typeface="Courier"/>
            </a:rPr>
            <a:t>Minimize:       G12</a:t>
          </a:r>
        </a:p>
        <a:p>
          <a:pPr algn="l" rtl="0">
            <a:defRPr sz="1000"/>
          </a:pPr>
          <a:r>
            <a:rPr lang="en-US" sz="1000" b="1" i="0" u="none" strike="noStrike" baseline="0">
              <a:solidFill>
                <a:srgbClr val="000000"/>
              </a:solidFill>
              <a:latin typeface="Courier"/>
            </a:rPr>
            <a:t>By changing: D5:D38</a:t>
          </a:r>
        </a:p>
        <a:p>
          <a:pPr algn="l" rtl="0">
            <a:defRPr sz="1000"/>
          </a:pPr>
          <a:r>
            <a:rPr lang="en-US" sz="1000" b="1" i="0" u="none" strike="noStrike" baseline="0">
              <a:solidFill>
                <a:srgbClr val="000000"/>
              </a:solidFill>
              <a:latin typeface="Courier"/>
            </a:rPr>
            <a:t>Subject to:     1&lt;=D5:D38&lt;=7 &amp; integer</a:t>
          </a:r>
        </a:p>
        <a:p>
          <a:pPr algn="l" rtl="0">
            <a:defRPr sz="1000"/>
          </a:pPr>
          <a:r>
            <a:rPr lang="en-US" sz="1000" b="1" i="0" u="none" strike="noStrike" baseline="0">
              <a:solidFill>
                <a:srgbClr val="000000"/>
              </a:solidFill>
              <a:latin typeface="Courier"/>
            </a:rPr>
            <a:t>                        H5:H11&lt;=5</a:t>
          </a:r>
        </a:p>
        <a:p>
          <a:pPr algn="l" rtl="0">
            <a:defRPr sz="1000"/>
          </a:pPr>
          <a:endParaRPr lang="en-US" sz="1000" b="1" i="0" u="none" strike="noStrike" baseline="0">
            <a:solidFill>
              <a:srgbClr val="000000"/>
            </a:solidFill>
            <a:latin typeface="Courier"/>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200025</xdr:colOff>
      <xdr:row>0</xdr:row>
      <xdr:rowOff>114300</xdr:rowOff>
    </xdr:from>
    <xdr:to>
      <xdr:col>8</xdr:col>
      <xdr:colOff>180975</xdr:colOff>
      <xdr:row>2</xdr:row>
      <xdr:rowOff>76200</xdr:rowOff>
    </xdr:to>
    <xdr:sp macro="" textlink="">
      <xdr:nvSpPr>
        <xdr:cNvPr id="2" name="AutoShape 2">
          <a:extLst>
            <a:ext uri="{FF2B5EF4-FFF2-40B4-BE49-F238E27FC236}">
              <a16:creationId xmlns:a16="http://schemas.microsoft.com/office/drawing/2014/main" id="{00000000-0008-0000-0E00-000002000000}"/>
            </a:ext>
          </a:extLst>
        </xdr:cNvPr>
        <xdr:cNvSpPr>
          <a:spLocks noChangeArrowheads="1"/>
        </xdr:cNvSpPr>
      </xdr:nvSpPr>
      <xdr:spPr bwMode="auto">
        <a:xfrm>
          <a:off x="2054225" y="114300"/>
          <a:ext cx="3079750" cy="283633"/>
        </a:xfrm>
        <a:prstGeom prst="roundRect">
          <a:avLst>
            <a:gd name="adj" fmla="val 16667"/>
          </a:avLst>
        </a:prstGeom>
        <a:solidFill>
          <a:srgbClr xmlns:mc="http://schemas.openxmlformats.org/markup-compatibility/2006" xmlns:a14="http://schemas.microsoft.com/office/drawing/2010/main" val="00FFFF" mc:Ignorable="a14" a14:legacySpreadsheetColorIndex="15"/>
        </a:solidFill>
        <a:ln w="9525">
          <a:solidFill>
            <a:srgbClr xmlns:mc="http://schemas.openxmlformats.org/markup-compatibility/2006" xmlns:a14="http://schemas.microsoft.com/office/drawing/2010/main" val="000000" mc:Ignorable="a14" a14:legacySpreadsheetColorIndex="64"/>
          </a:solidFill>
          <a:round/>
          <a:headEnd/>
          <a:tailEnd/>
        </a:ln>
        <a:effectLst>
          <a:outerShdw dist="71842" dir="2700000" algn="ctr" rotWithShape="0">
            <a:srgbClr val="808080"/>
          </a:outerShdw>
        </a:effectLst>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Wolverine Manufacturing</a:t>
          </a:r>
        </a:p>
      </xdr:txBody>
    </xdr:sp>
    <xdr:clientData/>
  </xdr:twoCellAnchor>
  <xdr:twoCellAnchor>
    <xdr:from>
      <xdr:col>7</xdr:col>
      <xdr:colOff>447675</xdr:colOff>
      <xdr:row>16</xdr:row>
      <xdr:rowOff>123825</xdr:rowOff>
    </xdr:from>
    <xdr:to>
      <xdr:col>13</xdr:col>
      <xdr:colOff>76200</xdr:colOff>
      <xdr:row>19</xdr:row>
      <xdr:rowOff>133350</xdr:rowOff>
    </xdr:to>
    <xdr:sp macro="" textlink="">
      <xdr:nvSpPr>
        <xdr:cNvPr id="3" name="Note" hidden="1">
          <a:extLst>
            <a:ext uri="{FF2B5EF4-FFF2-40B4-BE49-F238E27FC236}">
              <a16:creationId xmlns:a16="http://schemas.microsoft.com/office/drawing/2014/main" id="{00000000-0008-0000-0E00-000003000000}"/>
            </a:ext>
          </a:extLst>
        </xdr:cNvPr>
        <xdr:cNvSpPr txBox="1">
          <a:spLocks noChangeArrowheads="1"/>
        </xdr:cNvSpPr>
      </xdr:nvSpPr>
      <xdr:spPr bwMode="auto">
        <a:xfrm>
          <a:off x="4782608" y="2706158"/>
          <a:ext cx="3353859" cy="496359"/>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Fixedsys"/>
            </a:rPr>
            <a:t>Minimize:    G27</a:t>
          </a:r>
        </a:p>
        <a:p>
          <a:pPr algn="l" rtl="0">
            <a:lnSpc>
              <a:spcPts val="1100"/>
            </a:lnSpc>
            <a:defRPr sz="1000"/>
          </a:pPr>
          <a:r>
            <a:rPr lang="en-US" sz="1000" b="0" i="0" u="none" strike="noStrike" baseline="0">
              <a:solidFill>
                <a:srgbClr val="000000"/>
              </a:solidFill>
              <a:latin typeface="Fixedsys"/>
            </a:rPr>
            <a:t>By changing: E18:E26</a:t>
          </a:r>
        </a:p>
        <a:p>
          <a:pPr algn="l" rtl="0">
            <a:defRPr sz="1000"/>
          </a:pPr>
          <a:r>
            <a:rPr lang="en-US" sz="1000" b="0" i="0" u="none" strike="noStrike" baseline="0">
              <a:solidFill>
                <a:srgbClr val="000000"/>
              </a:solidFill>
              <a:latin typeface="Fixedsys"/>
            </a:rPr>
            <a:t>Subject to:  E18:E26 alldifferent</a:t>
          </a:r>
        </a:p>
      </xdr:txBody>
    </xdr:sp>
    <xdr:clientData/>
  </xdr:twoCellAnchor>
  <xdr:twoCellAnchor>
    <xdr:from>
      <xdr:col>13</xdr:col>
      <xdr:colOff>528205</xdr:colOff>
      <xdr:row>4</xdr:row>
      <xdr:rowOff>138545</xdr:rowOff>
    </xdr:from>
    <xdr:to>
      <xdr:col>18</xdr:col>
      <xdr:colOff>233795</xdr:colOff>
      <xdr:row>10</xdr:row>
      <xdr:rowOff>77932</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8588472" y="782012"/>
          <a:ext cx="2838256" cy="908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an example of</a:t>
          </a:r>
          <a:r>
            <a:rPr lang="en-US" sz="1100" baseline="0"/>
            <a:t> a traveling salesperson problem.</a:t>
          </a:r>
        </a:p>
        <a:p>
          <a:r>
            <a:rPr lang="en-US" sz="1100" baseline="0"/>
            <a:t>What is the difference between traveling salesperson and minimum spanning tree?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13</xdr:col>
      <xdr:colOff>0</xdr:colOff>
      <xdr:row>10</xdr:row>
      <xdr:rowOff>0</xdr:rowOff>
    </xdr:from>
    <xdr:to>
      <xdr:col>21</xdr:col>
      <xdr:colOff>0</xdr:colOff>
      <xdr:row>25</xdr:row>
      <xdr:rowOff>0</xdr:rowOff>
    </xdr:to>
    <xdr:graphicFrame macro="">
      <xdr:nvGraphicFramePr>
        <xdr:cNvPr id="2" name="STS_1_Chart">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0</xdr:colOff>
      <xdr:row>3</xdr:row>
      <xdr:rowOff>0</xdr:rowOff>
    </xdr:from>
    <xdr:to>
      <xdr:col>19</xdr:col>
      <xdr:colOff>0</xdr:colOff>
      <xdr:row>4</xdr:row>
      <xdr:rowOff>85725</xdr:rowOff>
    </xdr:to>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9652000" y="546100"/>
          <a:ext cx="2573867" cy="737658"/>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$N$4, the chart will adapt to that output.</a:t>
          </a:r>
        </a:p>
      </xdr:txBody>
    </xdr:sp>
    <xdr:clientData/>
  </xdr:twoCellAnchor>
  <xdr:twoCellAnchor>
    <xdr:from>
      <xdr:col>0</xdr:col>
      <xdr:colOff>609599</xdr:colOff>
      <xdr:row>10</xdr:row>
      <xdr:rowOff>0</xdr:rowOff>
    </xdr:from>
    <xdr:to>
      <xdr:col>6</xdr:col>
      <xdr:colOff>295274</xdr:colOff>
      <xdr:row>20</xdr:row>
      <xdr:rowOff>0</xdr:rowOff>
    </xdr:to>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609599" y="2290233"/>
          <a:ext cx="3546475" cy="182033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There is nothing to prevent you from using SolverTable with Evolutionary Solver models, but they can take a </a:t>
          </a:r>
          <a:r>
            <a:rPr lang="en-US" sz="1100" i="1"/>
            <a:t>long </a:t>
          </a:r>
          <a:r>
            <a:rPr lang="en-US" sz="1100" i="0"/>
            <a:t>time to run.</a:t>
          </a:r>
        </a:p>
        <a:p>
          <a:endParaRPr lang="en-US" sz="1100" i="0"/>
        </a:p>
        <a:p>
          <a:r>
            <a:rPr lang="en-US" sz="1100" i="0"/>
            <a:t>Note that if you click Stop when you see one of the "The maximum ... was reached" Solver messages (which was</a:t>
          </a:r>
          <a:r>
            <a:rPr lang="en-US" sz="1100" i="0" baseline="0"/>
            <a:t> done for each of these problems -- see the comments in column B), SolverTable will report the best solution found to that point.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9</xdr:col>
      <xdr:colOff>249767</xdr:colOff>
      <xdr:row>11</xdr:row>
      <xdr:rowOff>84667</xdr:rowOff>
    </xdr:from>
    <xdr:to>
      <xdr:col>16</xdr:col>
      <xdr:colOff>622300</xdr:colOff>
      <xdr:row>27</xdr:row>
      <xdr:rowOff>29633</xdr:rowOff>
    </xdr:to>
    <xdr:graphicFrame macro="">
      <xdr:nvGraphicFramePr>
        <xdr:cNvPr id="2" name="STS_1_Chart">
          <a:extLst>
            <a:ext uri="{FF2B5EF4-FFF2-40B4-BE49-F238E27FC236}">
              <a16:creationId xmlns:a16="http://schemas.microsoft.com/office/drawing/2014/main" id="{A2947BDA-BB6F-48D6-B945-4928463CF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520700</xdr:colOff>
      <xdr:row>3</xdr:row>
      <xdr:rowOff>25400</xdr:rowOff>
    </xdr:from>
    <xdr:to>
      <xdr:col>15</xdr:col>
      <xdr:colOff>385234</xdr:colOff>
      <xdr:row>6</xdr:row>
      <xdr:rowOff>4233</xdr:rowOff>
    </xdr:to>
    <xdr:sp macro="" textlink="">
      <xdr:nvSpPr>
        <xdr:cNvPr id="3" name="TextBox 2">
          <a:extLst>
            <a:ext uri="{FF2B5EF4-FFF2-40B4-BE49-F238E27FC236}">
              <a16:creationId xmlns:a16="http://schemas.microsoft.com/office/drawing/2014/main" id="{9E0EE3B0-49AB-47ED-9F51-55CEB74EE74A}"/>
            </a:ext>
          </a:extLst>
        </xdr:cNvPr>
        <xdr:cNvSpPr txBox="1"/>
      </xdr:nvSpPr>
      <xdr:spPr>
        <a:xfrm>
          <a:off x="7653867"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0.xml"/><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G53"/>
  <sheetViews>
    <sheetView zoomScale="118" workbookViewId="0">
      <selection activeCell="G11" sqref="G11"/>
    </sheetView>
  </sheetViews>
  <sheetFormatPr defaultRowHeight="14.35" x14ac:dyDescent="0.5"/>
  <cols>
    <col min="1" max="1" width="22.1171875" style="2" customWidth="1"/>
    <col min="2" max="2" width="11.41015625" style="2" customWidth="1"/>
    <col min="3" max="3" width="11" style="2" customWidth="1"/>
    <col min="4" max="4" width="13.29296875" style="2" customWidth="1"/>
    <col min="5" max="5" width="9.1171875" style="2"/>
    <col min="6" max="6" width="10.703125" style="2" customWidth="1"/>
    <col min="7" max="256" width="9.1171875" style="2"/>
    <col min="257" max="257" width="20.29296875" style="2" customWidth="1"/>
    <col min="258" max="258" width="11.41015625" style="2" customWidth="1"/>
    <col min="259" max="259" width="11" style="2" customWidth="1"/>
    <col min="260" max="260" width="13.29296875" style="2" customWidth="1"/>
    <col min="261" max="261" width="9.1171875" style="2"/>
    <col min="262" max="262" width="10.703125" style="2" customWidth="1"/>
    <col min="263" max="512" width="9.1171875" style="2"/>
    <col min="513" max="513" width="20.29296875" style="2" customWidth="1"/>
    <col min="514" max="514" width="11.41015625" style="2" customWidth="1"/>
    <col min="515" max="515" width="11" style="2" customWidth="1"/>
    <col min="516" max="516" width="13.29296875" style="2" customWidth="1"/>
    <col min="517" max="517" width="9.1171875" style="2"/>
    <col min="518" max="518" width="10.703125" style="2" customWidth="1"/>
    <col min="519" max="768" width="9.1171875" style="2"/>
    <col min="769" max="769" width="20.29296875" style="2" customWidth="1"/>
    <col min="770" max="770" width="11.41015625" style="2" customWidth="1"/>
    <col min="771" max="771" width="11" style="2" customWidth="1"/>
    <col min="772" max="772" width="13.29296875" style="2" customWidth="1"/>
    <col min="773" max="773" width="9.1171875" style="2"/>
    <col min="774" max="774" width="10.703125" style="2" customWidth="1"/>
    <col min="775" max="1024" width="9.1171875" style="2"/>
    <col min="1025" max="1025" width="20.29296875" style="2" customWidth="1"/>
    <col min="1026" max="1026" width="11.41015625" style="2" customWidth="1"/>
    <col min="1027" max="1027" width="11" style="2" customWidth="1"/>
    <col min="1028" max="1028" width="13.29296875" style="2" customWidth="1"/>
    <col min="1029" max="1029" width="9.1171875" style="2"/>
    <col min="1030" max="1030" width="10.703125" style="2" customWidth="1"/>
    <col min="1031" max="1280" width="9.1171875" style="2"/>
    <col min="1281" max="1281" width="20.29296875" style="2" customWidth="1"/>
    <col min="1282" max="1282" width="11.41015625" style="2" customWidth="1"/>
    <col min="1283" max="1283" width="11" style="2" customWidth="1"/>
    <col min="1284" max="1284" width="13.29296875" style="2" customWidth="1"/>
    <col min="1285" max="1285" width="9.1171875" style="2"/>
    <col min="1286" max="1286" width="10.703125" style="2" customWidth="1"/>
    <col min="1287" max="1536" width="9.1171875" style="2"/>
    <col min="1537" max="1537" width="20.29296875" style="2" customWidth="1"/>
    <col min="1538" max="1538" width="11.41015625" style="2" customWidth="1"/>
    <col min="1539" max="1539" width="11" style="2" customWidth="1"/>
    <col min="1540" max="1540" width="13.29296875" style="2" customWidth="1"/>
    <col min="1541" max="1541" width="9.1171875" style="2"/>
    <col min="1542" max="1542" width="10.703125" style="2" customWidth="1"/>
    <col min="1543" max="1792" width="9.1171875" style="2"/>
    <col min="1793" max="1793" width="20.29296875" style="2" customWidth="1"/>
    <col min="1794" max="1794" width="11.41015625" style="2" customWidth="1"/>
    <col min="1795" max="1795" width="11" style="2" customWidth="1"/>
    <col min="1796" max="1796" width="13.29296875" style="2" customWidth="1"/>
    <col min="1797" max="1797" width="9.1171875" style="2"/>
    <col min="1798" max="1798" width="10.703125" style="2" customWidth="1"/>
    <col min="1799" max="2048" width="9.1171875" style="2"/>
    <col min="2049" max="2049" width="20.29296875" style="2" customWidth="1"/>
    <col min="2050" max="2050" width="11.41015625" style="2" customWidth="1"/>
    <col min="2051" max="2051" width="11" style="2" customWidth="1"/>
    <col min="2052" max="2052" width="13.29296875" style="2" customWidth="1"/>
    <col min="2053" max="2053" width="9.1171875" style="2"/>
    <col min="2054" max="2054" width="10.703125" style="2" customWidth="1"/>
    <col min="2055" max="2304" width="9.1171875" style="2"/>
    <col min="2305" max="2305" width="20.29296875" style="2" customWidth="1"/>
    <col min="2306" max="2306" width="11.41015625" style="2" customWidth="1"/>
    <col min="2307" max="2307" width="11" style="2" customWidth="1"/>
    <col min="2308" max="2308" width="13.29296875" style="2" customWidth="1"/>
    <col min="2309" max="2309" width="9.1171875" style="2"/>
    <col min="2310" max="2310" width="10.703125" style="2" customWidth="1"/>
    <col min="2311" max="2560" width="9.1171875" style="2"/>
    <col min="2561" max="2561" width="20.29296875" style="2" customWidth="1"/>
    <col min="2562" max="2562" width="11.41015625" style="2" customWidth="1"/>
    <col min="2563" max="2563" width="11" style="2" customWidth="1"/>
    <col min="2564" max="2564" width="13.29296875" style="2" customWidth="1"/>
    <col min="2565" max="2565" width="9.1171875" style="2"/>
    <col min="2566" max="2566" width="10.703125" style="2" customWidth="1"/>
    <col min="2567" max="2816" width="9.1171875" style="2"/>
    <col min="2817" max="2817" width="20.29296875" style="2" customWidth="1"/>
    <col min="2818" max="2818" width="11.41015625" style="2" customWidth="1"/>
    <col min="2819" max="2819" width="11" style="2" customWidth="1"/>
    <col min="2820" max="2820" width="13.29296875" style="2" customWidth="1"/>
    <col min="2821" max="2821" width="9.1171875" style="2"/>
    <col min="2822" max="2822" width="10.703125" style="2" customWidth="1"/>
    <col min="2823" max="3072" width="9.1171875" style="2"/>
    <col min="3073" max="3073" width="20.29296875" style="2" customWidth="1"/>
    <col min="3074" max="3074" width="11.41015625" style="2" customWidth="1"/>
    <col min="3075" max="3075" width="11" style="2" customWidth="1"/>
    <col min="3076" max="3076" width="13.29296875" style="2" customWidth="1"/>
    <col min="3077" max="3077" width="9.1171875" style="2"/>
    <col min="3078" max="3078" width="10.703125" style="2" customWidth="1"/>
    <col min="3079" max="3328" width="9.1171875" style="2"/>
    <col min="3329" max="3329" width="20.29296875" style="2" customWidth="1"/>
    <col min="3330" max="3330" width="11.41015625" style="2" customWidth="1"/>
    <col min="3331" max="3331" width="11" style="2" customWidth="1"/>
    <col min="3332" max="3332" width="13.29296875" style="2" customWidth="1"/>
    <col min="3333" max="3333" width="9.1171875" style="2"/>
    <col min="3334" max="3334" width="10.703125" style="2" customWidth="1"/>
    <col min="3335" max="3584" width="9.1171875" style="2"/>
    <col min="3585" max="3585" width="20.29296875" style="2" customWidth="1"/>
    <col min="3586" max="3586" width="11.41015625" style="2" customWidth="1"/>
    <col min="3587" max="3587" width="11" style="2" customWidth="1"/>
    <col min="3588" max="3588" width="13.29296875" style="2" customWidth="1"/>
    <col min="3589" max="3589" width="9.1171875" style="2"/>
    <col min="3590" max="3590" width="10.703125" style="2" customWidth="1"/>
    <col min="3591" max="3840" width="9.1171875" style="2"/>
    <col min="3841" max="3841" width="20.29296875" style="2" customWidth="1"/>
    <col min="3842" max="3842" width="11.41015625" style="2" customWidth="1"/>
    <col min="3843" max="3843" width="11" style="2" customWidth="1"/>
    <col min="3844" max="3844" width="13.29296875" style="2" customWidth="1"/>
    <col min="3845" max="3845" width="9.1171875" style="2"/>
    <col min="3846" max="3846" width="10.703125" style="2" customWidth="1"/>
    <col min="3847" max="4096" width="9.1171875" style="2"/>
    <col min="4097" max="4097" width="20.29296875" style="2" customWidth="1"/>
    <col min="4098" max="4098" width="11.41015625" style="2" customWidth="1"/>
    <col min="4099" max="4099" width="11" style="2" customWidth="1"/>
    <col min="4100" max="4100" width="13.29296875" style="2" customWidth="1"/>
    <col min="4101" max="4101" width="9.1171875" style="2"/>
    <col min="4102" max="4102" width="10.703125" style="2" customWidth="1"/>
    <col min="4103" max="4352" width="9.1171875" style="2"/>
    <col min="4353" max="4353" width="20.29296875" style="2" customWidth="1"/>
    <col min="4354" max="4354" width="11.41015625" style="2" customWidth="1"/>
    <col min="4355" max="4355" width="11" style="2" customWidth="1"/>
    <col min="4356" max="4356" width="13.29296875" style="2" customWidth="1"/>
    <col min="4357" max="4357" width="9.1171875" style="2"/>
    <col min="4358" max="4358" width="10.703125" style="2" customWidth="1"/>
    <col min="4359" max="4608" width="9.1171875" style="2"/>
    <col min="4609" max="4609" width="20.29296875" style="2" customWidth="1"/>
    <col min="4610" max="4610" width="11.41015625" style="2" customWidth="1"/>
    <col min="4611" max="4611" width="11" style="2" customWidth="1"/>
    <col min="4612" max="4612" width="13.29296875" style="2" customWidth="1"/>
    <col min="4613" max="4613" width="9.1171875" style="2"/>
    <col min="4614" max="4614" width="10.703125" style="2" customWidth="1"/>
    <col min="4615" max="4864" width="9.1171875" style="2"/>
    <col min="4865" max="4865" width="20.29296875" style="2" customWidth="1"/>
    <col min="4866" max="4866" width="11.41015625" style="2" customWidth="1"/>
    <col min="4867" max="4867" width="11" style="2" customWidth="1"/>
    <col min="4868" max="4868" width="13.29296875" style="2" customWidth="1"/>
    <col min="4869" max="4869" width="9.1171875" style="2"/>
    <col min="4870" max="4870" width="10.703125" style="2" customWidth="1"/>
    <col min="4871" max="5120" width="9.1171875" style="2"/>
    <col min="5121" max="5121" width="20.29296875" style="2" customWidth="1"/>
    <col min="5122" max="5122" width="11.41015625" style="2" customWidth="1"/>
    <col min="5123" max="5123" width="11" style="2" customWidth="1"/>
    <col min="5124" max="5124" width="13.29296875" style="2" customWidth="1"/>
    <col min="5125" max="5125" width="9.1171875" style="2"/>
    <col min="5126" max="5126" width="10.703125" style="2" customWidth="1"/>
    <col min="5127" max="5376" width="9.1171875" style="2"/>
    <col min="5377" max="5377" width="20.29296875" style="2" customWidth="1"/>
    <col min="5378" max="5378" width="11.41015625" style="2" customWidth="1"/>
    <col min="5379" max="5379" width="11" style="2" customWidth="1"/>
    <col min="5380" max="5380" width="13.29296875" style="2" customWidth="1"/>
    <col min="5381" max="5381" width="9.1171875" style="2"/>
    <col min="5382" max="5382" width="10.703125" style="2" customWidth="1"/>
    <col min="5383" max="5632" width="9.1171875" style="2"/>
    <col min="5633" max="5633" width="20.29296875" style="2" customWidth="1"/>
    <col min="5634" max="5634" width="11.41015625" style="2" customWidth="1"/>
    <col min="5635" max="5635" width="11" style="2" customWidth="1"/>
    <col min="5636" max="5636" width="13.29296875" style="2" customWidth="1"/>
    <col min="5637" max="5637" width="9.1171875" style="2"/>
    <col min="5638" max="5638" width="10.703125" style="2" customWidth="1"/>
    <col min="5639" max="5888" width="9.1171875" style="2"/>
    <col min="5889" max="5889" width="20.29296875" style="2" customWidth="1"/>
    <col min="5890" max="5890" width="11.41015625" style="2" customWidth="1"/>
    <col min="5891" max="5891" width="11" style="2" customWidth="1"/>
    <col min="5892" max="5892" width="13.29296875" style="2" customWidth="1"/>
    <col min="5893" max="5893" width="9.1171875" style="2"/>
    <col min="5894" max="5894" width="10.703125" style="2" customWidth="1"/>
    <col min="5895" max="6144" width="9.1171875" style="2"/>
    <col min="6145" max="6145" width="20.29296875" style="2" customWidth="1"/>
    <col min="6146" max="6146" width="11.41015625" style="2" customWidth="1"/>
    <col min="6147" max="6147" width="11" style="2" customWidth="1"/>
    <col min="6148" max="6148" width="13.29296875" style="2" customWidth="1"/>
    <col min="6149" max="6149" width="9.1171875" style="2"/>
    <col min="6150" max="6150" width="10.703125" style="2" customWidth="1"/>
    <col min="6151" max="6400" width="9.1171875" style="2"/>
    <col min="6401" max="6401" width="20.29296875" style="2" customWidth="1"/>
    <col min="6402" max="6402" width="11.41015625" style="2" customWidth="1"/>
    <col min="6403" max="6403" width="11" style="2" customWidth="1"/>
    <col min="6404" max="6404" width="13.29296875" style="2" customWidth="1"/>
    <col min="6405" max="6405" width="9.1171875" style="2"/>
    <col min="6406" max="6406" width="10.703125" style="2" customWidth="1"/>
    <col min="6407" max="6656" width="9.1171875" style="2"/>
    <col min="6657" max="6657" width="20.29296875" style="2" customWidth="1"/>
    <col min="6658" max="6658" width="11.41015625" style="2" customWidth="1"/>
    <col min="6659" max="6659" width="11" style="2" customWidth="1"/>
    <col min="6660" max="6660" width="13.29296875" style="2" customWidth="1"/>
    <col min="6661" max="6661" width="9.1171875" style="2"/>
    <col min="6662" max="6662" width="10.703125" style="2" customWidth="1"/>
    <col min="6663" max="6912" width="9.1171875" style="2"/>
    <col min="6913" max="6913" width="20.29296875" style="2" customWidth="1"/>
    <col min="6914" max="6914" width="11.41015625" style="2" customWidth="1"/>
    <col min="6915" max="6915" width="11" style="2" customWidth="1"/>
    <col min="6916" max="6916" width="13.29296875" style="2" customWidth="1"/>
    <col min="6917" max="6917" width="9.1171875" style="2"/>
    <col min="6918" max="6918" width="10.703125" style="2" customWidth="1"/>
    <col min="6919" max="7168" width="9.1171875" style="2"/>
    <col min="7169" max="7169" width="20.29296875" style="2" customWidth="1"/>
    <col min="7170" max="7170" width="11.41015625" style="2" customWidth="1"/>
    <col min="7171" max="7171" width="11" style="2" customWidth="1"/>
    <col min="7172" max="7172" width="13.29296875" style="2" customWidth="1"/>
    <col min="7173" max="7173" width="9.1171875" style="2"/>
    <col min="7174" max="7174" width="10.703125" style="2" customWidth="1"/>
    <col min="7175" max="7424" width="9.1171875" style="2"/>
    <col min="7425" max="7425" width="20.29296875" style="2" customWidth="1"/>
    <col min="7426" max="7426" width="11.41015625" style="2" customWidth="1"/>
    <col min="7427" max="7427" width="11" style="2" customWidth="1"/>
    <col min="7428" max="7428" width="13.29296875" style="2" customWidth="1"/>
    <col min="7429" max="7429" width="9.1171875" style="2"/>
    <col min="7430" max="7430" width="10.703125" style="2" customWidth="1"/>
    <col min="7431" max="7680" width="9.1171875" style="2"/>
    <col min="7681" max="7681" width="20.29296875" style="2" customWidth="1"/>
    <col min="7682" max="7682" width="11.41015625" style="2" customWidth="1"/>
    <col min="7683" max="7683" width="11" style="2" customWidth="1"/>
    <col min="7684" max="7684" width="13.29296875" style="2" customWidth="1"/>
    <col min="7685" max="7685" width="9.1171875" style="2"/>
    <col min="7686" max="7686" width="10.703125" style="2" customWidth="1"/>
    <col min="7687" max="7936" width="9.1171875" style="2"/>
    <col min="7937" max="7937" width="20.29296875" style="2" customWidth="1"/>
    <col min="7938" max="7938" width="11.41015625" style="2" customWidth="1"/>
    <col min="7939" max="7939" width="11" style="2" customWidth="1"/>
    <col min="7940" max="7940" width="13.29296875" style="2" customWidth="1"/>
    <col min="7941" max="7941" width="9.1171875" style="2"/>
    <col min="7942" max="7942" width="10.703125" style="2" customWidth="1"/>
    <col min="7943" max="8192" width="9.1171875" style="2"/>
    <col min="8193" max="8193" width="20.29296875" style="2" customWidth="1"/>
    <col min="8194" max="8194" width="11.41015625" style="2" customWidth="1"/>
    <col min="8195" max="8195" width="11" style="2" customWidth="1"/>
    <col min="8196" max="8196" width="13.29296875" style="2" customWidth="1"/>
    <col min="8197" max="8197" width="9.1171875" style="2"/>
    <col min="8198" max="8198" width="10.703125" style="2" customWidth="1"/>
    <col min="8199" max="8448" width="9.1171875" style="2"/>
    <col min="8449" max="8449" width="20.29296875" style="2" customWidth="1"/>
    <col min="8450" max="8450" width="11.41015625" style="2" customWidth="1"/>
    <col min="8451" max="8451" width="11" style="2" customWidth="1"/>
    <col min="8452" max="8452" width="13.29296875" style="2" customWidth="1"/>
    <col min="8453" max="8453" width="9.1171875" style="2"/>
    <col min="8454" max="8454" width="10.703125" style="2" customWidth="1"/>
    <col min="8455" max="8704" width="9.1171875" style="2"/>
    <col min="8705" max="8705" width="20.29296875" style="2" customWidth="1"/>
    <col min="8706" max="8706" width="11.41015625" style="2" customWidth="1"/>
    <col min="8707" max="8707" width="11" style="2" customWidth="1"/>
    <col min="8708" max="8708" width="13.29296875" style="2" customWidth="1"/>
    <col min="8709" max="8709" width="9.1171875" style="2"/>
    <col min="8710" max="8710" width="10.703125" style="2" customWidth="1"/>
    <col min="8711" max="8960" width="9.1171875" style="2"/>
    <col min="8961" max="8961" width="20.29296875" style="2" customWidth="1"/>
    <col min="8962" max="8962" width="11.41015625" style="2" customWidth="1"/>
    <col min="8963" max="8963" width="11" style="2" customWidth="1"/>
    <col min="8964" max="8964" width="13.29296875" style="2" customWidth="1"/>
    <col min="8965" max="8965" width="9.1171875" style="2"/>
    <col min="8966" max="8966" width="10.703125" style="2" customWidth="1"/>
    <col min="8967" max="9216" width="9.1171875" style="2"/>
    <col min="9217" max="9217" width="20.29296875" style="2" customWidth="1"/>
    <col min="9218" max="9218" width="11.41015625" style="2" customWidth="1"/>
    <col min="9219" max="9219" width="11" style="2" customWidth="1"/>
    <col min="9220" max="9220" width="13.29296875" style="2" customWidth="1"/>
    <col min="9221" max="9221" width="9.1171875" style="2"/>
    <col min="9222" max="9222" width="10.703125" style="2" customWidth="1"/>
    <col min="9223" max="9472" width="9.1171875" style="2"/>
    <col min="9473" max="9473" width="20.29296875" style="2" customWidth="1"/>
    <col min="9474" max="9474" width="11.41015625" style="2" customWidth="1"/>
    <col min="9475" max="9475" width="11" style="2" customWidth="1"/>
    <col min="9476" max="9476" width="13.29296875" style="2" customWidth="1"/>
    <col min="9477" max="9477" width="9.1171875" style="2"/>
    <col min="9478" max="9478" width="10.703125" style="2" customWidth="1"/>
    <col min="9479" max="9728" width="9.1171875" style="2"/>
    <col min="9729" max="9729" width="20.29296875" style="2" customWidth="1"/>
    <col min="9730" max="9730" width="11.41015625" style="2" customWidth="1"/>
    <col min="9731" max="9731" width="11" style="2" customWidth="1"/>
    <col min="9732" max="9732" width="13.29296875" style="2" customWidth="1"/>
    <col min="9733" max="9733" width="9.1171875" style="2"/>
    <col min="9734" max="9734" width="10.703125" style="2" customWidth="1"/>
    <col min="9735" max="9984" width="9.1171875" style="2"/>
    <col min="9985" max="9985" width="20.29296875" style="2" customWidth="1"/>
    <col min="9986" max="9986" width="11.41015625" style="2" customWidth="1"/>
    <col min="9987" max="9987" width="11" style="2" customWidth="1"/>
    <col min="9988" max="9988" width="13.29296875" style="2" customWidth="1"/>
    <col min="9989" max="9989" width="9.1171875" style="2"/>
    <col min="9990" max="9990" width="10.703125" style="2" customWidth="1"/>
    <col min="9991" max="10240" width="9.1171875" style="2"/>
    <col min="10241" max="10241" width="20.29296875" style="2" customWidth="1"/>
    <col min="10242" max="10242" width="11.41015625" style="2" customWidth="1"/>
    <col min="10243" max="10243" width="11" style="2" customWidth="1"/>
    <col min="10244" max="10244" width="13.29296875" style="2" customWidth="1"/>
    <col min="10245" max="10245" width="9.1171875" style="2"/>
    <col min="10246" max="10246" width="10.703125" style="2" customWidth="1"/>
    <col min="10247" max="10496" width="9.1171875" style="2"/>
    <col min="10497" max="10497" width="20.29296875" style="2" customWidth="1"/>
    <col min="10498" max="10498" width="11.41015625" style="2" customWidth="1"/>
    <col min="10499" max="10499" width="11" style="2" customWidth="1"/>
    <col min="10500" max="10500" width="13.29296875" style="2" customWidth="1"/>
    <col min="10501" max="10501" width="9.1171875" style="2"/>
    <col min="10502" max="10502" width="10.703125" style="2" customWidth="1"/>
    <col min="10503" max="10752" width="9.1171875" style="2"/>
    <col min="10753" max="10753" width="20.29296875" style="2" customWidth="1"/>
    <col min="10754" max="10754" width="11.41015625" style="2" customWidth="1"/>
    <col min="10755" max="10755" width="11" style="2" customWidth="1"/>
    <col min="10756" max="10756" width="13.29296875" style="2" customWidth="1"/>
    <col min="10757" max="10757" width="9.1171875" style="2"/>
    <col min="10758" max="10758" width="10.703125" style="2" customWidth="1"/>
    <col min="10759" max="11008" width="9.1171875" style="2"/>
    <col min="11009" max="11009" width="20.29296875" style="2" customWidth="1"/>
    <col min="11010" max="11010" width="11.41015625" style="2" customWidth="1"/>
    <col min="11011" max="11011" width="11" style="2" customWidth="1"/>
    <col min="11012" max="11012" width="13.29296875" style="2" customWidth="1"/>
    <col min="11013" max="11013" width="9.1171875" style="2"/>
    <col min="11014" max="11014" width="10.703125" style="2" customWidth="1"/>
    <col min="11015" max="11264" width="9.1171875" style="2"/>
    <col min="11265" max="11265" width="20.29296875" style="2" customWidth="1"/>
    <col min="11266" max="11266" width="11.41015625" style="2" customWidth="1"/>
    <col min="11267" max="11267" width="11" style="2" customWidth="1"/>
    <col min="11268" max="11268" width="13.29296875" style="2" customWidth="1"/>
    <col min="11269" max="11269" width="9.1171875" style="2"/>
    <col min="11270" max="11270" width="10.703125" style="2" customWidth="1"/>
    <col min="11271" max="11520" width="9.1171875" style="2"/>
    <col min="11521" max="11521" width="20.29296875" style="2" customWidth="1"/>
    <col min="11522" max="11522" width="11.41015625" style="2" customWidth="1"/>
    <col min="11523" max="11523" width="11" style="2" customWidth="1"/>
    <col min="11524" max="11524" width="13.29296875" style="2" customWidth="1"/>
    <col min="11525" max="11525" width="9.1171875" style="2"/>
    <col min="11526" max="11526" width="10.703125" style="2" customWidth="1"/>
    <col min="11527" max="11776" width="9.1171875" style="2"/>
    <col min="11777" max="11777" width="20.29296875" style="2" customWidth="1"/>
    <col min="11778" max="11778" width="11.41015625" style="2" customWidth="1"/>
    <col min="11779" max="11779" width="11" style="2" customWidth="1"/>
    <col min="11780" max="11780" width="13.29296875" style="2" customWidth="1"/>
    <col min="11781" max="11781" width="9.1171875" style="2"/>
    <col min="11782" max="11782" width="10.703125" style="2" customWidth="1"/>
    <col min="11783" max="12032" width="9.1171875" style="2"/>
    <col min="12033" max="12033" width="20.29296875" style="2" customWidth="1"/>
    <col min="12034" max="12034" width="11.41015625" style="2" customWidth="1"/>
    <col min="12035" max="12035" width="11" style="2" customWidth="1"/>
    <col min="12036" max="12036" width="13.29296875" style="2" customWidth="1"/>
    <col min="12037" max="12037" width="9.1171875" style="2"/>
    <col min="12038" max="12038" width="10.703125" style="2" customWidth="1"/>
    <col min="12039" max="12288" width="9.1171875" style="2"/>
    <col min="12289" max="12289" width="20.29296875" style="2" customWidth="1"/>
    <col min="12290" max="12290" width="11.41015625" style="2" customWidth="1"/>
    <col min="12291" max="12291" width="11" style="2" customWidth="1"/>
    <col min="12292" max="12292" width="13.29296875" style="2" customWidth="1"/>
    <col min="12293" max="12293" width="9.1171875" style="2"/>
    <col min="12294" max="12294" width="10.703125" style="2" customWidth="1"/>
    <col min="12295" max="12544" width="9.1171875" style="2"/>
    <col min="12545" max="12545" width="20.29296875" style="2" customWidth="1"/>
    <col min="12546" max="12546" width="11.41015625" style="2" customWidth="1"/>
    <col min="12547" max="12547" width="11" style="2" customWidth="1"/>
    <col min="12548" max="12548" width="13.29296875" style="2" customWidth="1"/>
    <col min="12549" max="12549" width="9.1171875" style="2"/>
    <col min="12550" max="12550" width="10.703125" style="2" customWidth="1"/>
    <col min="12551" max="12800" width="9.1171875" style="2"/>
    <col min="12801" max="12801" width="20.29296875" style="2" customWidth="1"/>
    <col min="12802" max="12802" width="11.41015625" style="2" customWidth="1"/>
    <col min="12803" max="12803" width="11" style="2" customWidth="1"/>
    <col min="12804" max="12804" width="13.29296875" style="2" customWidth="1"/>
    <col min="12805" max="12805" width="9.1171875" style="2"/>
    <col min="12806" max="12806" width="10.703125" style="2" customWidth="1"/>
    <col min="12807" max="13056" width="9.1171875" style="2"/>
    <col min="13057" max="13057" width="20.29296875" style="2" customWidth="1"/>
    <col min="13058" max="13058" width="11.41015625" style="2" customWidth="1"/>
    <col min="13059" max="13059" width="11" style="2" customWidth="1"/>
    <col min="13060" max="13060" width="13.29296875" style="2" customWidth="1"/>
    <col min="13061" max="13061" width="9.1171875" style="2"/>
    <col min="13062" max="13062" width="10.703125" style="2" customWidth="1"/>
    <col min="13063" max="13312" width="9.1171875" style="2"/>
    <col min="13313" max="13313" width="20.29296875" style="2" customWidth="1"/>
    <col min="13314" max="13314" width="11.41015625" style="2" customWidth="1"/>
    <col min="13315" max="13315" width="11" style="2" customWidth="1"/>
    <col min="13316" max="13316" width="13.29296875" style="2" customWidth="1"/>
    <col min="13317" max="13317" width="9.1171875" style="2"/>
    <col min="13318" max="13318" width="10.703125" style="2" customWidth="1"/>
    <col min="13319" max="13568" width="9.1171875" style="2"/>
    <col min="13569" max="13569" width="20.29296875" style="2" customWidth="1"/>
    <col min="13570" max="13570" width="11.41015625" style="2" customWidth="1"/>
    <col min="13571" max="13571" width="11" style="2" customWidth="1"/>
    <col min="13572" max="13572" width="13.29296875" style="2" customWidth="1"/>
    <col min="13573" max="13573" width="9.1171875" style="2"/>
    <col min="13574" max="13574" width="10.703125" style="2" customWidth="1"/>
    <col min="13575" max="13824" width="9.1171875" style="2"/>
    <col min="13825" max="13825" width="20.29296875" style="2" customWidth="1"/>
    <col min="13826" max="13826" width="11.41015625" style="2" customWidth="1"/>
    <col min="13827" max="13827" width="11" style="2" customWidth="1"/>
    <col min="13828" max="13828" width="13.29296875" style="2" customWidth="1"/>
    <col min="13829" max="13829" width="9.1171875" style="2"/>
    <col min="13830" max="13830" width="10.703125" style="2" customWidth="1"/>
    <col min="13831" max="14080" width="9.1171875" style="2"/>
    <col min="14081" max="14081" width="20.29296875" style="2" customWidth="1"/>
    <col min="14082" max="14082" width="11.41015625" style="2" customWidth="1"/>
    <col min="14083" max="14083" width="11" style="2" customWidth="1"/>
    <col min="14084" max="14084" width="13.29296875" style="2" customWidth="1"/>
    <col min="14085" max="14085" width="9.1171875" style="2"/>
    <col min="14086" max="14086" width="10.703125" style="2" customWidth="1"/>
    <col min="14087" max="14336" width="9.1171875" style="2"/>
    <col min="14337" max="14337" width="20.29296875" style="2" customWidth="1"/>
    <col min="14338" max="14338" width="11.41015625" style="2" customWidth="1"/>
    <col min="14339" max="14339" width="11" style="2" customWidth="1"/>
    <col min="14340" max="14340" width="13.29296875" style="2" customWidth="1"/>
    <col min="14341" max="14341" width="9.1171875" style="2"/>
    <col min="14342" max="14342" width="10.703125" style="2" customWidth="1"/>
    <col min="14343" max="14592" width="9.1171875" style="2"/>
    <col min="14593" max="14593" width="20.29296875" style="2" customWidth="1"/>
    <col min="14594" max="14594" width="11.41015625" style="2" customWidth="1"/>
    <col min="14595" max="14595" width="11" style="2" customWidth="1"/>
    <col min="14596" max="14596" width="13.29296875" style="2" customWidth="1"/>
    <col min="14597" max="14597" width="9.1171875" style="2"/>
    <col min="14598" max="14598" width="10.703125" style="2" customWidth="1"/>
    <col min="14599" max="14848" width="9.1171875" style="2"/>
    <col min="14849" max="14849" width="20.29296875" style="2" customWidth="1"/>
    <col min="14850" max="14850" width="11.41015625" style="2" customWidth="1"/>
    <col min="14851" max="14851" width="11" style="2" customWidth="1"/>
    <col min="14852" max="14852" width="13.29296875" style="2" customWidth="1"/>
    <col min="14853" max="14853" width="9.1171875" style="2"/>
    <col min="14854" max="14854" width="10.703125" style="2" customWidth="1"/>
    <col min="14855" max="15104" width="9.1171875" style="2"/>
    <col min="15105" max="15105" width="20.29296875" style="2" customWidth="1"/>
    <col min="15106" max="15106" width="11.41015625" style="2" customWidth="1"/>
    <col min="15107" max="15107" width="11" style="2" customWidth="1"/>
    <col min="15108" max="15108" width="13.29296875" style="2" customWidth="1"/>
    <col min="15109" max="15109" width="9.1171875" style="2"/>
    <col min="15110" max="15110" width="10.703125" style="2" customWidth="1"/>
    <col min="15111" max="15360" width="9.1171875" style="2"/>
    <col min="15361" max="15361" width="20.29296875" style="2" customWidth="1"/>
    <col min="15362" max="15362" width="11.41015625" style="2" customWidth="1"/>
    <col min="15363" max="15363" width="11" style="2" customWidth="1"/>
    <col min="15364" max="15364" width="13.29296875" style="2" customWidth="1"/>
    <col min="15365" max="15365" width="9.1171875" style="2"/>
    <col min="15366" max="15366" width="10.703125" style="2" customWidth="1"/>
    <col min="15367" max="15616" width="9.1171875" style="2"/>
    <col min="15617" max="15617" width="20.29296875" style="2" customWidth="1"/>
    <col min="15618" max="15618" width="11.41015625" style="2" customWidth="1"/>
    <col min="15619" max="15619" width="11" style="2" customWidth="1"/>
    <col min="15620" max="15620" width="13.29296875" style="2" customWidth="1"/>
    <col min="15621" max="15621" width="9.1171875" style="2"/>
    <col min="15622" max="15622" width="10.703125" style="2" customWidth="1"/>
    <col min="15623" max="15872" width="9.1171875" style="2"/>
    <col min="15873" max="15873" width="20.29296875" style="2" customWidth="1"/>
    <col min="15874" max="15874" width="11.41015625" style="2" customWidth="1"/>
    <col min="15875" max="15875" width="11" style="2" customWidth="1"/>
    <col min="15876" max="15876" width="13.29296875" style="2" customWidth="1"/>
    <col min="15877" max="15877" width="9.1171875" style="2"/>
    <col min="15878" max="15878" width="10.703125" style="2" customWidth="1"/>
    <col min="15879" max="16128" width="9.1171875" style="2"/>
    <col min="16129" max="16129" width="20.29296875" style="2" customWidth="1"/>
    <col min="16130" max="16130" width="11.41015625" style="2" customWidth="1"/>
    <col min="16131" max="16131" width="11" style="2" customWidth="1"/>
    <col min="16132" max="16132" width="13.29296875" style="2" customWidth="1"/>
    <col min="16133" max="16133" width="9.1171875" style="2"/>
    <col min="16134" max="16134" width="10.703125" style="2" customWidth="1"/>
    <col min="16135" max="16384" width="9.1171875" style="2"/>
  </cols>
  <sheetData>
    <row r="1" spans="1:7" x14ac:dyDescent="0.5">
      <c r="A1" s="1" t="s">
        <v>0</v>
      </c>
    </row>
    <row r="3" spans="1:7" x14ac:dyDescent="0.5">
      <c r="A3" s="1" t="s">
        <v>1</v>
      </c>
      <c r="F3" s="1" t="s">
        <v>2</v>
      </c>
    </row>
    <row r="4" spans="1:7" x14ac:dyDescent="0.5">
      <c r="A4" s="2" t="s">
        <v>3</v>
      </c>
      <c r="B4" s="6">
        <v>155.01742553710938</v>
      </c>
      <c r="F4" s="3" t="s">
        <v>4</v>
      </c>
      <c r="G4" s="3" t="s">
        <v>5</v>
      </c>
    </row>
    <row r="5" spans="1:7" x14ac:dyDescent="0.5">
      <c r="A5" s="2" t="s">
        <v>6</v>
      </c>
      <c r="B5" s="7">
        <v>1.8143018707633018E-2</v>
      </c>
      <c r="F5" s="3" t="s">
        <v>7</v>
      </c>
      <c r="G5" s="3" t="s">
        <v>8</v>
      </c>
    </row>
    <row r="7" spans="1:7" x14ac:dyDescent="0.5">
      <c r="A7" s="1" t="s">
        <v>9</v>
      </c>
    </row>
    <row r="8" spans="1:7" x14ac:dyDescent="0.5">
      <c r="A8" s="4" t="s">
        <v>10</v>
      </c>
      <c r="B8" s="4" t="s">
        <v>11</v>
      </c>
      <c r="C8" s="4" t="s">
        <v>12</v>
      </c>
      <c r="D8" s="4" t="s">
        <v>13</v>
      </c>
    </row>
    <row r="9" spans="1:7" x14ac:dyDescent="0.5">
      <c r="A9" s="2">
        <v>1</v>
      </c>
      <c r="B9" s="19">
        <v>4.6999998092651367</v>
      </c>
      <c r="C9" s="5">
        <f>$B$4*(1-EXP(-$B$5*A9))</f>
        <v>2.78712417597949</v>
      </c>
      <c r="D9" s="5">
        <f>(B9-C9)^2</f>
        <v>3.6590931884179638</v>
      </c>
    </row>
    <row r="10" spans="1:7" x14ac:dyDescent="0.5">
      <c r="A10" s="2">
        <v>8</v>
      </c>
      <c r="B10" s="19">
        <v>22.1</v>
      </c>
      <c r="C10" s="5">
        <f>$B$4*(1-EXP(-$B$5*A10))</f>
        <v>20.943224770512604</v>
      </c>
      <c r="D10" s="5">
        <f>(B10-C10)^2</f>
        <v>1.3381289315556215</v>
      </c>
    </row>
    <row r="11" spans="1:7" x14ac:dyDescent="0.5">
      <c r="A11" s="2">
        <v>20</v>
      </c>
      <c r="B11" s="19">
        <v>48.7</v>
      </c>
      <c r="C11" s="5">
        <f>$B$4*(1-EXP(-$B$5*A11))</f>
        <v>47.174350748014575</v>
      </c>
      <c r="D11" s="5">
        <f>(B11-C11)^2</f>
        <v>2.3276056400836951</v>
      </c>
    </row>
    <row r="12" spans="1:7" x14ac:dyDescent="0.5">
      <c r="A12" s="2">
        <v>50</v>
      </c>
      <c r="B12" s="19">
        <v>90.3</v>
      </c>
      <c r="C12" s="5">
        <f>$B$4*(1-EXP(-$B$5*A12))</f>
        <v>92.441126421517154</v>
      </c>
      <c r="D12" s="5">
        <f>(B12-C12)^2</f>
        <v>4.5844223529188666</v>
      </c>
    </row>
    <row r="13" spans="1:7" x14ac:dyDescent="0.5">
      <c r="A13" s="2">
        <v>100</v>
      </c>
      <c r="B13" s="19">
        <v>130.5</v>
      </c>
      <c r="C13" s="5">
        <f>$B$4*(1-EXP(-$B$5*A13))</f>
        <v>129.75708336953369</v>
      </c>
      <c r="D13" s="5">
        <f>(B13-C13)^2</f>
        <v>0.55192511982341774</v>
      </c>
    </row>
    <row r="14" spans="1:7" x14ac:dyDescent="0.5">
      <c r="C14" s="4"/>
      <c r="D14" s="8">
        <f>SQRT(AVERAGE(D9:D13))</f>
        <v>1.5786814265582252</v>
      </c>
      <c r="F14" s="2" t="s">
        <v>14</v>
      </c>
    </row>
    <row r="16" spans="1:7" x14ac:dyDescent="0.5">
      <c r="A16" s="1" t="s">
        <v>15</v>
      </c>
    </row>
    <row r="17" spans="1:2" x14ac:dyDescent="0.5">
      <c r="A17" s="4" t="s">
        <v>10</v>
      </c>
      <c r="B17" s="4" t="s">
        <v>12</v>
      </c>
    </row>
    <row r="18" spans="1:2" x14ac:dyDescent="0.5">
      <c r="A18" s="2">
        <v>0</v>
      </c>
      <c r="B18" s="5">
        <f>$B$4*(1-EXP(-$B$5*A18))</f>
        <v>0</v>
      </c>
    </row>
    <row r="19" spans="1:2" x14ac:dyDescent="0.5">
      <c r="A19" s="2">
        <v>10</v>
      </c>
      <c r="B19" s="5">
        <f t="shared" ref="B19:B36" si="0">$B$4*(1-EXP(-$B$5*A19))</f>
        <v>25.721038055434462</v>
      </c>
    </row>
    <row r="20" spans="1:2" x14ac:dyDescent="0.5">
      <c r="A20" s="2">
        <v>20</v>
      </c>
      <c r="B20" s="5">
        <f t="shared" si="0"/>
        <v>47.174350748014575</v>
      </c>
    </row>
    <row r="21" spans="1:2" x14ac:dyDescent="0.5">
      <c r="A21" s="2">
        <v>30</v>
      </c>
      <c r="B21" s="5">
        <f t="shared" si="0"/>
        <v>65.068054123970526</v>
      </c>
    </row>
    <row r="22" spans="1:2" x14ac:dyDescent="0.5">
      <c r="A22" s="2">
        <v>40</v>
      </c>
      <c r="B22" s="5">
        <f t="shared" si="0"/>
        <v>79.992771117324949</v>
      </c>
    </row>
    <row r="23" spans="1:2" x14ac:dyDescent="0.5">
      <c r="A23" s="2">
        <v>50</v>
      </c>
      <c r="B23" s="5">
        <f t="shared" si="0"/>
        <v>92.441126421517154</v>
      </c>
    </row>
    <row r="24" spans="1:2" x14ac:dyDescent="0.5">
      <c r="A24" s="2">
        <v>60</v>
      </c>
      <c r="B24" s="5">
        <f t="shared" si="0"/>
        <v>102.82400670316069</v>
      </c>
    </row>
    <row r="25" spans="1:2" x14ac:dyDescent="0.5">
      <c r="A25" s="2">
        <v>70</v>
      </c>
      <c r="B25" s="5">
        <f t="shared" si="0"/>
        <v>111.48412286377808</v>
      </c>
    </row>
    <row r="26" spans="1:2" x14ac:dyDescent="0.5">
      <c r="A26" s="2">
        <v>80</v>
      </c>
      <c r="B26" s="5">
        <f t="shared" si="0"/>
        <v>118.70732200322871</v>
      </c>
    </row>
    <row r="27" spans="1:2" x14ac:dyDescent="0.5">
      <c r="A27" s="2">
        <v>90</v>
      </c>
      <c r="B27" s="5">
        <f t="shared" si="0"/>
        <v>124.73202246226282</v>
      </c>
    </row>
    <row r="28" spans="1:2" x14ac:dyDescent="0.5">
      <c r="A28" s="2">
        <v>100</v>
      </c>
      <c r="B28" s="5">
        <f t="shared" si="0"/>
        <v>129.75708336953369</v>
      </c>
    </row>
    <row r="29" spans="1:2" x14ac:dyDescent="0.5">
      <c r="A29" s="2">
        <v>110</v>
      </c>
      <c r="B29" s="5">
        <f t="shared" si="0"/>
        <v>133.94836844561036</v>
      </c>
    </row>
    <row r="30" spans="1:2" x14ac:dyDescent="0.5">
      <c r="A30" s="2">
        <v>120</v>
      </c>
      <c r="B30" s="5">
        <f t="shared" si="0"/>
        <v>137.44422071747536</v>
      </c>
    </row>
    <row r="31" spans="1:2" x14ac:dyDescent="0.5">
      <c r="A31" s="2">
        <v>130</v>
      </c>
      <c r="B31" s="5">
        <f t="shared" si="0"/>
        <v>140.36002884908149</v>
      </c>
    </row>
    <row r="32" spans="1:2" x14ac:dyDescent="0.5">
      <c r="A32" s="2">
        <v>140</v>
      </c>
      <c r="B32" s="5">
        <f t="shared" si="0"/>
        <v>142.79203581023509</v>
      </c>
    </row>
    <row r="33" spans="1:2" x14ac:dyDescent="0.5">
      <c r="A33" s="2">
        <v>150</v>
      </c>
      <c r="B33" s="5">
        <f t="shared" si="0"/>
        <v>144.82051559770375</v>
      </c>
    </row>
    <row r="34" spans="1:2" x14ac:dyDescent="0.5">
      <c r="A34" s="2">
        <v>160</v>
      </c>
      <c r="B34" s="5">
        <f t="shared" si="0"/>
        <v>146.51242286355176</v>
      </c>
    </row>
    <row r="35" spans="1:2" x14ac:dyDescent="0.5">
      <c r="A35" s="2">
        <v>170</v>
      </c>
      <c r="B35" s="5">
        <f t="shared" si="0"/>
        <v>147.92360290779641</v>
      </c>
    </row>
    <row r="36" spans="1:2" x14ac:dyDescent="0.5">
      <c r="A36" s="2">
        <v>180</v>
      </c>
      <c r="B36" s="5">
        <f t="shared" si="0"/>
        <v>149.10063498128662</v>
      </c>
    </row>
    <row r="37" spans="1:2" x14ac:dyDescent="0.5">
      <c r="B37" s="5"/>
    </row>
    <row r="38" spans="1:2" x14ac:dyDescent="0.5">
      <c r="B38" s="5"/>
    </row>
    <row r="39" spans="1:2" x14ac:dyDescent="0.5">
      <c r="B39" s="5"/>
    </row>
    <row r="40" spans="1:2" x14ac:dyDescent="0.5">
      <c r="B40" s="5"/>
    </row>
    <row r="41" spans="1:2" x14ac:dyDescent="0.5">
      <c r="B41" s="5"/>
    </row>
    <row r="42" spans="1:2" x14ac:dyDescent="0.5">
      <c r="B42" s="5"/>
    </row>
    <row r="43" spans="1:2" x14ac:dyDescent="0.5">
      <c r="B43" s="5"/>
    </row>
    <row r="44" spans="1:2" x14ac:dyDescent="0.5">
      <c r="B44" s="5"/>
    </row>
    <row r="45" spans="1:2" x14ac:dyDescent="0.5">
      <c r="B45" s="5"/>
    </row>
    <row r="46" spans="1:2" x14ac:dyDescent="0.5">
      <c r="B46" s="5"/>
    </row>
    <row r="47" spans="1:2" x14ac:dyDescent="0.5">
      <c r="B47" s="5"/>
    </row>
    <row r="48" spans="1:2" x14ac:dyDescent="0.5">
      <c r="B48" s="5"/>
    </row>
    <row r="49" spans="2:2" x14ac:dyDescent="0.5">
      <c r="B49" s="5"/>
    </row>
    <row r="50" spans="2:2" x14ac:dyDescent="0.5">
      <c r="B50" s="5"/>
    </row>
    <row r="51" spans="2:2" x14ac:dyDescent="0.5">
      <c r="B51" s="5"/>
    </row>
    <row r="52" spans="2:2" x14ac:dyDescent="0.5">
      <c r="B52" s="5"/>
    </row>
    <row r="53" spans="2:2" x14ac:dyDescent="0.5">
      <c r="B53" s="5"/>
    </row>
  </sheetData>
  <printOptions headings="1" gridLines="1"/>
  <pageMargins left="0.75" right="0.75" top="1" bottom="1" header="0.5" footer="0.5"/>
  <pageSetup scale="46" orientation="portrait" horizontalDpi="1200" verticalDpi="1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32"/>
  <sheetViews>
    <sheetView workbookViewId="0">
      <selection activeCell="B4" sqref="B4"/>
    </sheetView>
  </sheetViews>
  <sheetFormatPr defaultRowHeight="14.35" x14ac:dyDescent="0.5"/>
  <cols>
    <col min="1" max="1" width="22.1171875" style="2" customWidth="1"/>
    <col min="2" max="2" width="11.41015625" style="2" customWidth="1"/>
    <col min="3" max="3" width="11" style="2" customWidth="1"/>
    <col min="4" max="5" width="8.703125" style="2" customWidth="1"/>
    <col min="6" max="6" width="18.29296875" style="2" bestFit="1" customWidth="1"/>
    <col min="7" max="7" width="8.703125" style="2" customWidth="1"/>
    <col min="8" max="8" width="21.87890625" style="2" bestFit="1" customWidth="1"/>
    <col min="9" max="9" width="14" style="2" bestFit="1" customWidth="1"/>
    <col min="10" max="10" width="9.1171875" style="2"/>
    <col min="11" max="11" width="10.703125" style="2" customWidth="1"/>
    <col min="12" max="261" width="9.1171875" style="2"/>
    <col min="262" max="262" width="20.29296875" style="2" customWidth="1"/>
    <col min="263" max="263" width="11.41015625" style="2" customWidth="1"/>
    <col min="264" max="264" width="11" style="2" customWidth="1"/>
    <col min="265" max="265" width="13.29296875" style="2" customWidth="1"/>
    <col min="266" max="266" width="9.1171875" style="2"/>
    <col min="267" max="267" width="10.703125" style="2" customWidth="1"/>
    <col min="268" max="517" width="9.1171875" style="2"/>
    <col min="518" max="518" width="20.29296875" style="2" customWidth="1"/>
    <col min="519" max="519" width="11.41015625" style="2" customWidth="1"/>
    <col min="520" max="520" width="11" style="2" customWidth="1"/>
    <col min="521" max="521" width="13.29296875" style="2" customWidth="1"/>
    <col min="522" max="522" width="9.1171875" style="2"/>
    <col min="523" max="523" width="10.703125" style="2" customWidth="1"/>
    <col min="524" max="773" width="9.1171875" style="2"/>
    <col min="774" max="774" width="20.29296875" style="2" customWidth="1"/>
    <col min="775" max="775" width="11.41015625" style="2" customWidth="1"/>
    <col min="776" max="776" width="11" style="2" customWidth="1"/>
    <col min="777" max="777" width="13.29296875" style="2" customWidth="1"/>
    <col min="778" max="778" width="9.1171875" style="2"/>
    <col min="779" max="779" width="10.703125" style="2" customWidth="1"/>
    <col min="780" max="1029" width="9.1171875" style="2"/>
    <col min="1030" max="1030" width="20.29296875" style="2" customWidth="1"/>
    <col min="1031" max="1031" width="11.41015625" style="2" customWidth="1"/>
    <col min="1032" max="1032" width="11" style="2" customWidth="1"/>
    <col min="1033" max="1033" width="13.29296875" style="2" customWidth="1"/>
    <col min="1034" max="1034" width="9.1171875" style="2"/>
    <col min="1035" max="1035" width="10.703125" style="2" customWidth="1"/>
    <col min="1036" max="1285" width="9.1171875" style="2"/>
    <col min="1286" max="1286" width="20.29296875" style="2" customWidth="1"/>
    <col min="1287" max="1287" width="11.41015625" style="2" customWidth="1"/>
    <col min="1288" max="1288" width="11" style="2" customWidth="1"/>
    <col min="1289" max="1289" width="13.29296875" style="2" customWidth="1"/>
    <col min="1290" max="1290" width="9.1171875" style="2"/>
    <col min="1291" max="1291" width="10.703125" style="2" customWidth="1"/>
    <col min="1292" max="1541" width="9.1171875" style="2"/>
    <col min="1542" max="1542" width="20.29296875" style="2" customWidth="1"/>
    <col min="1543" max="1543" width="11.41015625" style="2" customWidth="1"/>
    <col min="1544" max="1544" width="11" style="2" customWidth="1"/>
    <col min="1545" max="1545" width="13.29296875" style="2" customWidth="1"/>
    <col min="1546" max="1546" width="9.1171875" style="2"/>
    <col min="1547" max="1547" width="10.703125" style="2" customWidth="1"/>
    <col min="1548" max="1797" width="9.1171875" style="2"/>
    <col min="1798" max="1798" width="20.29296875" style="2" customWidth="1"/>
    <col min="1799" max="1799" width="11.41015625" style="2" customWidth="1"/>
    <col min="1800" max="1800" width="11" style="2" customWidth="1"/>
    <col min="1801" max="1801" width="13.29296875" style="2" customWidth="1"/>
    <col min="1802" max="1802" width="9.1171875" style="2"/>
    <col min="1803" max="1803" width="10.703125" style="2" customWidth="1"/>
    <col min="1804" max="2053" width="9.1171875" style="2"/>
    <col min="2054" max="2054" width="20.29296875" style="2" customWidth="1"/>
    <col min="2055" max="2055" width="11.41015625" style="2" customWidth="1"/>
    <col min="2056" max="2056" width="11" style="2" customWidth="1"/>
    <col min="2057" max="2057" width="13.29296875" style="2" customWidth="1"/>
    <col min="2058" max="2058" width="9.1171875" style="2"/>
    <col min="2059" max="2059" width="10.703125" style="2" customWidth="1"/>
    <col min="2060" max="2309" width="9.1171875" style="2"/>
    <col min="2310" max="2310" width="20.29296875" style="2" customWidth="1"/>
    <col min="2311" max="2311" width="11.41015625" style="2" customWidth="1"/>
    <col min="2312" max="2312" width="11" style="2" customWidth="1"/>
    <col min="2313" max="2313" width="13.29296875" style="2" customWidth="1"/>
    <col min="2314" max="2314" width="9.1171875" style="2"/>
    <col min="2315" max="2315" width="10.703125" style="2" customWidth="1"/>
    <col min="2316" max="2565" width="9.1171875" style="2"/>
    <col min="2566" max="2566" width="20.29296875" style="2" customWidth="1"/>
    <col min="2567" max="2567" width="11.41015625" style="2" customWidth="1"/>
    <col min="2568" max="2568" width="11" style="2" customWidth="1"/>
    <col min="2569" max="2569" width="13.29296875" style="2" customWidth="1"/>
    <col min="2570" max="2570" width="9.1171875" style="2"/>
    <col min="2571" max="2571" width="10.703125" style="2" customWidth="1"/>
    <col min="2572" max="2821" width="9.1171875" style="2"/>
    <col min="2822" max="2822" width="20.29296875" style="2" customWidth="1"/>
    <col min="2823" max="2823" width="11.41015625" style="2" customWidth="1"/>
    <col min="2824" max="2824" width="11" style="2" customWidth="1"/>
    <col min="2825" max="2825" width="13.29296875" style="2" customWidth="1"/>
    <col min="2826" max="2826" width="9.1171875" style="2"/>
    <col min="2827" max="2827" width="10.703125" style="2" customWidth="1"/>
    <col min="2828" max="3077" width="9.1171875" style="2"/>
    <col min="3078" max="3078" width="20.29296875" style="2" customWidth="1"/>
    <col min="3079" max="3079" width="11.41015625" style="2" customWidth="1"/>
    <col min="3080" max="3080" width="11" style="2" customWidth="1"/>
    <col min="3081" max="3081" width="13.29296875" style="2" customWidth="1"/>
    <col min="3082" max="3082" width="9.1171875" style="2"/>
    <col min="3083" max="3083" width="10.703125" style="2" customWidth="1"/>
    <col min="3084" max="3333" width="9.1171875" style="2"/>
    <col min="3334" max="3334" width="20.29296875" style="2" customWidth="1"/>
    <col min="3335" max="3335" width="11.41015625" style="2" customWidth="1"/>
    <col min="3336" max="3336" width="11" style="2" customWidth="1"/>
    <col min="3337" max="3337" width="13.29296875" style="2" customWidth="1"/>
    <col min="3338" max="3338" width="9.1171875" style="2"/>
    <col min="3339" max="3339" width="10.703125" style="2" customWidth="1"/>
    <col min="3340" max="3589" width="9.1171875" style="2"/>
    <col min="3590" max="3590" width="20.29296875" style="2" customWidth="1"/>
    <col min="3591" max="3591" width="11.41015625" style="2" customWidth="1"/>
    <col min="3592" max="3592" width="11" style="2" customWidth="1"/>
    <col min="3593" max="3593" width="13.29296875" style="2" customWidth="1"/>
    <col min="3594" max="3594" width="9.1171875" style="2"/>
    <col min="3595" max="3595" width="10.703125" style="2" customWidth="1"/>
    <col min="3596" max="3845" width="9.1171875" style="2"/>
    <col min="3846" max="3846" width="20.29296875" style="2" customWidth="1"/>
    <col min="3847" max="3847" width="11.41015625" style="2" customWidth="1"/>
    <col min="3848" max="3848" width="11" style="2" customWidth="1"/>
    <col min="3849" max="3849" width="13.29296875" style="2" customWidth="1"/>
    <col min="3850" max="3850" width="9.1171875" style="2"/>
    <col min="3851" max="3851" width="10.703125" style="2" customWidth="1"/>
    <col min="3852" max="4101" width="9.1171875" style="2"/>
    <col min="4102" max="4102" width="20.29296875" style="2" customWidth="1"/>
    <col min="4103" max="4103" width="11.41015625" style="2" customWidth="1"/>
    <col min="4104" max="4104" width="11" style="2" customWidth="1"/>
    <col min="4105" max="4105" width="13.29296875" style="2" customWidth="1"/>
    <col min="4106" max="4106" width="9.1171875" style="2"/>
    <col min="4107" max="4107" width="10.703125" style="2" customWidth="1"/>
    <col min="4108" max="4357" width="9.1171875" style="2"/>
    <col min="4358" max="4358" width="20.29296875" style="2" customWidth="1"/>
    <col min="4359" max="4359" width="11.41015625" style="2" customWidth="1"/>
    <col min="4360" max="4360" width="11" style="2" customWidth="1"/>
    <col min="4361" max="4361" width="13.29296875" style="2" customWidth="1"/>
    <col min="4362" max="4362" width="9.1171875" style="2"/>
    <col min="4363" max="4363" width="10.703125" style="2" customWidth="1"/>
    <col min="4364" max="4613" width="9.1171875" style="2"/>
    <col min="4614" max="4614" width="20.29296875" style="2" customWidth="1"/>
    <col min="4615" max="4615" width="11.41015625" style="2" customWidth="1"/>
    <col min="4616" max="4616" width="11" style="2" customWidth="1"/>
    <col min="4617" max="4617" width="13.29296875" style="2" customWidth="1"/>
    <col min="4618" max="4618" width="9.1171875" style="2"/>
    <col min="4619" max="4619" width="10.703125" style="2" customWidth="1"/>
    <col min="4620" max="4869" width="9.1171875" style="2"/>
    <col min="4870" max="4870" width="20.29296875" style="2" customWidth="1"/>
    <col min="4871" max="4871" width="11.41015625" style="2" customWidth="1"/>
    <col min="4872" max="4872" width="11" style="2" customWidth="1"/>
    <col min="4873" max="4873" width="13.29296875" style="2" customWidth="1"/>
    <col min="4874" max="4874" width="9.1171875" style="2"/>
    <col min="4875" max="4875" width="10.703125" style="2" customWidth="1"/>
    <col min="4876" max="5125" width="9.1171875" style="2"/>
    <col min="5126" max="5126" width="20.29296875" style="2" customWidth="1"/>
    <col min="5127" max="5127" width="11.41015625" style="2" customWidth="1"/>
    <col min="5128" max="5128" width="11" style="2" customWidth="1"/>
    <col min="5129" max="5129" width="13.29296875" style="2" customWidth="1"/>
    <col min="5130" max="5130" width="9.1171875" style="2"/>
    <col min="5131" max="5131" width="10.703125" style="2" customWidth="1"/>
    <col min="5132" max="5381" width="9.1171875" style="2"/>
    <col min="5382" max="5382" width="20.29296875" style="2" customWidth="1"/>
    <col min="5383" max="5383" width="11.41015625" style="2" customWidth="1"/>
    <col min="5384" max="5384" width="11" style="2" customWidth="1"/>
    <col min="5385" max="5385" width="13.29296875" style="2" customWidth="1"/>
    <col min="5386" max="5386" width="9.1171875" style="2"/>
    <col min="5387" max="5387" width="10.703125" style="2" customWidth="1"/>
    <col min="5388" max="5637" width="9.1171875" style="2"/>
    <col min="5638" max="5638" width="20.29296875" style="2" customWidth="1"/>
    <col min="5639" max="5639" width="11.41015625" style="2" customWidth="1"/>
    <col min="5640" max="5640" width="11" style="2" customWidth="1"/>
    <col min="5641" max="5641" width="13.29296875" style="2" customWidth="1"/>
    <col min="5642" max="5642" width="9.1171875" style="2"/>
    <col min="5643" max="5643" width="10.703125" style="2" customWidth="1"/>
    <col min="5644" max="5893" width="9.1171875" style="2"/>
    <col min="5894" max="5894" width="20.29296875" style="2" customWidth="1"/>
    <col min="5895" max="5895" width="11.41015625" style="2" customWidth="1"/>
    <col min="5896" max="5896" width="11" style="2" customWidth="1"/>
    <col min="5897" max="5897" width="13.29296875" style="2" customWidth="1"/>
    <col min="5898" max="5898" width="9.1171875" style="2"/>
    <col min="5899" max="5899" width="10.703125" style="2" customWidth="1"/>
    <col min="5900" max="6149" width="9.1171875" style="2"/>
    <col min="6150" max="6150" width="20.29296875" style="2" customWidth="1"/>
    <col min="6151" max="6151" width="11.41015625" style="2" customWidth="1"/>
    <col min="6152" max="6152" width="11" style="2" customWidth="1"/>
    <col min="6153" max="6153" width="13.29296875" style="2" customWidth="1"/>
    <col min="6154" max="6154" width="9.1171875" style="2"/>
    <col min="6155" max="6155" width="10.703125" style="2" customWidth="1"/>
    <col min="6156" max="6405" width="9.1171875" style="2"/>
    <col min="6406" max="6406" width="20.29296875" style="2" customWidth="1"/>
    <col min="6407" max="6407" width="11.41015625" style="2" customWidth="1"/>
    <col min="6408" max="6408" width="11" style="2" customWidth="1"/>
    <col min="6409" max="6409" width="13.29296875" style="2" customWidth="1"/>
    <col min="6410" max="6410" width="9.1171875" style="2"/>
    <col min="6411" max="6411" width="10.703125" style="2" customWidth="1"/>
    <col min="6412" max="6661" width="9.1171875" style="2"/>
    <col min="6662" max="6662" width="20.29296875" style="2" customWidth="1"/>
    <col min="6663" max="6663" width="11.41015625" style="2" customWidth="1"/>
    <col min="6664" max="6664" width="11" style="2" customWidth="1"/>
    <col min="6665" max="6665" width="13.29296875" style="2" customWidth="1"/>
    <col min="6666" max="6666" width="9.1171875" style="2"/>
    <col min="6667" max="6667" width="10.703125" style="2" customWidth="1"/>
    <col min="6668" max="6917" width="9.1171875" style="2"/>
    <col min="6918" max="6918" width="20.29296875" style="2" customWidth="1"/>
    <col min="6919" max="6919" width="11.41015625" style="2" customWidth="1"/>
    <col min="6920" max="6920" width="11" style="2" customWidth="1"/>
    <col min="6921" max="6921" width="13.29296875" style="2" customWidth="1"/>
    <col min="6922" max="6922" width="9.1171875" style="2"/>
    <col min="6923" max="6923" width="10.703125" style="2" customWidth="1"/>
    <col min="6924" max="7173" width="9.1171875" style="2"/>
    <col min="7174" max="7174" width="20.29296875" style="2" customWidth="1"/>
    <col min="7175" max="7175" width="11.41015625" style="2" customWidth="1"/>
    <col min="7176" max="7176" width="11" style="2" customWidth="1"/>
    <col min="7177" max="7177" width="13.29296875" style="2" customWidth="1"/>
    <col min="7178" max="7178" width="9.1171875" style="2"/>
    <col min="7179" max="7179" width="10.703125" style="2" customWidth="1"/>
    <col min="7180" max="7429" width="9.1171875" style="2"/>
    <col min="7430" max="7430" width="20.29296875" style="2" customWidth="1"/>
    <col min="7431" max="7431" width="11.41015625" style="2" customWidth="1"/>
    <col min="7432" max="7432" width="11" style="2" customWidth="1"/>
    <col min="7433" max="7433" width="13.29296875" style="2" customWidth="1"/>
    <col min="7434" max="7434" width="9.1171875" style="2"/>
    <col min="7435" max="7435" width="10.703125" style="2" customWidth="1"/>
    <col min="7436" max="7685" width="9.1171875" style="2"/>
    <col min="7686" max="7686" width="20.29296875" style="2" customWidth="1"/>
    <col min="7687" max="7687" width="11.41015625" style="2" customWidth="1"/>
    <col min="7688" max="7688" width="11" style="2" customWidth="1"/>
    <col min="7689" max="7689" width="13.29296875" style="2" customWidth="1"/>
    <col min="7690" max="7690" width="9.1171875" style="2"/>
    <col min="7691" max="7691" width="10.703125" style="2" customWidth="1"/>
    <col min="7692" max="7941" width="9.1171875" style="2"/>
    <col min="7942" max="7942" width="20.29296875" style="2" customWidth="1"/>
    <col min="7943" max="7943" width="11.41015625" style="2" customWidth="1"/>
    <col min="7944" max="7944" width="11" style="2" customWidth="1"/>
    <col min="7945" max="7945" width="13.29296875" style="2" customWidth="1"/>
    <col min="7946" max="7946" width="9.1171875" style="2"/>
    <col min="7947" max="7947" width="10.703125" style="2" customWidth="1"/>
    <col min="7948" max="8197" width="9.1171875" style="2"/>
    <col min="8198" max="8198" width="20.29296875" style="2" customWidth="1"/>
    <col min="8199" max="8199" width="11.41015625" style="2" customWidth="1"/>
    <col min="8200" max="8200" width="11" style="2" customWidth="1"/>
    <col min="8201" max="8201" width="13.29296875" style="2" customWidth="1"/>
    <col min="8202" max="8202" width="9.1171875" style="2"/>
    <col min="8203" max="8203" width="10.703125" style="2" customWidth="1"/>
    <col min="8204" max="8453" width="9.1171875" style="2"/>
    <col min="8454" max="8454" width="20.29296875" style="2" customWidth="1"/>
    <col min="8455" max="8455" width="11.41015625" style="2" customWidth="1"/>
    <col min="8456" max="8456" width="11" style="2" customWidth="1"/>
    <col min="8457" max="8457" width="13.29296875" style="2" customWidth="1"/>
    <col min="8458" max="8458" width="9.1171875" style="2"/>
    <col min="8459" max="8459" width="10.703125" style="2" customWidth="1"/>
    <col min="8460" max="8709" width="9.1171875" style="2"/>
    <col min="8710" max="8710" width="20.29296875" style="2" customWidth="1"/>
    <col min="8711" max="8711" width="11.41015625" style="2" customWidth="1"/>
    <col min="8712" max="8712" width="11" style="2" customWidth="1"/>
    <col min="8713" max="8713" width="13.29296875" style="2" customWidth="1"/>
    <col min="8714" max="8714" width="9.1171875" style="2"/>
    <col min="8715" max="8715" width="10.703125" style="2" customWidth="1"/>
    <col min="8716" max="8965" width="9.1171875" style="2"/>
    <col min="8966" max="8966" width="20.29296875" style="2" customWidth="1"/>
    <col min="8967" max="8967" width="11.41015625" style="2" customWidth="1"/>
    <col min="8968" max="8968" width="11" style="2" customWidth="1"/>
    <col min="8969" max="8969" width="13.29296875" style="2" customWidth="1"/>
    <col min="8970" max="8970" width="9.1171875" style="2"/>
    <col min="8971" max="8971" width="10.703125" style="2" customWidth="1"/>
    <col min="8972" max="9221" width="9.1171875" style="2"/>
    <col min="9222" max="9222" width="20.29296875" style="2" customWidth="1"/>
    <col min="9223" max="9223" width="11.41015625" style="2" customWidth="1"/>
    <col min="9224" max="9224" width="11" style="2" customWidth="1"/>
    <col min="9225" max="9225" width="13.29296875" style="2" customWidth="1"/>
    <col min="9226" max="9226" width="9.1171875" style="2"/>
    <col min="9227" max="9227" width="10.703125" style="2" customWidth="1"/>
    <col min="9228" max="9477" width="9.1171875" style="2"/>
    <col min="9478" max="9478" width="20.29296875" style="2" customWidth="1"/>
    <col min="9479" max="9479" width="11.41015625" style="2" customWidth="1"/>
    <col min="9480" max="9480" width="11" style="2" customWidth="1"/>
    <col min="9481" max="9481" width="13.29296875" style="2" customWidth="1"/>
    <col min="9482" max="9482" width="9.1171875" style="2"/>
    <col min="9483" max="9483" width="10.703125" style="2" customWidth="1"/>
    <col min="9484" max="9733" width="9.1171875" style="2"/>
    <col min="9734" max="9734" width="20.29296875" style="2" customWidth="1"/>
    <col min="9735" max="9735" width="11.41015625" style="2" customWidth="1"/>
    <col min="9736" max="9736" width="11" style="2" customWidth="1"/>
    <col min="9737" max="9737" width="13.29296875" style="2" customWidth="1"/>
    <col min="9738" max="9738" width="9.1171875" style="2"/>
    <col min="9739" max="9739" width="10.703125" style="2" customWidth="1"/>
    <col min="9740" max="9989" width="9.1171875" style="2"/>
    <col min="9990" max="9990" width="20.29296875" style="2" customWidth="1"/>
    <col min="9991" max="9991" width="11.41015625" style="2" customWidth="1"/>
    <col min="9992" max="9992" width="11" style="2" customWidth="1"/>
    <col min="9993" max="9993" width="13.29296875" style="2" customWidth="1"/>
    <col min="9994" max="9994" width="9.1171875" style="2"/>
    <col min="9995" max="9995" width="10.703125" style="2" customWidth="1"/>
    <col min="9996" max="10245" width="9.1171875" style="2"/>
    <col min="10246" max="10246" width="20.29296875" style="2" customWidth="1"/>
    <col min="10247" max="10247" width="11.41015625" style="2" customWidth="1"/>
    <col min="10248" max="10248" width="11" style="2" customWidth="1"/>
    <col min="10249" max="10249" width="13.29296875" style="2" customWidth="1"/>
    <col min="10250" max="10250" width="9.1171875" style="2"/>
    <col min="10251" max="10251" width="10.703125" style="2" customWidth="1"/>
    <col min="10252" max="10501" width="9.1171875" style="2"/>
    <col min="10502" max="10502" width="20.29296875" style="2" customWidth="1"/>
    <col min="10503" max="10503" width="11.41015625" style="2" customWidth="1"/>
    <col min="10504" max="10504" width="11" style="2" customWidth="1"/>
    <col min="10505" max="10505" width="13.29296875" style="2" customWidth="1"/>
    <col min="10506" max="10506" width="9.1171875" style="2"/>
    <col min="10507" max="10507" width="10.703125" style="2" customWidth="1"/>
    <col min="10508" max="10757" width="9.1171875" style="2"/>
    <col min="10758" max="10758" width="20.29296875" style="2" customWidth="1"/>
    <col min="10759" max="10759" width="11.41015625" style="2" customWidth="1"/>
    <col min="10760" max="10760" width="11" style="2" customWidth="1"/>
    <col min="10761" max="10761" width="13.29296875" style="2" customWidth="1"/>
    <col min="10762" max="10762" width="9.1171875" style="2"/>
    <col min="10763" max="10763" width="10.703125" style="2" customWidth="1"/>
    <col min="10764" max="11013" width="9.1171875" style="2"/>
    <col min="11014" max="11014" width="20.29296875" style="2" customWidth="1"/>
    <col min="11015" max="11015" width="11.41015625" style="2" customWidth="1"/>
    <col min="11016" max="11016" width="11" style="2" customWidth="1"/>
    <col min="11017" max="11017" width="13.29296875" style="2" customWidth="1"/>
    <col min="11018" max="11018" width="9.1171875" style="2"/>
    <col min="11019" max="11019" width="10.703125" style="2" customWidth="1"/>
    <col min="11020" max="11269" width="9.1171875" style="2"/>
    <col min="11270" max="11270" width="20.29296875" style="2" customWidth="1"/>
    <col min="11271" max="11271" width="11.41015625" style="2" customWidth="1"/>
    <col min="11272" max="11272" width="11" style="2" customWidth="1"/>
    <col min="11273" max="11273" width="13.29296875" style="2" customWidth="1"/>
    <col min="11274" max="11274" width="9.1171875" style="2"/>
    <col min="11275" max="11275" width="10.703125" style="2" customWidth="1"/>
    <col min="11276" max="11525" width="9.1171875" style="2"/>
    <col min="11526" max="11526" width="20.29296875" style="2" customWidth="1"/>
    <col min="11527" max="11527" width="11.41015625" style="2" customWidth="1"/>
    <col min="11528" max="11528" width="11" style="2" customWidth="1"/>
    <col min="11529" max="11529" width="13.29296875" style="2" customWidth="1"/>
    <col min="11530" max="11530" width="9.1171875" style="2"/>
    <col min="11531" max="11531" width="10.703125" style="2" customWidth="1"/>
    <col min="11532" max="11781" width="9.1171875" style="2"/>
    <col min="11782" max="11782" width="20.29296875" style="2" customWidth="1"/>
    <col min="11783" max="11783" width="11.41015625" style="2" customWidth="1"/>
    <col min="11784" max="11784" width="11" style="2" customWidth="1"/>
    <col min="11785" max="11785" width="13.29296875" style="2" customWidth="1"/>
    <col min="11786" max="11786" width="9.1171875" style="2"/>
    <col min="11787" max="11787" width="10.703125" style="2" customWidth="1"/>
    <col min="11788" max="12037" width="9.1171875" style="2"/>
    <col min="12038" max="12038" width="20.29296875" style="2" customWidth="1"/>
    <col min="12039" max="12039" width="11.41015625" style="2" customWidth="1"/>
    <col min="12040" max="12040" width="11" style="2" customWidth="1"/>
    <col min="12041" max="12041" width="13.29296875" style="2" customWidth="1"/>
    <col min="12042" max="12042" width="9.1171875" style="2"/>
    <col min="12043" max="12043" width="10.703125" style="2" customWidth="1"/>
    <col min="12044" max="12293" width="9.1171875" style="2"/>
    <col min="12294" max="12294" width="20.29296875" style="2" customWidth="1"/>
    <col min="12295" max="12295" width="11.41015625" style="2" customWidth="1"/>
    <col min="12296" max="12296" width="11" style="2" customWidth="1"/>
    <col min="12297" max="12297" width="13.29296875" style="2" customWidth="1"/>
    <col min="12298" max="12298" width="9.1171875" style="2"/>
    <col min="12299" max="12299" width="10.703125" style="2" customWidth="1"/>
    <col min="12300" max="12549" width="9.1171875" style="2"/>
    <col min="12550" max="12550" width="20.29296875" style="2" customWidth="1"/>
    <col min="12551" max="12551" width="11.41015625" style="2" customWidth="1"/>
    <col min="12552" max="12552" width="11" style="2" customWidth="1"/>
    <col min="12553" max="12553" width="13.29296875" style="2" customWidth="1"/>
    <col min="12554" max="12554" width="9.1171875" style="2"/>
    <col min="12555" max="12555" width="10.703125" style="2" customWidth="1"/>
    <col min="12556" max="12805" width="9.1171875" style="2"/>
    <col min="12806" max="12806" width="20.29296875" style="2" customWidth="1"/>
    <col min="12807" max="12807" width="11.41015625" style="2" customWidth="1"/>
    <col min="12808" max="12808" width="11" style="2" customWidth="1"/>
    <col min="12809" max="12809" width="13.29296875" style="2" customWidth="1"/>
    <col min="12810" max="12810" width="9.1171875" style="2"/>
    <col min="12811" max="12811" width="10.703125" style="2" customWidth="1"/>
    <col min="12812" max="13061" width="9.1171875" style="2"/>
    <col min="13062" max="13062" width="20.29296875" style="2" customWidth="1"/>
    <col min="13063" max="13063" width="11.41015625" style="2" customWidth="1"/>
    <col min="13064" max="13064" width="11" style="2" customWidth="1"/>
    <col min="13065" max="13065" width="13.29296875" style="2" customWidth="1"/>
    <col min="13066" max="13066" width="9.1171875" style="2"/>
    <col min="13067" max="13067" width="10.703125" style="2" customWidth="1"/>
    <col min="13068" max="13317" width="9.1171875" style="2"/>
    <col min="13318" max="13318" width="20.29296875" style="2" customWidth="1"/>
    <col min="13319" max="13319" width="11.41015625" style="2" customWidth="1"/>
    <col min="13320" max="13320" width="11" style="2" customWidth="1"/>
    <col min="13321" max="13321" width="13.29296875" style="2" customWidth="1"/>
    <col min="13322" max="13322" width="9.1171875" style="2"/>
    <col min="13323" max="13323" width="10.703125" style="2" customWidth="1"/>
    <col min="13324" max="13573" width="9.1171875" style="2"/>
    <col min="13574" max="13574" width="20.29296875" style="2" customWidth="1"/>
    <col min="13575" max="13575" width="11.41015625" style="2" customWidth="1"/>
    <col min="13576" max="13576" width="11" style="2" customWidth="1"/>
    <col min="13577" max="13577" width="13.29296875" style="2" customWidth="1"/>
    <col min="13578" max="13578" width="9.1171875" style="2"/>
    <col min="13579" max="13579" width="10.703125" style="2" customWidth="1"/>
    <col min="13580" max="13829" width="9.1171875" style="2"/>
    <col min="13830" max="13830" width="20.29296875" style="2" customWidth="1"/>
    <col min="13831" max="13831" width="11.41015625" style="2" customWidth="1"/>
    <col min="13832" max="13832" width="11" style="2" customWidth="1"/>
    <col min="13833" max="13833" width="13.29296875" style="2" customWidth="1"/>
    <col min="13834" max="13834" width="9.1171875" style="2"/>
    <col min="13835" max="13835" width="10.703125" style="2" customWidth="1"/>
    <col min="13836" max="14085" width="9.1171875" style="2"/>
    <col min="14086" max="14086" width="20.29296875" style="2" customWidth="1"/>
    <col min="14087" max="14087" width="11.41015625" style="2" customWidth="1"/>
    <col min="14088" max="14088" width="11" style="2" customWidth="1"/>
    <col min="14089" max="14089" width="13.29296875" style="2" customWidth="1"/>
    <col min="14090" max="14090" width="9.1171875" style="2"/>
    <col min="14091" max="14091" width="10.703125" style="2" customWidth="1"/>
    <col min="14092" max="14341" width="9.1171875" style="2"/>
    <col min="14342" max="14342" width="20.29296875" style="2" customWidth="1"/>
    <col min="14343" max="14343" width="11.41015625" style="2" customWidth="1"/>
    <col min="14344" max="14344" width="11" style="2" customWidth="1"/>
    <col min="14345" max="14345" width="13.29296875" style="2" customWidth="1"/>
    <col min="14346" max="14346" width="9.1171875" style="2"/>
    <col min="14347" max="14347" width="10.703125" style="2" customWidth="1"/>
    <col min="14348" max="14597" width="9.1171875" style="2"/>
    <col min="14598" max="14598" width="20.29296875" style="2" customWidth="1"/>
    <col min="14599" max="14599" width="11.41015625" style="2" customWidth="1"/>
    <col min="14600" max="14600" width="11" style="2" customWidth="1"/>
    <col min="14601" max="14601" width="13.29296875" style="2" customWidth="1"/>
    <col min="14602" max="14602" width="9.1171875" style="2"/>
    <col min="14603" max="14603" width="10.703125" style="2" customWidth="1"/>
    <col min="14604" max="14853" width="9.1171875" style="2"/>
    <col min="14854" max="14854" width="20.29296875" style="2" customWidth="1"/>
    <col min="14855" max="14855" width="11.41015625" style="2" customWidth="1"/>
    <col min="14856" max="14856" width="11" style="2" customWidth="1"/>
    <col min="14857" max="14857" width="13.29296875" style="2" customWidth="1"/>
    <col min="14858" max="14858" width="9.1171875" style="2"/>
    <col min="14859" max="14859" width="10.703125" style="2" customWidth="1"/>
    <col min="14860" max="15109" width="9.1171875" style="2"/>
    <col min="15110" max="15110" width="20.29296875" style="2" customWidth="1"/>
    <col min="15111" max="15111" width="11.41015625" style="2" customWidth="1"/>
    <col min="15112" max="15112" width="11" style="2" customWidth="1"/>
    <col min="15113" max="15113" width="13.29296875" style="2" customWidth="1"/>
    <col min="15114" max="15114" width="9.1171875" style="2"/>
    <col min="15115" max="15115" width="10.703125" style="2" customWidth="1"/>
    <col min="15116" max="15365" width="9.1171875" style="2"/>
    <col min="15366" max="15366" width="20.29296875" style="2" customWidth="1"/>
    <col min="15367" max="15367" width="11.41015625" style="2" customWidth="1"/>
    <col min="15368" max="15368" width="11" style="2" customWidth="1"/>
    <col min="15369" max="15369" width="13.29296875" style="2" customWidth="1"/>
    <col min="15370" max="15370" width="9.1171875" style="2"/>
    <col min="15371" max="15371" width="10.703125" style="2" customWidth="1"/>
    <col min="15372" max="15621" width="9.1171875" style="2"/>
    <col min="15622" max="15622" width="20.29296875" style="2" customWidth="1"/>
    <col min="15623" max="15623" width="11.41015625" style="2" customWidth="1"/>
    <col min="15624" max="15624" width="11" style="2" customWidth="1"/>
    <col min="15625" max="15625" width="13.29296875" style="2" customWidth="1"/>
    <col min="15626" max="15626" width="9.1171875" style="2"/>
    <col min="15627" max="15627" width="10.703125" style="2" customWidth="1"/>
    <col min="15628" max="15877" width="9.1171875" style="2"/>
    <col min="15878" max="15878" width="20.29296875" style="2" customWidth="1"/>
    <col min="15879" max="15879" width="11.41015625" style="2" customWidth="1"/>
    <col min="15880" max="15880" width="11" style="2" customWidth="1"/>
    <col min="15881" max="15881" width="13.29296875" style="2" customWidth="1"/>
    <col min="15882" max="15882" width="9.1171875" style="2"/>
    <col min="15883" max="15883" width="10.703125" style="2" customWidth="1"/>
    <col min="15884" max="16133" width="9.1171875" style="2"/>
    <col min="16134" max="16134" width="20.29296875" style="2" customWidth="1"/>
    <col min="16135" max="16135" width="11.41015625" style="2" customWidth="1"/>
    <col min="16136" max="16136" width="11" style="2" customWidth="1"/>
    <col min="16137" max="16137" width="13.29296875" style="2" customWidth="1"/>
    <col min="16138" max="16138" width="9.1171875" style="2"/>
    <col min="16139" max="16139" width="10.703125" style="2" customWidth="1"/>
    <col min="16140" max="16384" width="9.1171875" style="2"/>
  </cols>
  <sheetData>
    <row r="1" spans="1:10" x14ac:dyDescent="0.5">
      <c r="A1" s="1" t="s">
        <v>0</v>
      </c>
      <c r="I1" s="1"/>
    </row>
    <row r="2" spans="1:10" x14ac:dyDescent="0.5">
      <c r="I2" s="3"/>
      <c r="J2" s="3"/>
    </row>
    <row r="3" spans="1:10" x14ac:dyDescent="0.5">
      <c r="A3" s="1" t="s">
        <v>1</v>
      </c>
      <c r="I3" s="3"/>
      <c r="J3" s="12"/>
    </row>
    <row r="4" spans="1:10" x14ac:dyDescent="0.5">
      <c r="A4" s="2" t="s">
        <v>3</v>
      </c>
      <c r="B4" s="6">
        <v>153.0482026664574</v>
      </c>
    </row>
    <row r="5" spans="1:10" x14ac:dyDescent="0.5">
      <c r="A5" s="2" t="s">
        <v>6</v>
      </c>
      <c r="B5" s="7">
        <v>1.9150975621987389E-2</v>
      </c>
    </row>
    <row r="7" spans="1:10" x14ac:dyDescent="0.5">
      <c r="A7" s="1" t="s">
        <v>9</v>
      </c>
    </row>
    <row r="8" spans="1:10" x14ac:dyDescent="0.5">
      <c r="A8" s="4" t="s">
        <v>10</v>
      </c>
      <c r="B8" s="4" t="s">
        <v>11</v>
      </c>
      <c r="C8" s="4" t="s">
        <v>12</v>
      </c>
      <c r="D8" s="4" t="s">
        <v>17</v>
      </c>
      <c r="E8" s="4" t="s">
        <v>18</v>
      </c>
      <c r="F8" s="4" t="s">
        <v>20</v>
      </c>
      <c r="G8" s="4"/>
      <c r="H8" s="4" t="s">
        <v>21</v>
      </c>
      <c r="I8" s="4"/>
    </row>
    <row r="9" spans="1:10" x14ac:dyDescent="0.5">
      <c r="A9" s="2">
        <v>1</v>
      </c>
      <c r="B9" s="19">
        <v>4.6999998092651367</v>
      </c>
      <c r="C9" s="5">
        <f>$B$4*(1-EXP(-$B$5*A9))</f>
        <v>2.9031347380561487</v>
      </c>
      <c r="D9" s="9">
        <v>1.796865070225053</v>
      </c>
      <c r="E9" s="9">
        <v>0</v>
      </c>
      <c r="F9" s="143">
        <f>D9-E9</f>
        <v>1.796865070225053</v>
      </c>
      <c r="G9" s="11" t="s">
        <v>19</v>
      </c>
      <c r="H9" s="142">
        <f>B9-C9</f>
        <v>1.796865071208988</v>
      </c>
      <c r="I9" s="5"/>
    </row>
    <row r="10" spans="1:10" x14ac:dyDescent="0.5">
      <c r="A10" s="2">
        <v>8</v>
      </c>
      <c r="B10" s="19">
        <v>22.1</v>
      </c>
      <c r="C10" s="5">
        <f>$B$4*(1-EXP(-$B$5*A10))</f>
        <v>21.740280363511378</v>
      </c>
      <c r="D10" s="9">
        <v>0.35971962913881511</v>
      </c>
      <c r="E10" s="9">
        <v>0</v>
      </c>
      <c r="F10" s="143">
        <f>D10-E10</f>
        <v>0.35971962913881511</v>
      </c>
      <c r="G10" s="11" t="s">
        <v>19</v>
      </c>
      <c r="H10" s="10">
        <f t="shared" ref="H10:H13" si="0">B10-C10</f>
        <v>0.35971963648862371</v>
      </c>
      <c r="I10" s="5"/>
    </row>
    <row r="11" spans="1:10" x14ac:dyDescent="0.5">
      <c r="A11" s="2">
        <v>20</v>
      </c>
      <c r="B11" s="19">
        <v>48.7</v>
      </c>
      <c r="C11" s="5">
        <f>$B$4*(1-EXP(-$B$5*A11))</f>
        <v>48.699999983812496</v>
      </c>
      <c r="D11" s="9">
        <v>0</v>
      </c>
      <c r="E11" s="9">
        <v>0</v>
      </c>
      <c r="F11" s="143">
        <f>D11-E11</f>
        <v>0</v>
      </c>
      <c r="G11" s="11" t="s">
        <v>19</v>
      </c>
      <c r="H11" s="10">
        <f t="shared" si="0"/>
        <v>1.6187506446385669E-8</v>
      </c>
      <c r="I11" s="5"/>
    </row>
    <row r="12" spans="1:10" x14ac:dyDescent="0.5">
      <c r="A12" s="2">
        <v>50</v>
      </c>
      <c r="B12" s="19">
        <v>90.3</v>
      </c>
      <c r="C12" s="5">
        <f>$B$4*(1-EXP(-$B$5*A12))</f>
        <v>94.303314413250106</v>
      </c>
      <c r="D12" s="9">
        <v>0</v>
      </c>
      <c r="E12" s="9">
        <v>4.0033144416067667</v>
      </c>
      <c r="F12" s="143">
        <f>D12-E12</f>
        <v>-4.0033144416067667</v>
      </c>
      <c r="G12" s="11" t="s">
        <v>19</v>
      </c>
      <c r="H12" s="10">
        <f t="shared" si="0"/>
        <v>-4.0033144132501093</v>
      </c>
      <c r="I12" s="5"/>
    </row>
    <row r="13" spans="1:10" x14ac:dyDescent="0.5">
      <c r="A13" s="2">
        <v>100</v>
      </c>
      <c r="B13" s="19">
        <v>130.5</v>
      </c>
      <c r="C13" s="5">
        <f>$B$4*(1-EXP(-$B$5*A13))</f>
        <v>130.49999997111053</v>
      </c>
      <c r="D13" s="9">
        <v>0</v>
      </c>
      <c r="E13" s="9">
        <v>0</v>
      </c>
      <c r="F13" s="143">
        <f>D13-E13</f>
        <v>0</v>
      </c>
      <c r="G13" s="11" t="s">
        <v>19</v>
      </c>
      <c r="H13" s="10">
        <f t="shared" si="0"/>
        <v>2.8889473924209597E-8</v>
      </c>
      <c r="I13" s="5"/>
    </row>
    <row r="14" spans="1:10" x14ac:dyDescent="0.5">
      <c r="C14" s="4"/>
      <c r="D14" s="4"/>
      <c r="E14" s="4"/>
      <c r="F14" s="4"/>
      <c r="G14" s="4"/>
      <c r="H14" s="4"/>
    </row>
    <row r="15" spans="1:10" x14ac:dyDescent="0.5">
      <c r="D15" s="8">
        <f>SUM(D9:E13)/5</f>
        <v>1.231979828194127</v>
      </c>
      <c r="E15" s="13"/>
      <c r="F15" s="2" t="s">
        <v>16</v>
      </c>
    </row>
    <row r="16" spans="1:10" x14ac:dyDescent="0.5">
      <c r="B16" s="5"/>
    </row>
    <row r="17" spans="2:2" x14ac:dyDescent="0.5">
      <c r="B17" s="5"/>
    </row>
    <row r="18" spans="2:2" x14ac:dyDescent="0.5">
      <c r="B18" s="5"/>
    </row>
    <row r="19" spans="2:2" x14ac:dyDescent="0.5">
      <c r="B19" s="5"/>
    </row>
    <row r="20" spans="2:2" x14ac:dyDescent="0.5">
      <c r="B20" s="5"/>
    </row>
    <row r="21" spans="2:2" x14ac:dyDescent="0.5">
      <c r="B21" s="5"/>
    </row>
    <row r="22" spans="2:2" x14ac:dyDescent="0.5">
      <c r="B22" s="5"/>
    </row>
    <row r="23" spans="2:2" x14ac:dyDescent="0.5">
      <c r="B23" s="5"/>
    </row>
    <row r="24" spans="2:2" x14ac:dyDescent="0.5">
      <c r="B24" s="5"/>
    </row>
    <row r="25" spans="2:2" x14ac:dyDescent="0.5">
      <c r="B25" s="5"/>
    </row>
    <row r="26" spans="2:2" x14ac:dyDescent="0.5">
      <c r="B26" s="5"/>
    </row>
    <row r="27" spans="2:2" x14ac:dyDescent="0.5">
      <c r="B27" s="5"/>
    </row>
    <row r="28" spans="2:2" x14ac:dyDescent="0.5">
      <c r="B28" s="5"/>
    </row>
    <row r="29" spans="2:2" x14ac:dyDescent="0.5">
      <c r="B29" s="5"/>
    </row>
    <row r="30" spans="2:2" x14ac:dyDescent="0.5">
      <c r="B30" s="5"/>
    </row>
    <row r="31" spans="2:2" x14ac:dyDescent="0.5">
      <c r="B31" s="5"/>
    </row>
    <row r="32" spans="2:2" x14ac:dyDescent="0.5">
      <c r="B32" s="5"/>
    </row>
  </sheetData>
  <printOptions headings="1" gridLines="1"/>
  <pageMargins left="0.75" right="0.75" top="1" bottom="1" header="0.5" footer="0.5"/>
  <pageSetup scale="79" orientation="portrait" horizontalDpi="1200" verticalDpi="1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15"/>
  <sheetViews>
    <sheetView workbookViewId="0"/>
  </sheetViews>
  <sheetFormatPr defaultRowHeight="14.35" x14ac:dyDescent="0.5"/>
  <sheetData>
    <row r="1" spans="1:2" x14ac:dyDescent="0.5">
      <c r="A1">
        <v>1</v>
      </c>
    </row>
    <row r="2" spans="1:2" x14ac:dyDescent="0.5">
      <c r="A2" t="s">
        <v>22</v>
      </c>
    </row>
    <row r="3" spans="1:2" x14ac:dyDescent="0.5">
      <c r="A3">
        <v>1</v>
      </c>
    </row>
    <row r="4" spans="1:2" x14ac:dyDescent="0.5">
      <c r="A4">
        <v>1</v>
      </c>
    </row>
    <row r="5" spans="1:2" x14ac:dyDescent="0.5">
      <c r="A5">
        <v>6</v>
      </c>
    </row>
    <row r="6" spans="1:2" x14ac:dyDescent="0.5">
      <c r="A6">
        <v>1</v>
      </c>
    </row>
    <row r="8" spans="1:2" x14ac:dyDescent="0.5">
      <c r="A8" s="14"/>
      <c r="B8" s="14"/>
    </row>
    <row r="9" spans="1:2" x14ac:dyDescent="0.5">
      <c r="A9" t="s">
        <v>26</v>
      </c>
    </row>
    <row r="10" spans="1:2" x14ac:dyDescent="0.5">
      <c r="A10" t="s">
        <v>27</v>
      </c>
    </row>
    <row r="15" spans="1:2" x14ac:dyDescent="0.5">
      <c r="B15"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15"/>
  <sheetViews>
    <sheetView workbookViewId="0"/>
  </sheetViews>
  <sheetFormatPr defaultRowHeight="14.35" x14ac:dyDescent="0.5"/>
  <sheetData>
    <row r="1" spans="1:2" x14ac:dyDescent="0.5">
      <c r="A1">
        <v>1</v>
      </c>
    </row>
    <row r="2" spans="1:2" x14ac:dyDescent="0.5">
      <c r="A2" t="s">
        <v>22</v>
      </c>
    </row>
    <row r="3" spans="1:2" x14ac:dyDescent="0.5">
      <c r="A3">
        <v>1</v>
      </c>
    </row>
    <row r="4" spans="1:2" x14ac:dyDescent="0.5">
      <c r="A4">
        <v>1</v>
      </c>
    </row>
    <row r="5" spans="1:2" x14ac:dyDescent="0.5">
      <c r="A5">
        <v>6</v>
      </c>
    </row>
    <row r="6" spans="1:2" x14ac:dyDescent="0.5">
      <c r="A6">
        <v>1</v>
      </c>
    </row>
    <row r="8" spans="1:2" x14ac:dyDescent="0.5">
      <c r="A8" s="14"/>
      <c r="B8" s="14"/>
    </row>
    <row r="9" spans="1:2" x14ac:dyDescent="0.5">
      <c r="A9" t="s">
        <v>23</v>
      </c>
    </row>
    <row r="10" spans="1:2" x14ac:dyDescent="0.5">
      <c r="A10" t="s">
        <v>24</v>
      </c>
    </row>
    <row r="15" spans="1:2" x14ac:dyDescent="0.5">
      <c r="B1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16C9-B4BD-420D-ADAA-9B7EF257DE36}">
  <sheetPr>
    <pageSetUpPr fitToPage="1"/>
  </sheetPr>
  <dimension ref="A1:M53"/>
  <sheetViews>
    <sheetView topLeftCell="A19" zoomScale="115" workbookViewId="0">
      <selection activeCell="C23" sqref="C23"/>
    </sheetView>
  </sheetViews>
  <sheetFormatPr defaultRowHeight="14.35" x14ac:dyDescent="0.5"/>
  <cols>
    <col min="1" max="1" width="21.87890625" style="2" customWidth="1"/>
    <col min="2" max="2" width="16.29296875" style="2" bestFit="1" customWidth="1"/>
    <col min="3" max="3" width="20.703125" style="2" bestFit="1" customWidth="1"/>
    <col min="4" max="4" width="19" style="2" bestFit="1" customWidth="1"/>
    <col min="5" max="5" width="13.1171875" style="2" bestFit="1" customWidth="1"/>
    <col min="6" max="6" width="12.41015625" style="2" customWidth="1"/>
    <col min="7" max="7" width="12.1171875" style="2" customWidth="1"/>
    <col min="8" max="8" width="12.5859375" style="2" customWidth="1"/>
    <col min="9" max="9" width="16.703125" style="2" bestFit="1" customWidth="1"/>
    <col min="10" max="11" width="8.9375" style="2"/>
    <col min="12" max="12" width="14" style="2" customWidth="1"/>
    <col min="13" max="13" width="11.5859375" style="2" customWidth="1"/>
    <col min="14" max="256" width="8.9375" style="2"/>
    <col min="257" max="257" width="20.5859375" style="2" customWidth="1"/>
    <col min="258" max="258" width="20" style="2" bestFit="1" customWidth="1"/>
    <col min="259" max="259" width="16.1171875" style="2" customWidth="1"/>
    <col min="260" max="260" width="17.703125" style="2" bestFit="1" customWidth="1"/>
    <col min="261" max="262" width="16.1171875" style="2" customWidth="1"/>
    <col min="263" max="263" width="21.41015625" style="2" bestFit="1" customWidth="1"/>
    <col min="264" max="265" width="16.1171875" style="2" customWidth="1"/>
    <col min="266" max="512" width="8.9375" style="2"/>
    <col min="513" max="513" width="20.5859375" style="2" customWidth="1"/>
    <col min="514" max="514" width="20" style="2" bestFit="1" customWidth="1"/>
    <col min="515" max="515" width="16.1171875" style="2" customWidth="1"/>
    <col min="516" max="516" width="17.703125" style="2" bestFit="1" customWidth="1"/>
    <col min="517" max="518" width="16.1171875" style="2" customWidth="1"/>
    <col min="519" max="519" width="21.41015625" style="2" bestFit="1" customWidth="1"/>
    <col min="520" max="521" width="16.1171875" style="2" customWidth="1"/>
    <col min="522" max="768" width="8.9375" style="2"/>
    <col min="769" max="769" width="20.5859375" style="2" customWidth="1"/>
    <col min="770" max="770" width="20" style="2" bestFit="1" customWidth="1"/>
    <col min="771" max="771" width="16.1171875" style="2" customWidth="1"/>
    <col min="772" max="772" width="17.703125" style="2" bestFit="1" customWidth="1"/>
    <col min="773" max="774" width="16.1171875" style="2" customWidth="1"/>
    <col min="775" max="775" width="21.41015625" style="2" bestFit="1" customWidth="1"/>
    <col min="776" max="777" width="16.1171875" style="2" customWidth="1"/>
    <col min="778" max="1024" width="8.9375" style="2"/>
    <col min="1025" max="1025" width="20.5859375" style="2" customWidth="1"/>
    <col min="1026" max="1026" width="20" style="2" bestFit="1" customWidth="1"/>
    <col min="1027" max="1027" width="16.1171875" style="2" customWidth="1"/>
    <col min="1028" max="1028" width="17.703125" style="2" bestFit="1" customWidth="1"/>
    <col min="1029" max="1030" width="16.1171875" style="2" customWidth="1"/>
    <col min="1031" max="1031" width="21.41015625" style="2" bestFit="1" customWidth="1"/>
    <col min="1032" max="1033" width="16.1171875" style="2" customWidth="1"/>
    <col min="1034" max="1280" width="8.9375" style="2"/>
    <col min="1281" max="1281" width="20.5859375" style="2" customWidth="1"/>
    <col min="1282" max="1282" width="20" style="2" bestFit="1" customWidth="1"/>
    <col min="1283" max="1283" width="16.1171875" style="2" customWidth="1"/>
    <col min="1284" max="1284" width="17.703125" style="2" bestFit="1" customWidth="1"/>
    <col min="1285" max="1286" width="16.1171875" style="2" customWidth="1"/>
    <col min="1287" max="1287" width="21.41015625" style="2" bestFit="1" customWidth="1"/>
    <col min="1288" max="1289" width="16.1171875" style="2" customWidth="1"/>
    <col min="1290" max="1536" width="8.9375" style="2"/>
    <col min="1537" max="1537" width="20.5859375" style="2" customWidth="1"/>
    <col min="1538" max="1538" width="20" style="2" bestFit="1" customWidth="1"/>
    <col min="1539" max="1539" width="16.1171875" style="2" customWidth="1"/>
    <col min="1540" max="1540" width="17.703125" style="2" bestFit="1" customWidth="1"/>
    <col min="1541" max="1542" width="16.1171875" style="2" customWidth="1"/>
    <col min="1543" max="1543" width="21.41015625" style="2" bestFit="1" customWidth="1"/>
    <col min="1544" max="1545" width="16.1171875" style="2" customWidth="1"/>
    <col min="1546" max="1792" width="8.9375" style="2"/>
    <col min="1793" max="1793" width="20.5859375" style="2" customWidth="1"/>
    <col min="1794" max="1794" width="20" style="2" bestFit="1" customWidth="1"/>
    <col min="1795" max="1795" width="16.1171875" style="2" customWidth="1"/>
    <col min="1796" max="1796" width="17.703125" style="2" bestFit="1" customWidth="1"/>
    <col min="1797" max="1798" width="16.1171875" style="2" customWidth="1"/>
    <col min="1799" max="1799" width="21.41015625" style="2" bestFit="1" customWidth="1"/>
    <col min="1800" max="1801" width="16.1171875" style="2" customWidth="1"/>
    <col min="1802" max="2048" width="8.9375" style="2"/>
    <col min="2049" max="2049" width="20.5859375" style="2" customWidth="1"/>
    <col min="2050" max="2050" width="20" style="2" bestFit="1" customWidth="1"/>
    <col min="2051" max="2051" width="16.1171875" style="2" customWidth="1"/>
    <col min="2052" max="2052" width="17.703125" style="2" bestFit="1" customWidth="1"/>
    <col min="2053" max="2054" width="16.1171875" style="2" customWidth="1"/>
    <col min="2055" max="2055" width="21.41015625" style="2" bestFit="1" customWidth="1"/>
    <col min="2056" max="2057" width="16.1171875" style="2" customWidth="1"/>
    <col min="2058" max="2304" width="8.9375" style="2"/>
    <col min="2305" max="2305" width="20.5859375" style="2" customWidth="1"/>
    <col min="2306" max="2306" width="20" style="2" bestFit="1" customWidth="1"/>
    <col min="2307" max="2307" width="16.1171875" style="2" customWidth="1"/>
    <col min="2308" max="2308" width="17.703125" style="2" bestFit="1" customWidth="1"/>
    <col min="2309" max="2310" width="16.1171875" style="2" customWidth="1"/>
    <col min="2311" max="2311" width="21.41015625" style="2" bestFit="1" customWidth="1"/>
    <col min="2312" max="2313" width="16.1171875" style="2" customWidth="1"/>
    <col min="2314" max="2560" width="8.9375" style="2"/>
    <col min="2561" max="2561" width="20.5859375" style="2" customWidth="1"/>
    <col min="2562" max="2562" width="20" style="2" bestFit="1" customWidth="1"/>
    <col min="2563" max="2563" width="16.1171875" style="2" customWidth="1"/>
    <col min="2564" max="2564" width="17.703125" style="2" bestFit="1" customWidth="1"/>
    <col min="2565" max="2566" width="16.1171875" style="2" customWidth="1"/>
    <col min="2567" max="2567" width="21.41015625" style="2" bestFit="1" customWidth="1"/>
    <col min="2568" max="2569" width="16.1171875" style="2" customWidth="1"/>
    <col min="2570" max="2816" width="8.9375" style="2"/>
    <col min="2817" max="2817" width="20.5859375" style="2" customWidth="1"/>
    <col min="2818" max="2818" width="20" style="2" bestFit="1" customWidth="1"/>
    <col min="2819" max="2819" width="16.1171875" style="2" customWidth="1"/>
    <col min="2820" max="2820" width="17.703125" style="2" bestFit="1" customWidth="1"/>
    <col min="2821" max="2822" width="16.1171875" style="2" customWidth="1"/>
    <col min="2823" max="2823" width="21.41015625" style="2" bestFit="1" customWidth="1"/>
    <col min="2824" max="2825" width="16.1171875" style="2" customWidth="1"/>
    <col min="2826" max="3072" width="8.9375" style="2"/>
    <col min="3073" max="3073" width="20.5859375" style="2" customWidth="1"/>
    <col min="3074" max="3074" width="20" style="2" bestFit="1" customWidth="1"/>
    <col min="3075" max="3075" width="16.1171875" style="2" customWidth="1"/>
    <col min="3076" max="3076" width="17.703125" style="2" bestFit="1" customWidth="1"/>
    <col min="3077" max="3078" width="16.1171875" style="2" customWidth="1"/>
    <col min="3079" max="3079" width="21.41015625" style="2" bestFit="1" customWidth="1"/>
    <col min="3080" max="3081" width="16.1171875" style="2" customWidth="1"/>
    <col min="3082" max="3328" width="8.9375" style="2"/>
    <col min="3329" max="3329" width="20.5859375" style="2" customWidth="1"/>
    <col min="3330" max="3330" width="20" style="2" bestFit="1" customWidth="1"/>
    <col min="3331" max="3331" width="16.1171875" style="2" customWidth="1"/>
    <col min="3332" max="3332" width="17.703125" style="2" bestFit="1" customWidth="1"/>
    <col min="3333" max="3334" width="16.1171875" style="2" customWidth="1"/>
    <col min="3335" max="3335" width="21.41015625" style="2" bestFit="1" customWidth="1"/>
    <col min="3336" max="3337" width="16.1171875" style="2" customWidth="1"/>
    <col min="3338" max="3584" width="8.9375" style="2"/>
    <col min="3585" max="3585" width="20.5859375" style="2" customWidth="1"/>
    <col min="3586" max="3586" width="20" style="2" bestFit="1" customWidth="1"/>
    <col min="3587" max="3587" width="16.1171875" style="2" customWidth="1"/>
    <col min="3588" max="3588" width="17.703125" style="2" bestFit="1" customWidth="1"/>
    <col min="3589" max="3590" width="16.1171875" style="2" customWidth="1"/>
    <col min="3591" max="3591" width="21.41015625" style="2" bestFit="1" customWidth="1"/>
    <col min="3592" max="3593" width="16.1171875" style="2" customWidth="1"/>
    <col min="3594" max="3840" width="8.9375" style="2"/>
    <col min="3841" max="3841" width="20.5859375" style="2" customWidth="1"/>
    <col min="3842" max="3842" width="20" style="2" bestFit="1" customWidth="1"/>
    <col min="3843" max="3843" width="16.1171875" style="2" customWidth="1"/>
    <col min="3844" max="3844" width="17.703125" style="2" bestFit="1" customWidth="1"/>
    <col min="3845" max="3846" width="16.1171875" style="2" customWidth="1"/>
    <col min="3847" max="3847" width="21.41015625" style="2" bestFit="1" customWidth="1"/>
    <col min="3848" max="3849" width="16.1171875" style="2" customWidth="1"/>
    <col min="3850" max="4096" width="8.9375" style="2"/>
    <col min="4097" max="4097" width="20.5859375" style="2" customWidth="1"/>
    <col min="4098" max="4098" width="20" style="2" bestFit="1" customWidth="1"/>
    <col min="4099" max="4099" width="16.1171875" style="2" customWidth="1"/>
    <col min="4100" max="4100" width="17.703125" style="2" bestFit="1" customWidth="1"/>
    <col min="4101" max="4102" width="16.1171875" style="2" customWidth="1"/>
    <col min="4103" max="4103" width="21.41015625" style="2" bestFit="1" customWidth="1"/>
    <col min="4104" max="4105" width="16.1171875" style="2" customWidth="1"/>
    <col min="4106" max="4352" width="8.9375" style="2"/>
    <col min="4353" max="4353" width="20.5859375" style="2" customWidth="1"/>
    <col min="4354" max="4354" width="20" style="2" bestFit="1" customWidth="1"/>
    <col min="4355" max="4355" width="16.1171875" style="2" customWidth="1"/>
    <col min="4356" max="4356" width="17.703125" style="2" bestFit="1" customWidth="1"/>
    <col min="4357" max="4358" width="16.1171875" style="2" customWidth="1"/>
    <col min="4359" max="4359" width="21.41015625" style="2" bestFit="1" customWidth="1"/>
    <col min="4360" max="4361" width="16.1171875" style="2" customWidth="1"/>
    <col min="4362" max="4608" width="8.9375" style="2"/>
    <col min="4609" max="4609" width="20.5859375" style="2" customWidth="1"/>
    <col min="4610" max="4610" width="20" style="2" bestFit="1" customWidth="1"/>
    <col min="4611" max="4611" width="16.1171875" style="2" customWidth="1"/>
    <col min="4612" max="4612" width="17.703125" style="2" bestFit="1" customWidth="1"/>
    <col min="4613" max="4614" width="16.1171875" style="2" customWidth="1"/>
    <col min="4615" max="4615" width="21.41015625" style="2" bestFit="1" customWidth="1"/>
    <col min="4616" max="4617" width="16.1171875" style="2" customWidth="1"/>
    <col min="4618" max="4864" width="8.9375" style="2"/>
    <col min="4865" max="4865" width="20.5859375" style="2" customWidth="1"/>
    <col min="4866" max="4866" width="20" style="2" bestFit="1" customWidth="1"/>
    <col min="4867" max="4867" width="16.1171875" style="2" customWidth="1"/>
    <col min="4868" max="4868" width="17.703125" style="2" bestFit="1" customWidth="1"/>
    <col min="4869" max="4870" width="16.1171875" style="2" customWidth="1"/>
    <col min="4871" max="4871" width="21.41015625" style="2" bestFit="1" customWidth="1"/>
    <col min="4872" max="4873" width="16.1171875" style="2" customWidth="1"/>
    <col min="4874" max="5120" width="8.9375" style="2"/>
    <col min="5121" max="5121" width="20.5859375" style="2" customWidth="1"/>
    <col min="5122" max="5122" width="20" style="2" bestFit="1" customWidth="1"/>
    <col min="5123" max="5123" width="16.1171875" style="2" customWidth="1"/>
    <col min="5124" max="5124" width="17.703125" style="2" bestFit="1" customWidth="1"/>
    <col min="5125" max="5126" width="16.1171875" style="2" customWidth="1"/>
    <col min="5127" max="5127" width="21.41015625" style="2" bestFit="1" customWidth="1"/>
    <col min="5128" max="5129" width="16.1171875" style="2" customWidth="1"/>
    <col min="5130" max="5376" width="8.9375" style="2"/>
    <col min="5377" max="5377" width="20.5859375" style="2" customWidth="1"/>
    <col min="5378" max="5378" width="20" style="2" bestFit="1" customWidth="1"/>
    <col min="5379" max="5379" width="16.1171875" style="2" customWidth="1"/>
    <col min="5380" max="5380" width="17.703125" style="2" bestFit="1" customWidth="1"/>
    <col min="5381" max="5382" width="16.1171875" style="2" customWidth="1"/>
    <col min="5383" max="5383" width="21.41015625" style="2" bestFit="1" customWidth="1"/>
    <col min="5384" max="5385" width="16.1171875" style="2" customWidth="1"/>
    <col min="5386" max="5632" width="8.9375" style="2"/>
    <col min="5633" max="5633" width="20.5859375" style="2" customWidth="1"/>
    <col min="5634" max="5634" width="20" style="2" bestFit="1" customWidth="1"/>
    <col min="5635" max="5635" width="16.1171875" style="2" customWidth="1"/>
    <col min="5636" max="5636" width="17.703125" style="2" bestFit="1" customWidth="1"/>
    <col min="5637" max="5638" width="16.1171875" style="2" customWidth="1"/>
    <col min="5639" max="5639" width="21.41015625" style="2" bestFit="1" customWidth="1"/>
    <col min="5640" max="5641" width="16.1171875" style="2" customWidth="1"/>
    <col min="5642" max="5888" width="8.9375" style="2"/>
    <col min="5889" max="5889" width="20.5859375" style="2" customWidth="1"/>
    <col min="5890" max="5890" width="20" style="2" bestFit="1" customWidth="1"/>
    <col min="5891" max="5891" width="16.1171875" style="2" customWidth="1"/>
    <col min="5892" max="5892" width="17.703125" style="2" bestFit="1" customWidth="1"/>
    <col min="5893" max="5894" width="16.1171875" style="2" customWidth="1"/>
    <col min="5895" max="5895" width="21.41015625" style="2" bestFit="1" customWidth="1"/>
    <col min="5896" max="5897" width="16.1171875" style="2" customWidth="1"/>
    <col min="5898" max="6144" width="8.9375" style="2"/>
    <col min="6145" max="6145" width="20.5859375" style="2" customWidth="1"/>
    <col min="6146" max="6146" width="20" style="2" bestFit="1" customWidth="1"/>
    <col min="6147" max="6147" width="16.1171875" style="2" customWidth="1"/>
    <col min="6148" max="6148" width="17.703125" style="2" bestFit="1" customWidth="1"/>
    <col min="6149" max="6150" width="16.1171875" style="2" customWidth="1"/>
    <col min="6151" max="6151" width="21.41015625" style="2" bestFit="1" customWidth="1"/>
    <col min="6152" max="6153" width="16.1171875" style="2" customWidth="1"/>
    <col min="6154" max="6400" width="8.9375" style="2"/>
    <col min="6401" max="6401" width="20.5859375" style="2" customWidth="1"/>
    <col min="6402" max="6402" width="20" style="2" bestFit="1" customWidth="1"/>
    <col min="6403" max="6403" width="16.1171875" style="2" customWidth="1"/>
    <col min="6404" max="6404" width="17.703125" style="2" bestFit="1" customWidth="1"/>
    <col min="6405" max="6406" width="16.1171875" style="2" customWidth="1"/>
    <col min="6407" max="6407" width="21.41015625" style="2" bestFit="1" customWidth="1"/>
    <col min="6408" max="6409" width="16.1171875" style="2" customWidth="1"/>
    <col min="6410" max="6656" width="8.9375" style="2"/>
    <col min="6657" max="6657" width="20.5859375" style="2" customWidth="1"/>
    <col min="6658" max="6658" width="20" style="2" bestFit="1" customWidth="1"/>
    <col min="6659" max="6659" width="16.1171875" style="2" customWidth="1"/>
    <col min="6660" max="6660" width="17.703125" style="2" bestFit="1" customWidth="1"/>
    <col min="6661" max="6662" width="16.1171875" style="2" customWidth="1"/>
    <col min="6663" max="6663" width="21.41015625" style="2" bestFit="1" customWidth="1"/>
    <col min="6664" max="6665" width="16.1171875" style="2" customWidth="1"/>
    <col min="6666" max="6912" width="8.9375" style="2"/>
    <col min="6913" max="6913" width="20.5859375" style="2" customWidth="1"/>
    <col min="6914" max="6914" width="20" style="2" bestFit="1" customWidth="1"/>
    <col min="6915" max="6915" width="16.1171875" style="2" customWidth="1"/>
    <col min="6916" max="6916" width="17.703125" style="2" bestFit="1" customWidth="1"/>
    <col min="6917" max="6918" width="16.1171875" style="2" customWidth="1"/>
    <col min="6919" max="6919" width="21.41015625" style="2" bestFit="1" customWidth="1"/>
    <col min="6920" max="6921" width="16.1171875" style="2" customWidth="1"/>
    <col min="6922" max="7168" width="8.9375" style="2"/>
    <col min="7169" max="7169" width="20.5859375" style="2" customWidth="1"/>
    <col min="7170" max="7170" width="20" style="2" bestFit="1" customWidth="1"/>
    <col min="7171" max="7171" width="16.1171875" style="2" customWidth="1"/>
    <col min="7172" max="7172" width="17.703125" style="2" bestFit="1" customWidth="1"/>
    <col min="7173" max="7174" width="16.1171875" style="2" customWidth="1"/>
    <col min="7175" max="7175" width="21.41015625" style="2" bestFit="1" customWidth="1"/>
    <col min="7176" max="7177" width="16.1171875" style="2" customWidth="1"/>
    <col min="7178" max="7424" width="8.9375" style="2"/>
    <col min="7425" max="7425" width="20.5859375" style="2" customWidth="1"/>
    <col min="7426" max="7426" width="20" style="2" bestFit="1" customWidth="1"/>
    <col min="7427" max="7427" width="16.1171875" style="2" customWidth="1"/>
    <col min="7428" max="7428" width="17.703125" style="2" bestFit="1" customWidth="1"/>
    <col min="7429" max="7430" width="16.1171875" style="2" customWidth="1"/>
    <col min="7431" max="7431" width="21.41015625" style="2" bestFit="1" customWidth="1"/>
    <col min="7432" max="7433" width="16.1171875" style="2" customWidth="1"/>
    <col min="7434" max="7680" width="8.9375" style="2"/>
    <col min="7681" max="7681" width="20.5859375" style="2" customWidth="1"/>
    <col min="7682" max="7682" width="20" style="2" bestFit="1" customWidth="1"/>
    <col min="7683" max="7683" width="16.1171875" style="2" customWidth="1"/>
    <col min="7684" max="7684" width="17.703125" style="2" bestFit="1" customWidth="1"/>
    <col min="7685" max="7686" width="16.1171875" style="2" customWidth="1"/>
    <col min="7687" max="7687" width="21.41015625" style="2" bestFit="1" customWidth="1"/>
    <col min="7688" max="7689" width="16.1171875" style="2" customWidth="1"/>
    <col min="7690" max="7936" width="8.9375" style="2"/>
    <col min="7937" max="7937" width="20.5859375" style="2" customWidth="1"/>
    <col min="7938" max="7938" width="20" style="2" bestFit="1" customWidth="1"/>
    <col min="7939" max="7939" width="16.1171875" style="2" customWidth="1"/>
    <col min="7940" max="7940" width="17.703125" style="2" bestFit="1" customWidth="1"/>
    <col min="7941" max="7942" width="16.1171875" style="2" customWidth="1"/>
    <col min="7943" max="7943" width="21.41015625" style="2" bestFit="1" customWidth="1"/>
    <col min="7944" max="7945" width="16.1171875" style="2" customWidth="1"/>
    <col min="7946" max="8192" width="8.9375" style="2"/>
    <col min="8193" max="8193" width="20.5859375" style="2" customWidth="1"/>
    <col min="8194" max="8194" width="20" style="2" bestFit="1" customWidth="1"/>
    <col min="8195" max="8195" width="16.1171875" style="2" customWidth="1"/>
    <col min="8196" max="8196" width="17.703125" style="2" bestFit="1" customWidth="1"/>
    <col min="8197" max="8198" width="16.1171875" style="2" customWidth="1"/>
    <col min="8199" max="8199" width="21.41015625" style="2" bestFit="1" customWidth="1"/>
    <col min="8200" max="8201" width="16.1171875" style="2" customWidth="1"/>
    <col min="8202" max="8448" width="8.9375" style="2"/>
    <col min="8449" max="8449" width="20.5859375" style="2" customWidth="1"/>
    <col min="8450" max="8450" width="20" style="2" bestFit="1" customWidth="1"/>
    <col min="8451" max="8451" width="16.1171875" style="2" customWidth="1"/>
    <col min="8452" max="8452" width="17.703125" style="2" bestFit="1" customWidth="1"/>
    <col min="8453" max="8454" width="16.1171875" style="2" customWidth="1"/>
    <col min="8455" max="8455" width="21.41015625" style="2" bestFit="1" customWidth="1"/>
    <col min="8456" max="8457" width="16.1171875" style="2" customWidth="1"/>
    <col min="8458" max="8704" width="8.9375" style="2"/>
    <col min="8705" max="8705" width="20.5859375" style="2" customWidth="1"/>
    <col min="8706" max="8706" width="20" style="2" bestFit="1" customWidth="1"/>
    <col min="8707" max="8707" width="16.1171875" style="2" customWidth="1"/>
    <col min="8708" max="8708" width="17.703125" style="2" bestFit="1" customWidth="1"/>
    <col min="8709" max="8710" width="16.1171875" style="2" customWidth="1"/>
    <col min="8711" max="8711" width="21.41015625" style="2" bestFit="1" customWidth="1"/>
    <col min="8712" max="8713" width="16.1171875" style="2" customWidth="1"/>
    <col min="8714" max="8960" width="8.9375" style="2"/>
    <col min="8961" max="8961" width="20.5859375" style="2" customWidth="1"/>
    <col min="8962" max="8962" width="20" style="2" bestFit="1" customWidth="1"/>
    <col min="8963" max="8963" width="16.1171875" style="2" customWidth="1"/>
    <col min="8964" max="8964" width="17.703125" style="2" bestFit="1" customWidth="1"/>
    <col min="8965" max="8966" width="16.1171875" style="2" customWidth="1"/>
    <col min="8967" max="8967" width="21.41015625" style="2" bestFit="1" customWidth="1"/>
    <col min="8968" max="8969" width="16.1171875" style="2" customWidth="1"/>
    <col min="8970" max="9216" width="8.9375" style="2"/>
    <col min="9217" max="9217" width="20.5859375" style="2" customWidth="1"/>
    <col min="9218" max="9218" width="20" style="2" bestFit="1" customWidth="1"/>
    <col min="9219" max="9219" width="16.1171875" style="2" customWidth="1"/>
    <col min="9220" max="9220" width="17.703125" style="2" bestFit="1" customWidth="1"/>
    <col min="9221" max="9222" width="16.1171875" style="2" customWidth="1"/>
    <col min="9223" max="9223" width="21.41015625" style="2" bestFit="1" customWidth="1"/>
    <col min="9224" max="9225" width="16.1171875" style="2" customWidth="1"/>
    <col min="9226" max="9472" width="8.9375" style="2"/>
    <col min="9473" max="9473" width="20.5859375" style="2" customWidth="1"/>
    <col min="9474" max="9474" width="20" style="2" bestFit="1" customWidth="1"/>
    <col min="9475" max="9475" width="16.1171875" style="2" customWidth="1"/>
    <col min="9476" max="9476" width="17.703125" style="2" bestFit="1" customWidth="1"/>
    <col min="9477" max="9478" width="16.1171875" style="2" customWidth="1"/>
    <col min="9479" max="9479" width="21.41015625" style="2" bestFit="1" customWidth="1"/>
    <col min="9480" max="9481" width="16.1171875" style="2" customWidth="1"/>
    <col min="9482" max="9728" width="8.9375" style="2"/>
    <col min="9729" max="9729" width="20.5859375" style="2" customWidth="1"/>
    <col min="9730" max="9730" width="20" style="2" bestFit="1" customWidth="1"/>
    <col min="9731" max="9731" width="16.1171875" style="2" customWidth="1"/>
    <col min="9732" max="9732" width="17.703125" style="2" bestFit="1" customWidth="1"/>
    <col min="9733" max="9734" width="16.1171875" style="2" customWidth="1"/>
    <col min="9735" max="9735" width="21.41015625" style="2" bestFit="1" customWidth="1"/>
    <col min="9736" max="9737" width="16.1171875" style="2" customWidth="1"/>
    <col min="9738" max="9984" width="8.9375" style="2"/>
    <col min="9985" max="9985" width="20.5859375" style="2" customWidth="1"/>
    <col min="9986" max="9986" width="20" style="2" bestFit="1" customWidth="1"/>
    <col min="9987" max="9987" width="16.1171875" style="2" customWidth="1"/>
    <col min="9988" max="9988" width="17.703125" style="2" bestFit="1" customWidth="1"/>
    <col min="9989" max="9990" width="16.1171875" style="2" customWidth="1"/>
    <col min="9991" max="9991" width="21.41015625" style="2" bestFit="1" customWidth="1"/>
    <col min="9992" max="9993" width="16.1171875" style="2" customWidth="1"/>
    <col min="9994" max="10240" width="8.9375" style="2"/>
    <col min="10241" max="10241" width="20.5859375" style="2" customWidth="1"/>
    <col min="10242" max="10242" width="20" style="2" bestFit="1" customWidth="1"/>
    <col min="10243" max="10243" width="16.1171875" style="2" customWidth="1"/>
    <col min="10244" max="10244" width="17.703125" style="2" bestFit="1" customWidth="1"/>
    <col min="10245" max="10246" width="16.1171875" style="2" customWidth="1"/>
    <col min="10247" max="10247" width="21.41015625" style="2" bestFit="1" customWidth="1"/>
    <col min="10248" max="10249" width="16.1171875" style="2" customWidth="1"/>
    <col min="10250" max="10496" width="8.9375" style="2"/>
    <col min="10497" max="10497" width="20.5859375" style="2" customWidth="1"/>
    <col min="10498" max="10498" width="20" style="2" bestFit="1" customWidth="1"/>
    <col min="10499" max="10499" width="16.1171875" style="2" customWidth="1"/>
    <col min="10500" max="10500" width="17.703125" style="2" bestFit="1" customWidth="1"/>
    <col min="10501" max="10502" width="16.1171875" style="2" customWidth="1"/>
    <col min="10503" max="10503" width="21.41015625" style="2" bestFit="1" customWidth="1"/>
    <col min="10504" max="10505" width="16.1171875" style="2" customWidth="1"/>
    <col min="10506" max="10752" width="8.9375" style="2"/>
    <col min="10753" max="10753" width="20.5859375" style="2" customWidth="1"/>
    <col min="10754" max="10754" width="20" style="2" bestFit="1" customWidth="1"/>
    <col min="10755" max="10755" width="16.1171875" style="2" customWidth="1"/>
    <col min="10756" max="10756" width="17.703125" style="2" bestFit="1" customWidth="1"/>
    <col min="10757" max="10758" width="16.1171875" style="2" customWidth="1"/>
    <col min="10759" max="10759" width="21.41015625" style="2" bestFit="1" customWidth="1"/>
    <col min="10760" max="10761" width="16.1171875" style="2" customWidth="1"/>
    <col min="10762" max="11008" width="8.9375" style="2"/>
    <col min="11009" max="11009" width="20.5859375" style="2" customWidth="1"/>
    <col min="11010" max="11010" width="20" style="2" bestFit="1" customWidth="1"/>
    <col min="11011" max="11011" width="16.1171875" style="2" customWidth="1"/>
    <col min="11012" max="11012" width="17.703125" style="2" bestFit="1" customWidth="1"/>
    <col min="11013" max="11014" width="16.1171875" style="2" customWidth="1"/>
    <col min="11015" max="11015" width="21.41015625" style="2" bestFit="1" customWidth="1"/>
    <col min="11016" max="11017" width="16.1171875" style="2" customWidth="1"/>
    <col min="11018" max="11264" width="8.9375" style="2"/>
    <col min="11265" max="11265" width="20.5859375" style="2" customWidth="1"/>
    <col min="11266" max="11266" width="20" style="2" bestFit="1" customWidth="1"/>
    <col min="11267" max="11267" width="16.1171875" style="2" customWidth="1"/>
    <col min="11268" max="11268" width="17.703125" style="2" bestFit="1" customWidth="1"/>
    <col min="11269" max="11270" width="16.1171875" style="2" customWidth="1"/>
    <col min="11271" max="11271" width="21.41015625" style="2" bestFit="1" customWidth="1"/>
    <col min="11272" max="11273" width="16.1171875" style="2" customWidth="1"/>
    <col min="11274" max="11520" width="8.9375" style="2"/>
    <col min="11521" max="11521" width="20.5859375" style="2" customWidth="1"/>
    <col min="11522" max="11522" width="20" style="2" bestFit="1" customWidth="1"/>
    <col min="11523" max="11523" width="16.1171875" style="2" customWidth="1"/>
    <col min="11524" max="11524" width="17.703125" style="2" bestFit="1" customWidth="1"/>
    <col min="11525" max="11526" width="16.1171875" style="2" customWidth="1"/>
    <col min="11527" max="11527" width="21.41015625" style="2" bestFit="1" customWidth="1"/>
    <col min="11528" max="11529" width="16.1171875" style="2" customWidth="1"/>
    <col min="11530" max="11776" width="8.9375" style="2"/>
    <col min="11777" max="11777" width="20.5859375" style="2" customWidth="1"/>
    <col min="11778" max="11778" width="20" style="2" bestFit="1" customWidth="1"/>
    <col min="11779" max="11779" width="16.1171875" style="2" customWidth="1"/>
    <col min="11780" max="11780" width="17.703125" style="2" bestFit="1" customWidth="1"/>
    <col min="11781" max="11782" width="16.1171875" style="2" customWidth="1"/>
    <col min="11783" max="11783" width="21.41015625" style="2" bestFit="1" customWidth="1"/>
    <col min="11784" max="11785" width="16.1171875" style="2" customWidth="1"/>
    <col min="11786" max="12032" width="8.9375" style="2"/>
    <col min="12033" max="12033" width="20.5859375" style="2" customWidth="1"/>
    <col min="12034" max="12034" width="20" style="2" bestFit="1" customWidth="1"/>
    <col min="12035" max="12035" width="16.1171875" style="2" customWidth="1"/>
    <col min="12036" max="12036" width="17.703125" style="2" bestFit="1" customWidth="1"/>
    <col min="12037" max="12038" width="16.1171875" style="2" customWidth="1"/>
    <col min="12039" max="12039" width="21.41015625" style="2" bestFit="1" customWidth="1"/>
    <col min="12040" max="12041" width="16.1171875" style="2" customWidth="1"/>
    <col min="12042" max="12288" width="8.9375" style="2"/>
    <col min="12289" max="12289" width="20.5859375" style="2" customWidth="1"/>
    <col min="12290" max="12290" width="20" style="2" bestFit="1" customWidth="1"/>
    <col min="12291" max="12291" width="16.1171875" style="2" customWidth="1"/>
    <col min="12292" max="12292" width="17.703125" style="2" bestFit="1" customWidth="1"/>
    <col min="12293" max="12294" width="16.1171875" style="2" customWidth="1"/>
    <col min="12295" max="12295" width="21.41015625" style="2" bestFit="1" customWidth="1"/>
    <col min="12296" max="12297" width="16.1171875" style="2" customWidth="1"/>
    <col min="12298" max="12544" width="8.9375" style="2"/>
    <col min="12545" max="12545" width="20.5859375" style="2" customWidth="1"/>
    <col min="12546" max="12546" width="20" style="2" bestFit="1" customWidth="1"/>
    <col min="12547" max="12547" width="16.1171875" style="2" customWidth="1"/>
    <col min="12548" max="12548" width="17.703125" style="2" bestFit="1" customWidth="1"/>
    <col min="12549" max="12550" width="16.1171875" style="2" customWidth="1"/>
    <col min="12551" max="12551" width="21.41015625" style="2" bestFit="1" customWidth="1"/>
    <col min="12552" max="12553" width="16.1171875" style="2" customWidth="1"/>
    <col min="12554" max="12800" width="8.9375" style="2"/>
    <col min="12801" max="12801" width="20.5859375" style="2" customWidth="1"/>
    <col min="12802" max="12802" width="20" style="2" bestFit="1" customWidth="1"/>
    <col min="12803" max="12803" width="16.1171875" style="2" customWidth="1"/>
    <col min="12804" max="12804" width="17.703125" style="2" bestFit="1" customWidth="1"/>
    <col min="12805" max="12806" width="16.1171875" style="2" customWidth="1"/>
    <col min="12807" max="12807" width="21.41015625" style="2" bestFit="1" customWidth="1"/>
    <col min="12808" max="12809" width="16.1171875" style="2" customWidth="1"/>
    <col min="12810" max="13056" width="8.9375" style="2"/>
    <col min="13057" max="13057" width="20.5859375" style="2" customWidth="1"/>
    <col min="13058" max="13058" width="20" style="2" bestFit="1" customWidth="1"/>
    <col min="13059" max="13059" width="16.1171875" style="2" customWidth="1"/>
    <col min="13060" max="13060" width="17.703125" style="2" bestFit="1" customWidth="1"/>
    <col min="13061" max="13062" width="16.1171875" style="2" customWidth="1"/>
    <col min="13063" max="13063" width="21.41015625" style="2" bestFit="1" customWidth="1"/>
    <col min="13064" max="13065" width="16.1171875" style="2" customWidth="1"/>
    <col min="13066" max="13312" width="8.9375" style="2"/>
    <col min="13313" max="13313" width="20.5859375" style="2" customWidth="1"/>
    <col min="13314" max="13314" width="20" style="2" bestFit="1" customWidth="1"/>
    <col min="13315" max="13315" width="16.1171875" style="2" customWidth="1"/>
    <col min="13316" max="13316" width="17.703125" style="2" bestFit="1" customWidth="1"/>
    <col min="13317" max="13318" width="16.1171875" style="2" customWidth="1"/>
    <col min="13319" max="13319" width="21.41015625" style="2" bestFit="1" customWidth="1"/>
    <col min="13320" max="13321" width="16.1171875" style="2" customWidth="1"/>
    <col min="13322" max="13568" width="8.9375" style="2"/>
    <col min="13569" max="13569" width="20.5859375" style="2" customWidth="1"/>
    <col min="13570" max="13570" width="20" style="2" bestFit="1" customWidth="1"/>
    <col min="13571" max="13571" width="16.1171875" style="2" customWidth="1"/>
    <col min="13572" max="13572" width="17.703125" style="2" bestFit="1" customWidth="1"/>
    <col min="13573" max="13574" width="16.1171875" style="2" customWidth="1"/>
    <col min="13575" max="13575" width="21.41015625" style="2" bestFit="1" customWidth="1"/>
    <col min="13576" max="13577" width="16.1171875" style="2" customWidth="1"/>
    <col min="13578" max="13824" width="8.9375" style="2"/>
    <col min="13825" max="13825" width="20.5859375" style="2" customWidth="1"/>
    <col min="13826" max="13826" width="20" style="2" bestFit="1" customWidth="1"/>
    <col min="13827" max="13827" width="16.1171875" style="2" customWidth="1"/>
    <col min="13828" max="13828" width="17.703125" style="2" bestFit="1" customWidth="1"/>
    <col min="13829" max="13830" width="16.1171875" style="2" customWidth="1"/>
    <col min="13831" max="13831" width="21.41015625" style="2" bestFit="1" customWidth="1"/>
    <col min="13832" max="13833" width="16.1171875" style="2" customWidth="1"/>
    <col min="13834" max="14080" width="8.9375" style="2"/>
    <col min="14081" max="14081" width="20.5859375" style="2" customWidth="1"/>
    <col min="14082" max="14082" width="20" style="2" bestFit="1" customWidth="1"/>
    <col min="14083" max="14083" width="16.1171875" style="2" customWidth="1"/>
    <col min="14084" max="14084" width="17.703125" style="2" bestFit="1" customWidth="1"/>
    <col min="14085" max="14086" width="16.1171875" style="2" customWidth="1"/>
    <col min="14087" max="14087" width="21.41015625" style="2" bestFit="1" customWidth="1"/>
    <col min="14088" max="14089" width="16.1171875" style="2" customWidth="1"/>
    <col min="14090" max="14336" width="8.9375" style="2"/>
    <col min="14337" max="14337" width="20.5859375" style="2" customWidth="1"/>
    <col min="14338" max="14338" width="20" style="2" bestFit="1" customWidth="1"/>
    <col min="14339" max="14339" width="16.1171875" style="2" customWidth="1"/>
    <col min="14340" max="14340" width="17.703125" style="2" bestFit="1" customWidth="1"/>
    <col min="14341" max="14342" width="16.1171875" style="2" customWidth="1"/>
    <col min="14343" max="14343" width="21.41015625" style="2" bestFit="1" customWidth="1"/>
    <col min="14344" max="14345" width="16.1171875" style="2" customWidth="1"/>
    <col min="14346" max="14592" width="8.9375" style="2"/>
    <col min="14593" max="14593" width="20.5859375" style="2" customWidth="1"/>
    <col min="14594" max="14594" width="20" style="2" bestFit="1" customWidth="1"/>
    <col min="14595" max="14595" width="16.1171875" style="2" customWidth="1"/>
    <col min="14596" max="14596" width="17.703125" style="2" bestFit="1" customWidth="1"/>
    <col min="14597" max="14598" width="16.1171875" style="2" customWidth="1"/>
    <col min="14599" max="14599" width="21.41015625" style="2" bestFit="1" customWidth="1"/>
    <col min="14600" max="14601" width="16.1171875" style="2" customWidth="1"/>
    <col min="14602" max="14848" width="8.9375" style="2"/>
    <col min="14849" max="14849" width="20.5859375" style="2" customWidth="1"/>
    <col min="14850" max="14850" width="20" style="2" bestFit="1" customWidth="1"/>
    <col min="14851" max="14851" width="16.1171875" style="2" customWidth="1"/>
    <col min="14852" max="14852" width="17.703125" style="2" bestFit="1" customWidth="1"/>
    <col min="14853" max="14854" width="16.1171875" style="2" customWidth="1"/>
    <col min="14855" max="14855" width="21.41015625" style="2" bestFit="1" customWidth="1"/>
    <col min="14856" max="14857" width="16.1171875" style="2" customWidth="1"/>
    <col min="14858" max="15104" width="8.9375" style="2"/>
    <col min="15105" max="15105" width="20.5859375" style="2" customWidth="1"/>
    <col min="15106" max="15106" width="20" style="2" bestFit="1" customWidth="1"/>
    <col min="15107" max="15107" width="16.1171875" style="2" customWidth="1"/>
    <col min="15108" max="15108" width="17.703125" style="2" bestFit="1" customWidth="1"/>
    <col min="15109" max="15110" width="16.1171875" style="2" customWidth="1"/>
    <col min="15111" max="15111" width="21.41015625" style="2" bestFit="1" customWidth="1"/>
    <col min="15112" max="15113" width="16.1171875" style="2" customWidth="1"/>
    <col min="15114" max="15360" width="8.9375" style="2"/>
    <col min="15361" max="15361" width="20.5859375" style="2" customWidth="1"/>
    <col min="15362" max="15362" width="20" style="2" bestFit="1" customWidth="1"/>
    <col min="15363" max="15363" width="16.1171875" style="2" customWidth="1"/>
    <col min="15364" max="15364" width="17.703125" style="2" bestFit="1" customWidth="1"/>
    <col min="15365" max="15366" width="16.1171875" style="2" customWidth="1"/>
    <col min="15367" max="15367" width="21.41015625" style="2" bestFit="1" customWidth="1"/>
    <col min="15368" max="15369" width="16.1171875" style="2" customWidth="1"/>
    <col min="15370" max="15616" width="8.9375" style="2"/>
    <col min="15617" max="15617" width="20.5859375" style="2" customWidth="1"/>
    <col min="15618" max="15618" width="20" style="2" bestFit="1" customWidth="1"/>
    <col min="15619" max="15619" width="16.1171875" style="2" customWidth="1"/>
    <col min="15620" max="15620" width="17.703125" style="2" bestFit="1" customWidth="1"/>
    <col min="15621" max="15622" width="16.1171875" style="2" customWidth="1"/>
    <col min="15623" max="15623" width="21.41015625" style="2" bestFit="1" customWidth="1"/>
    <col min="15624" max="15625" width="16.1171875" style="2" customWidth="1"/>
    <col min="15626" max="15872" width="8.9375" style="2"/>
    <col min="15873" max="15873" width="20.5859375" style="2" customWidth="1"/>
    <col min="15874" max="15874" width="20" style="2" bestFit="1" customWidth="1"/>
    <col min="15875" max="15875" width="16.1171875" style="2" customWidth="1"/>
    <col min="15876" max="15876" width="17.703125" style="2" bestFit="1" customWidth="1"/>
    <col min="15877" max="15878" width="16.1171875" style="2" customWidth="1"/>
    <col min="15879" max="15879" width="21.41015625" style="2" bestFit="1" customWidth="1"/>
    <col min="15880" max="15881" width="16.1171875" style="2" customWidth="1"/>
    <col min="15882" max="16128" width="8.9375" style="2"/>
    <col min="16129" max="16129" width="20.5859375" style="2" customWidth="1"/>
    <col min="16130" max="16130" width="20" style="2" bestFit="1" customWidth="1"/>
    <col min="16131" max="16131" width="16.1171875" style="2" customWidth="1"/>
    <col min="16132" max="16132" width="17.703125" style="2" bestFit="1" customWidth="1"/>
    <col min="16133" max="16134" width="16.1171875" style="2" customWidth="1"/>
    <col min="16135" max="16135" width="21.41015625" style="2" bestFit="1" customWidth="1"/>
    <col min="16136" max="16137" width="16.1171875" style="2" customWidth="1"/>
    <col min="16138" max="16384" width="8.9375" style="2"/>
  </cols>
  <sheetData>
    <row r="1" spans="1:13" x14ac:dyDescent="0.5">
      <c r="A1" s="1" t="s">
        <v>28</v>
      </c>
    </row>
    <row r="3" spans="1:13" x14ac:dyDescent="0.5">
      <c r="A3" s="1" t="s">
        <v>29</v>
      </c>
      <c r="L3" s="2" t="s">
        <v>30</v>
      </c>
    </row>
    <row r="4" spans="1:13" ht="12.75" customHeight="1" x14ac:dyDescent="0.5">
      <c r="B4" s="20" t="s">
        <v>31</v>
      </c>
      <c r="C4" s="20" t="s">
        <v>32</v>
      </c>
      <c r="D4" s="20" t="s">
        <v>33</v>
      </c>
      <c r="E4" s="20" t="s">
        <v>34</v>
      </c>
      <c r="F4" s="20" t="s">
        <v>35</v>
      </c>
      <c r="G4" s="20" t="s">
        <v>36</v>
      </c>
      <c r="H4" s="20" t="s">
        <v>37</v>
      </c>
      <c r="I4" s="20" t="s">
        <v>38</v>
      </c>
    </row>
    <row r="5" spans="1:13" ht="12.75" customHeight="1" x14ac:dyDescent="0.5">
      <c r="A5" s="21" t="s">
        <v>39</v>
      </c>
      <c r="B5" s="22">
        <v>93.061000000000007</v>
      </c>
      <c r="C5" s="22">
        <v>116.80800000000001</v>
      </c>
      <c r="D5" s="22">
        <v>84.772000000000006</v>
      </c>
      <c r="E5" s="22">
        <v>43.646999999999998</v>
      </c>
      <c r="F5" s="22">
        <v>26.710999999999999</v>
      </c>
      <c r="G5" s="22">
        <v>11.99</v>
      </c>
      <c r="H5" s="22">
        <v>11.792999999999999</v>
      </c>
      <c r="I5" s="22">
        <v>79.534000000000006</v>
      </c>
      <c r="L5" s="2" t="s">
        <v>3</v>
      </c>
      <c r="M5" s="5">
        <v>56.828000000000003</v>
      </c>
    </row>
    <row r="6" spans="1:13" ht="12.75" customHeight="1" x14ac:dyDescent="0.5">
      <c r="A6" s="21" t="s">
        <v>40</v>
      </c>
      <c r="B6" s="22">
        <v>61.128999999999998</v>
      </c>
      <c r="C6" s="22">
        <v>76.527000000000001</v>
      </c>
      <c r="D6" s="22">
        <v>61.527999999999999</v>
      </c>
      <c r="E6" s="22">
        <v>47.749000000000002</v>
      </c>
      <c r="F6" s="22">
        <v>19.655000000000001</v>
      </c>
      <c r="G6" s="22">
        <v>10.281000000000001</v>
      </c>
      <c r="H6" s="22">
        <v>9.9819999999999993</v>
      </c>
      <c r="I6" s="22">
        <v>89.216999999999999</v>
      </c>
      <c r="L6" s="2" t="s">
        <v>41</v>
      </c>
      <c r="M6" s="5">
        <v>0.01</v>
      </c>
    </row>
    <row r="7" spans="1:13" ht="12.75" customHeight="1" x14ac:dyDescent="0.5">
      <c r="A7" s="21" t="s">
        <v>42</v>
      </c>
      <c r="B7" s="22">
        <v>33.375999999999998</v>
      </c>
      <c r="C7" s="22">
        <v>57.84</v>
      </c>
      <c r="D7" s="22">
        <v>9.9130000000000003</v>
      </c>
      <c r="E7" s="22">
        <v>30.074999999999999</v>
      </c>
      <c r="F7" s="22">
        <v>10.750999999999999</v>
      </c>
      <c r="G7" s="22">
        <v>11.51</v>
      </c>
      <c r="H7" s="22">
        <v>22.218</v>
      </c>
      <c r="I7" s="22">
        <v>65.543000000000006</v>
      </c>
      <c r="L7" s="2" t="s">
        <v>43</v>
      </c>
      <c r="M7" s="5">
        <v>4.8360000000000003</v>
      </c>
    </row>
    <row r="8" spans="1:13" ht="12.75" customHeight="1" x14ac:dyDescent="0.5">
      <c r="A8" s="21" t="s">
        <v>44</v>
      </c>
      <c r="B8" s="22">
        <v>105.803</v>
      </c>
      <c r="C8" s="22">
        <v>40.113</v>
      </c>
      <c r="D8" s="22">
        <v>66.998000000000005</v>
      </c>
      <c r="E8" s="22">
        <v>22.100999999999999</v>
      </c>
      <c r="F8" s="22">
        <v>42.451000000000001</v>
      </c>
      <c r="G8" s="22">
        <v>29.402999999999999</v>
      </c>
      <c r="H8" s="22">
        <v>8.2360000000000007</v>
      </c>
      <c r="I8" s="22">
        <v>72.144999999999996</v>
      </c>
      <c r="L8" s="2" t="s">
        <v>11</v>
      </c>
      <c r="M8" s="5">
        <f>M5*(1-EXP(-M6*M7))</f>
        <v>2.6828089257757366</v>
      </c>
    </row>
    <row r="9" spans="1:13" ht="12.75" customHeight="1" x14ac:dyDescent="0.5">
      <c r="A9" s="21" t="s">
        <v>45</v>
      </c>
      <c r="B9" s="22">
        <v>71.784000000000006</v>
      </c>
      <c r="C9" s="22">
        <v>26.533999999999999</v>
      </c>
      <c r="D9" s="22">
        <v>46.146000000000001</v>
      </c>
      <c r="E9" s="22">
        <v>16.151</v>
      </c>
      <c r="F9" s="22">
        <v>34.609000000000002</v>
      </c>
      <c r="G9" s="22">
        <v>24.276</v>
      </c>
      <c r="H9" s="22">
        <v>10.426</v>
      </c>
      <c r="I9" s="22">
        <v>92.831000000000003</v>
      </c>
    </row>
    <row r="10" spans="1:13" ht="12.75" customHeight="1" x14ac:dyDescent="0.5">
      <c r="A10" s="21" t="s">
        <v>46</v>
      </c>
      <c r="B10" s="22">
        <v>56.828000000000003</v>
      </c>
      <c r="C10" s="22">
        <v>17.209</v>
      </c>
      <c r="D10" s="22">
        <v>8.8870000000000005</v>
      </c>
      <c r="E10" s="22">
        <v>9.1010000000000009</v>
      </c>
      <c r="F10" s="22">
        <v>8.4600000000000009</v>
      </c>
      <c r="G10" s="22">
        <v>31.149000000000001</v>
      </c>
      <c r="H10" s="22">
        <v>23.105</v>
      </c>
      <c r="I10" s="22">
        <v>71.320999999999998</v>
      </c>
      <c r="L10" s="2" t="s">
        <v>47</v>
      </c>
    </row>
    <row r="11" spans="1:13" x14ac:dyDescent="0.5">
      <c r="L11" s="4" t="s">
        <v>43</v>
      </c>
      <c r="M11" s="4" t="s">
        <v>11</v>
      </c>
    </row>
    <row r="12" spans="1:13" x14ac:dyDescent="0.5">
      <c r="A12" s="1" t="s">
        <v>48</v>
      </c>
      <c r="M12" s="5">
        <f>M8</f>
        <v>2.6828089257757366</v>
      </c>
    </row>
    <row r="13" spans="1:13" x14ac:dyDescent="0.5">
      <c r="B13" s="20" t="s">
        <v>31</v>
      </c>
      <c r="C13" s="20" t="s">
        <v>32</v>
      </c>
      <c r="D13" s="20" t="s">
        <v>33</v>
      </c>
      <c r="E13" s="20" t="s">
        <v>34</v>
      </c>
      <c r="F13" s="20" t="s">
        <v>35</v>
      </c>
      <c r="G13" s="20" t="s">
        <v>36</v>
      </c>
      <c r="H13" s="20" t="s">
        <v>37</v>
      </c>
      <c r="I13" s="20" t="s">
        <v>38</v>
      </c>
      <c r="L13" s="23">
        <v>0</v>
      </c>
      <c r="M13" s="5">
        <f t="dataTable" ref="M13:M53" dt2D="0" dtr="0" r1="M7"/>
        <v>0</v>
      </c>
    </row>
    <row r="14" spans="1:13" x14ac:dyDescent="0.5">
      <c r="A14" s="21" t="s">
        <v>39</v>
      </c>
      <c r="B14" s="24">
        <v>2.9000000000000001E-2</v>
      </c>
      <c r="C14" s="24">
        <v>5.5E-2</v>
      </c>
      <c r="D14" s="24">
        <v>9.2999999999999999E-2</v>
      </c>
      <c r="E14" s="24">
        <v>7.0999999999999994E-2</v>
      </c>
      <c r="F14" s="24">
        <v>8.6999999999999994E-2</v>
      </c>
      <c r="G14" s="24">
        <v>3.7999999999999999E-2</v>
      </c>
      <c r="H14" s="24">
        <v>2.9000000000000001E-2</v>
      </c>
      <c r="I14" s="24">
        <v>4.4999999999999998E-2</v>
      </c>
      <c r="L14" s="23">
        <v>0.5</v>
      </c>
      <c r="M14" s="5">
        <v>0.28343083243824913</v>
      </c>
    </row>
    <row r="15" spans="1:13" x14ac:dyDescent="0.5">
      <c r="A15" s="21" t="s">
        <v>40</v>
      </c>
      <c r="B15" s="24">
        <v>8.4000000000000005E-2</v>
      </c>
      <c r="C15" s="24">
        <v>0.05</v>
      </c>
      <c r="D15" s="24">
        <v>8.5000000000000006E-2</v>
      </c>
      <c r="E15" s="24">
        <v>9.4E-2</v>
      </c>
      <c r="F15" s="24">
        <v>1.7999999999999999E-2</v>
      </c>
      <c r="G15" s="24">
        <v>0.09</v>
      </c>
      <c r="H15" s="24">
        <v>5.3999999999999999E-2</v>
      </c>
      <c r="I15" s="24">
        <v>5.0999999999999997E-2</v>
      </c>
      <c r="L15" s="23">
        <v>1</v>
      </c>
      <c r="M15" s="5">
        <v>0.56544804770227486</v>
      </c>
    </row>
    <row r="16" spans="1:13" x14ac:dyDescent="0.5">
      <c r="A16" s="21" t="s">
        <v>42</v>
      </c>
      <c r="B16" s="24">
        <v>7.0999999999999994E-2</v>
      </c>
      <c r="C16" s="24">
        <v>6.8000000000000005E-2</v>
      </c>
      <c r="D16" s="24">
        <v>7.6999999999999999E-2</v>
      </c>
      <c r="E16" s="24">
        <v>2.7E-2</v>
      </c>
      <c r="F16" s="24">
        <v>3.9E-2</v>
      </c>
      <c r="G16" s="24">
        <v>5.0999999999999997E-2</v>
      </c>
      <c r="H16" s="24">
        <v>1.2999999999999999E-2</v>
      </c>
      <c r="I16" s="24">
        <v>3.5999999999999997E-2</v>
      </c>
      <c r="L16" s="23">
        <v>1.5</v>
      </c>
      <c r="M16" s="5">
        <v>0.8460586962371559</v>
      </c>
    </row>
    <row r="17" spans="1:13" x14ac:dyDescent="0.5">
      <c r="A17" s="21" t="s">
        <v>44</v>
      </c>
      <c r="B17" s="24">
        <v>3.5000000000000003E-2</v>
      </c>
      <c r="C17" s="24">
        <v>6.3E-2</v>
      </c>
      <c r="D17" s="24">
        <v>6.9000000000000006E-2</v>
      </c>
      <c r="E17" s="24">
        <v>7.3999999999999996E-2</v>
      </c>
      <c r="F17" s="24">
        <v>0.06</v>
      </c>
      <c r="G17" s="24">
        <v>1.2E-2</v>
      </c>
      <c r="H17" s="24">
        <v>3.9E-2</v>
      </c>
      <c r="I17" s="24">
        <v>3.5000000000000003E-2</v>
      </c>
      <c r="L17" s="23">
        <v>2</v>
      </c>
      <c r="M17" s="5">
        <v>1.1252697933237126</v>
      </c>
    </row>
    <row r="18" spans="1:13" x14ac:dyDescent="0.5">
      <c r="A18" s="21" t="s">
        <v>45</v>
      </c>
      <c r="B18" s="24">
        <v>8.8999999999999996E-2</v>
      </c>
      <c r="C18" s="24">
        <v>5.7000000000000002E-2</v>
      </c>
      <c r="D18" s="24">
        <v>6.0999999999999999E-2</v>
      </c>
      <c r="E18" s="24">
        <v>5.5E-2</v>
      </c>
      <c r="F18" s="24">
        <v>1.4E-2</v>
      </c>
      <c r="G18" s="24">
        <v>2.1999999999999999E-2</v>
      </c>
      <c r="H18" s="24">
        <v>4.5999999999999999E-2</v>
      </c>
      <c r="I18" s="24">
        <v>0.04</v>
      </c>
      <c r="L18" s="23">
        <v>2.5</v>
      </c>
      <c r="M18" s="5">
        <v>1.4030883192539143</v>
      </c>
    </row>
    <row r="19" spans="1:13" x14ac:dyDescent="0.5">
      <c r="A19" s="21" t="s">
        <v>46</v>
      </c>
      <c r="B19" s="24">
        <v>0.01</v>
      </c>
      <c r="C19" s="24">
        <v>3.3000000000000002E-2</v>
      </c>
      <c r="D19" s="24">
        <v>7.8E-2</v>
      </c>
      <c r="E19" s="24">
        <v>7.8E-2</v>
      </c>
      <c r="F19" s="24">
        <v>3.5000000000000003E-2</v>
      </c>
      <c r="G19" s="24">
        <v>0.05</v>
      </c>
      <c r="H19" s="24">
        <v>7.1999999999999995E-2</v>
      </c>
      <c r="I19" s="24">
        <v>0.03</v>
      </c>
      <c r="L19" s="23">
        <v>3</v>
      </c>
      <c r="M19" s="5">
        <v>1.6795212195053786</v>
      </c>
    </row>
    <row r="20" spans="1:13" x14ac:dyDescent="0.5">
      <c r="L20" s="23">
        <v>3.5</v>
      </c>
      <c r="M20" s="5">
        <v>1.9545754049150132</v>
      </c>
    </row>
    <row r="21" spans="1:13" x14ac:dyDescent="0.5">
      <c r="A21" s="2" t="s">
        <v>49</v>
      </c>
      <c r="B21" s="25">
        <v>140</v>
      </c>
      <c r="C21" s="25">
        <v>100</v>
      </c>
      <c r="D21" s="25">
        <v>80</v>
      </c>
      <c r="E21" s="25">
        <v>9</v>
      </c>
      <c r="F21" s="25">
        <v>13</v>
      </c>
      <c r="G21" s="25">
        <v>15</v>
      </c>
      <c r="H21" s="25">
        <v>8</v>
      </c>
      <c r="I21" s="25">
        <v>140</v>
      </c>
      <c r="L21" s="23">
        <v>4</v>
      </c>
      <c r="M21" s="5">
        <v>2.2282577518517788</v>
      </c>
    </row>
    <row r="22" spans="1:13" x14ac:dyDescent="0.5">
      <c r="L22" s="23">
        <v>4.5</v>
      </c>
      <c r="M22" s="5">
        <v>2.5005751023885954</v>
      </c>
    </row>
    <row r="23" spans="1:13" x14ac:dyDescent="0.5">
      <c r="A23" s="1" t="s">
        <v>50</v>
      </c>
      <c r="L23" s="23">
        <v>5</v>
      </c>
      <c r="M23" s="5">
        <v>2.771534264473424</v>
      </c>
    </row>
    <row r="24" spans="1:13" x14ac:dyDescent="0.5">
      <c r="B24" s="20" t="s">
        <v>31</v>
      </c>
      <c r="C24" s="20" t="s">
        <v>32</v>
      </c>
      <c r="D24" s="20" t="s">
        <v>33</v>
      </c>
      <c r="E24" s="20" t="s">
        <v>34</v>
      </c>
      <c r="F24" s="20" t="s">
        <v>35</v>
      </c>
      <c r="G24" s="20" t="s">
        <v>36</v>
      </c>
      <c r="H24" s="20" t="s">
        <v>37</v>
      </c>
      <c r="I24" s="20" t="s">
        <v>38</v>
      </c>
      <c r="L24" s="23">
        <v>5.5</v>
      </c>
      <c r="M24" s="5">
        <v>3.0411420120994217</v>
      </c>
    </row>
    <row r="25" spans="1:13" x14ac:dyDescent="0.5">
      <c r="A25" s="2" t="s">
        <v>51</v>
      </c>
      <c r="B25" s="26">
        <v>5</v>
      </c>
      <c r="C25" s="26">
        <v>0</v>
      </c>
      <c r="D25" s="26">
        <v>3</v>
      </c>
      <c r="E25" s="26">
        <v>22</v>
      </c>
      <c r="F25" s="26">
        <v>15</v>
      </c>
      <c r="G25" s="26">
        <v>8</v>
      </c>
      <c r="H25" s="26">
        <v>13</v>
      </c>
      <c r="I25" s="26">
        <v>0</v>
      </c>
      <c r="L25" s="23">
        <v>6</v>
      </c>
      <c r="M25" s="5">
        <v>3.3094050854743138</v>
      </c>
    </row>
    <row r="26" spans="1:13" x14ac:dyDescent="0.5">
      <c r="B26" s="27"/>
      <c r="C26" s="27"/>
      <c r="D26" s="27"/>
      <c r="E26" s="27"/>
      <c r="F26" s="27"/>
      <c r="G26" s="27"/>
      <c r="H26" s="27"/>
      <c r="I26" s="27"/>
      <c r="L26" s="23">
        <v>6.5</v>
      </c>
      <c r="M26" s="5">
        <v>3.576330191188918</v>
      </c>
    </row>
    <row r="27" spans="1:13" x14ac:dyDescent="0.5">
      <c r="A27" s="1" t="s">
        <v>52</v>
      </c>
      <c r="B27" s="27"/>
      <c r="C27" s="27"/>
      <c r="D27" s="27"/>
      <c r="E27" s="27"/>
      <c r="F27" s="27"/>
      <c r="G27" s="27"/>
      <c r="H27" s="27"/>
      <c r="I27" s="27"/>
      <c r="L27" s="23">
        <v>7</v>
      </c>
      <c r="M27" s="5">
        <v>3.8419240023847716</v>
      </c>
    </row>
    <row r="28" spans="1:13" x14ac:dyDescent="0.5">
      <c r="B28" s="20" t="s">
        <v>31</v>
      </c>
      <c r="C28" s="20" t="s">
        <v>32</v>
      </c>
      <c r="D28" s="20" t="s">
        <v>33</v>
      </c>
      <c r="E28" s="20" t="s">
        <v>34</v>
      </c>
      <c r="F28" s="20" t="s">
        <v>35</v>
      </c>
      <c r="G28" s="20" t="s">
        <v>36</v>
      </c>
      <c r="H28" s="20" t="s">
        <v>37</v>
      </c>
      <c r="I28" s="20" t="s">
        <v>38</v>
      </c>
      <c r="L28" s="23">
        <v>7.5</v>
      </c>
      <c r="M28" s="5">
        <v>4.1061931589209983</v>
      </c>
    </row>
    <row r="29" spans="1:13" x14ac:dyDescent="0.5">
      <c r="A29" s="21" t="s">
        <v>39</v>
      </c>
      <c r="B29" s="27">
        <f>B5*(1-EXP(-B14*B$25))</f>
        <v>12.561160380821304</v>
      </c>
      <c r="C29" s="27">
        <f t="shared" ref="B29:I34" si="0">C5*(1-EXP(-C14*C$25))</f>
        <v>0</v>
      </c>
      <c r="D29" s="27">
        <f t="shared" si="0"/>
        <v>20.638599324654006</v>
      </c>
      <c r="E29" s="27">
        <f t="shared" si="0"/>
        <v>34.49351618710439</v>
      </c>
      <c r="F29" s="27">
        <f t="shared" si="0"/>
        <v>19.467710416396979</v>
      </c>
      <c r="G29" s="27">
        <f t="shared" si="0"/>
        <v>3.1430482112574123</v>
      </c>
      <c r="H29" s="27">
        <f t="shared" si="0"/>
        <v>3.7039917405442342</v>
      </c>
      <c r="I29" s="27">
        <f t="shared" si="0"/>
        <v>0</v>
      </c>
      <c r="L29" s="23">
        <v>8</v>
      </c>
      <c r="M29" s="5">
        <v>4.3691442675402632</v>
      </c>
    </row>
    <row r="30" spans="1:13" x14ac:dyDescent="0.5">
      <c r="A30" s="21" t="s">
        <v>40</v>
      </c>
      <c r="B30" s="27">
        <f t="shared" si="0"/>
        <v>20.964384951525396</v>
      </c>
      <c r="C30" s="27">
        <f t="shared" si="0"/>
        <v>0</v>
      </c>
      <c r="D30" s="27">
        <f t="shared" si="0"/>
        <v>13.84893771345061</v>
      </c>
      <c r="E30" s="27">
        <f t="shared" si="0"/>
        <v>41.711692561057383</v>
      </c>
      <c r="F30" s="27">
        <f t="shared" si="0"/>
        <v>4.6507760388091492</v>
      </c>
      <c r="G30" s="27">
        <f t="shared" si="0"/>
        <v>5.2767000564755309</v>
      </c>
      <c r="H30" s="27">
        <f t="shared" si="0"/>
        <v>5.034989419335953</v>
      </c>
      <c r="I30" s="27">
        <f t="shared" si="0"/>
        <v>0</v>
      </c>
      <c r="L30" s="23">
        <v>8.5</v>
      </c>
      <c r="M30" s="5">
        <v>4.63078390203398</v>
      </c>
    </row>
    <row r="31" spans="1:13" x14ac:dyDescent="0.5">
      <c r="A31" s="21" t="s">
        <v>42</v>
      </c>
      <c r="B31" s="27">
        <f t="shared" si="0"/>
        <v>9.9736351594706854</v>
      </c>
      <c r="C31" s="27">
        <f t="shared" si="0"/>
        <v>0</v>
      </c>
      <c r="D31" s="27">
        <f t="shared" si="0"/>
        <v>2.044660673192638</v>
      </c>
      <c r="E31" s="27">
        <f t="shared" si="0"/>
        <v>13.470159290469063</v>
      </c>
      <c r="F31" s="27">
        <f t="shared" si="0"/>
        <v>4.7615548796573179</v>
      </c>
      <c r="G31" s="27">
        <f t="shared" si="0"/>
        <v>3.8560931047541538</v>
      </c>
      <c r="H31" s="27">
        <f t="shared" si="0"/>
        <v>3.4547011845690889</v>
      </c>
      <c r="I31" s="27">
        <f t="shared" si="0"/>
        <v>0</v>
      </c>
      <c r="L31" s="23">
        <v>9</v>
      </c>
      <c r="M31" s="5">
        <v>4.8911186034066452</v>
      </c>
    </row>
    <row r="32" spans="1:13" x14ac:dyDescent="0.5">
      <c r="A32" s="21" t="s">
        <v>44</v>
      </c>
      <c r="B32" s="27">
        <f t="shared" si="0"/>
        <v>16.985928831555555</v>
      </c>
      <c r="C32" s="27">
        <f t="shared" si="0"/>
        <v>0</v>
      </c>
      <c r="D32" s="27">
        <f t="shared" si="0"/>
        <v>12.527309490132717</v>
      </c>
      <c r="E32" s="27">
        <f t="shared" si="0"/>
        <v>17.762091336930041</v>
      </c>
      <c r="F32" s="27">
        <f t="shared" si="0"/>
        <v>25.191711374351822</v>
      </c>
      <c r="G32" s="27">
        <f t="shared" si="0"/>
        <v>2.6914325355318316</v>
      </c>
      <c r="H32" s="27">
        <f t="shared" si="0"/>
        <v>3.275459090301474</v>
      </c>
      <c r="I32" s="27">
        <f t="shared" si="0"/>
        <v>0</v>
      </c>
      <c r="L32" s="23">
        <v>9.5</v>
      </c>
      <c r="M32" s="5">
        <v>5.1501548800393451</v>
      </c>
    </row>
    <row r="33" spans="1:13" x14ac:dyDescent="0.5">
      <c r="A33" s="21" t="s">
        <v>45</v>
      </c>
      <c r="B33" s="27">
        <f t="shared" si="0"/>
        <v>25.783070169296028</v>
      </c>
      <c r="C33" s="27">
        <f t="shared" si="0"/>
        <v>0</v>
      </c>
      <c r="D33" s="27">
        <f t="shared" si="0"/>
        <v>7.7170806853562013</v>
      </c>
      <c r="E33" s="27">
        <f t="shared" si="0"/>
        <v>11.334815739927889</v>
      </c>
      <c r="F33" s="27">
        <f t="shared" si="0"/>
        <v>6.5554898312177956</v>
      </c>
      <c r="G33" s="27">
        <f t="shared" si="0"/>
        <v>3.9177098365091902</v>
      </c>
      <c r="H33" s="27">
        <f t="shared" si="0"/>
        <v>4.692634610394582</v>
      </c>
      <c r="I33" s="27">
        <f t="shared" si="0"/>
        <v>0</v>
      </c>
      <c r="L33" s="23">
        <v>10</v>
      </c>
      <c r="M33" s="5">
        <v>5.407899207852493</v>
      </c>
    </row>
    <row r="34" spans="1:13" x14ac:dyDescent="0.5">
      <c r="A34" s="21" t="s">
        <v>46</v>
      </c>
      <c r="B34" s="27">
        <f t="shared" si="0"/>
        <v>2.771534264473424</v>
      </c>
      <c r="C34" s="27">
        <f t="shared" si="0"/>
        <v>0</v>
      </c>
      <c r="D34" s="27">
        <f t="shared" si="0"/>
        <v>1.8541675421359465</v>
      </c>
      <c r="E34" s="27">
        <f t="shared" si="0"/>
        <v>7.4647872089601721</v>
      </c>
      <c r="F34" s="27">
        <f t="shared" si="0"/>
        <v>3.4554416174567444</v>
      </c>
      <c r="G34" s="27">
        <f t="shared" si="0"/>
        <v>10.26920088603587</v>
      </c>
      <c r="H34" s="27">
        <f t="shared" si="0"/>
        <v>14.043369739480566</v>
      </c>
      <c r="I34" s="27">
        <f t="shared" si="0"/>
        <v>0</v>
      </c>
      <c r="L34" s="23">
        <v>10.5</v>
      </c>
      <c r="M34" s="5">
        <v>5.6643580304676986</v>
      </c>
    </row>
    <row r="35" spans="1:13" x14ac:dyDescent="0.5">
      <c r="A35" s="21"/>
      <c r="B35" s="27"/>
      <c r="C35" s="27"/>
      <c r="D35" s="27"/>
      <c r="E35" s="27"/>
      <c r="F35" s="27"/>
      <c r="G35" s="27"/>
      <c r="H35" s="27"/>
      <c r="I35" s="27"/>
      <c r="L35" s="23">
        <v>11</v>
      </c>
      <c r="M35" s="5">
        <v>5.9195377593688949</v>
      </c>
    </row>
    <row r="36" spans="1:13" x14ac:dyDescent="0.5">
      <c r="A36" s="1" t="s">
        <v>53</v>
      </c>
      <c r="G36" s="1" t="s">
        <v>2</v>
      </c>
      <c r="L36" s="23">
        <v>11.5</v>
      </c>
      <c r="M36" s="5">
        <v>6.1734447740625891</v>
      </c>
    </row>
    <row r="37" spans="1:13" x14ac:dyDescent="0.5">
      <c r="B37" s="4" t="s">
        <v>54</v>
      </c>
      <c r="C37" s="4"/>
      <c r="D37" s="4" t="s">
        <v>55</v>
      </c>
      <c r="G37" s="3" t="s">
        <v>56</v>
      </c>
      <c r="H37" s="3" t="s">
        <v>57</v>
      </c>
      <c r="L37" s="23">
        <v>12</v>
      </c>
      <c r="M37" s="5">
        <v>6.4260854222373753</v>
      </c>
    </row>
    <row r="38" spans="1:13" x14ac:dyDescent="0.5">
      <c r="A38" s="21" t="s">
        <v>39</v>
      </c>
      <c r="B38" s="5">
        <f>SUM(B29:I29)</f>
        <v>94.008026260778323</v>
      </c>
      <c r="C38" s="28" t="s">
        <v>58</v>
      </c>
      <c r="D38" s="22">
        <v>60</v>
      </c>
      <c r="G38" s="3" t="s">
        <v>59</v>
      </c>
      <c r="H38" s="3" t="s">
        <v>60</v>
      </c>
      <c r="L38" s="23">
        <v>12.5</v>
      </c>
      <c r="M38" s="5">
        <v>6.6774660199226101</v>
      </c>
    </row>
    <row r="39" spans="1:13" x14ac:dyDescent="0.5">
      <c r="A39" s="21" t="s">
        <v>40</v>
      </c>
      <c r="B39" s="5">
        <f t="shared" ref="B39:B43" si="1">SUM(B30:I30)</f>
        <v>91.487480740654036</v>
      </c>
      <c r="C39" s="28" t="s">
        <v>58</v>
      </c>
      <c r="D39" s="22">
        <v>60</v>
      </c>
      <c r="G39" s="3" t="s">
        <v>61</v>
      </c>
      <c r="H39" s="3" t="s">
        <v>62</v>
      </c>
      <c r="L39" s="23">
        <v>13</v>
      </c>
      <c r="M39" s="5">
        <v>6.9275928516463425</v>
      </c>
    </row>
    <row r="40" spans="1:13" x14ac:dyDescent="0.5">
      <c r="A40" s="21" t="s">
        <v>42</v>
      </c>
      <c r="B40" s="5">
        <f t="shared" si="1"/>
        <v>37.560804292112948</v>
      </c>
      <c r="C40" s="28" t="s">
        <v>58</v>
      </c>
      <c r="D40" s="22">
        <v>28</v>
      </c>
      <c r="G40" s="3" t="s">
        <v>63</v>
      </c>
      <c r="H40" s="3" t="s">
        <v>64</v>
      </c>
      <c r="L40" s="23">
        <v>13.5</v>
      </c>
      <c r="M40" s="5">
        <v>7.1764721705923806</v>
      </c>
    </row>
    <row r="41" spans="1:13" x14ac:dyDescent="0.5">
      <c r="A41" s="21" t="s">
        <v>44</v>
      </c>
      <c r="B41" s="5">
        <f t="shared" si="1"/>
        <v>78.433932658803428</v>
      </c>
      <c r="C41" s="28" t="s">
        <v>58</v>
      </c>
      <c r="D41" s="22">
        <v>60</v>
      </c>
      <c r="L41" s="23">
        <v>14</v>
      </c>
      <c r="M41" s="5">
        <v>7.4241101987566616</v>
      </c>
    </row>
    <row r="42" spans="1:13" x14ac:dyDescent="0.5">
      <c r="A42" s="21" t="s">
        <v>45</v>
      </c>
      <c r="B42" s="5">
        <f t="shared" si="1"/>
        <v>60.000800872701696</v>
      </c>
      <c r="C42" s="28" t="s">
        <v>58</v>
      </c>
      <c r="D42" s="22">
        <v>60</v>
      </c>
      <c r="L42" s="23">
        <v>14.5</v>
      </c>
      <c r="M42" s="5">
        <v>7.6705131271027938</v>
      </c>
    </row>
    <row r="43" spans="1:13" x14ac:dyDescent="0.5">
      <c r="A43" s="21" t="s">
        <v>46</v>
      </c>
      <c r="B43" s="5">
        <f t="shared" si="1"/>
        <v>39.858501258542724</v>
      </c>
      <c r="C43" s="28" t="s">
        <v>58</v>
      </c>
      <c r="D43" s="22">
        <v>28</v>
      </c>
      <c r="L43" s="23">
        <v>15</v>
      </c>
      <c r="M43" s="5">
        <v>7.9156871157168149</v>
      </c>
    </row>
    <row r="44" spans="1:13" x14ac:dyDescent="0.5">
      <c r="L44" s="23">
        <v>15.5</v>
      </c>
      <c r="M44" s="5">
        <v>8.159638293961212</v>
      </c>
    </row>
    <row r="45" spans="1:13" x14ac:dyDescent="0.5">
      <c r="A45" s="1" t="s">
        <v>65</v>
      </c>
      <c r="L45" s="23">
        <v>16</v>
      </c>
      <c r="M45" s="5">
        <v>8.4023727606281415</v>
      </c>
    </row>
    <row r="46" spans="1:13" x14ac:dyDescent="0.5">
      <c r="A46" s="29" t="s">
        <v>66</v>
      </c>
      <c r="B46" s="30">
        <f>SUMPRODUCT(B21:I21,B25:I25)</f>
        <v>1557</v>
      </c>
      <c r="C46" s="31"/>
      <c r="D46" s="32"/>
      <c r="L46" s="23">
        <v>16.5</v>
      </c>
      <c r="M46" s="5">
        <v>8.6438965840919177</v>
      </c>
    </row>
    <row r="47" spans="1:13" x14ac:dyDescent="0.5">
      <c r="L47" s="23">
        <v>17</v>
      </c>
      <c r="M47" s="5">
        <v>8.884215802460707</v>
      </c>
    </row>
    <row r="48" spans="1:13" x14ac:dyDescent="0.5">
      <c r="L48" s="23">
        <v>17.5</v>
      </c>
      <c r="M48" s="5">
        <v>9.1233364237274852</v>
      </c>
    </row>
    <row r="49" spans="12:13" x14ac:dyDescent="0.5">
      <c r="L49" s="23">
        <v>18</v>
      </c>
      <c r="M49" s="5">
        <v>9.3612644259202344</v>
      </c>
    </row>
    <row r="50" spans="12:13" x14ac:dyDescent="0.5">
      <c r="L50" s="23">
        <v>18.5</v>
      </c>
      <c r="M50" s="5">
        <v>9.5980057572514035</v>
      </c>
    </row>
    <row r="51" spans="12:13" x14ac:dyDescent="0.5">
      <c r="L51" s="23">
        <v>19</v>
      </c>
      <c r="M51" s="5">
        <v>9.8335663362666086</v>
      </c>
    </row>
    <row r="52" spans="12:13" x14ac:dyDescent="0.5">
      <c r="L52" s="23">
        <v>19.5</v>
      </c>
      <c r="M52" s="5">
        <v>10.067952051992586</v>
      </c>
    </row>
    <row r="53" spans="12:13" x14ac:dyDescent="0.5">
      <c r="L53" s="23">
        <v>20</v>
      </c>
      <c r="M53" s="5">
        <v>10.30116876408445</v>
      </c>
    </row>
  </sheetData>
  <printOptions headings="1" gridLines="1"/>
  <pageMargins left="0.75" right="0.75" top="1" bottom="1" header="0.5" footer="0.5"/>
  <pageSetup scale="32"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14C5-1AC8-4D53-8636-63F1327D2B07}">
  <sheetPr>
    <pageSetUpPr fitToPage="1"/>
  </sheetPr>
  <dimension ref="A1:I46"/>
  <sheetViews>
    <sheetView topLeftCell="A10" zoomScale="59" workbookViewId="0">
      <selection activeCell="H42" sqref="H42"/>
    </sheetView>
  </sheetViews>
  <sheetFormatPr defaultRowHeight="14.35" x14ac:dyDescent="0.5"/>
  <cols>
    <col min="1" max="1" width="22.1171875" style="2" customWidth="1"/>
    <col min="2" max="2" width="16.29296875" style="2" bestFit="1" customWidth="1"/>
    <col min="3" max="3" width="20.703125" style="2" bestFit="1" customWidth="1"/>
    <col min="4" max="4" width="19" style="2" bestFit="1" customWidth="1"/>
    <col min="5" max="5" width="13.1171875" style="2" bestFit="1" customWidth="1"/>
    <col min="6" max="6" width="12.41015625" style="2" customWidth="1"/>
    <col min="7" max="7" width="12.1171875" style="2" customWidth="1"/>
    <col min="8" max="8" width="12.5859375" style="2" customWidth="1"/>
    <col min="9" max="9" width="16.703125" style="2" bestFit="1" customWidth="1"/>
    <col min="10" max="256" width="8.9375" style="2"/>
    <col min="257" max="257" width="20.5859375" style="2" customWidth="1"/>
    <col min="258" max="258" width="20" style="2" bestFit="1" customWidth="1"/>
    <col min="259" max="259" width="18.87890625" style="2" customWidth="1"/>
    <col min="260" max="260" width="17.703125" style="2" bestFit="1" customWidth="1"/>
    <col min="261" max="262" width="16.1171875" style="2" customWidth="1"/>
    <col min="263" max="263" width="21.41015625" style="2" bestFit="1" customWidth="1"/>
    <col min="264" max="265" width="16.1171875" style="2" customWidth="1"/>
    <col min="266" max="512" width="8.9375" style="2"/>
    <col min="513" max="513" width="20.5859375" style="2" customWidth="1"/>
    <col min="514" max="514" width="20" style="2" bestFit="1" customWidth="1"/>
    <col min="515" max="515" width="18.87890625" style="2" customWidth="1"/>
    <col min="516" max="516" width="17.703125" style="2" bestFit="1" customWidth="1"/>
    <col min="517" max="518" width="16.1171875" style="2" customWidth="1"/>
    <col min="519" max="519" width="21.41015625" style="2" bestFit="1" customWidth="1"/>
    <col min="520" max="521" width="16.1171875" style="2" customWidth="1"/>
    <col min="522" max="768" width="8.9375" style="2"/>
    <col min="769" max="769" width="20.5859375" style="2" customWidth="1"/>
    <col min="770" max="770" width="20" style="2" bestFit="1" customWidth="1"/>
    <col min="771" max="771" width="18.87890625" style="2" customWidth="1"/>
    <col min="772" max="772" width="17.703125" style="2" bestFit="1" customWidth="1"/>
    <col min="773" max="774" width="16.1171875" style="2" customWidth="1"/>
    <col min="775" max="775" width="21.41015625" style="2" bestFit="1" customWidth="1"/>
    <col min="776" max="777" width="16.1171875" style="2" customWidth="1"/>
    <col min="778" max="1024" width="8.9375" style="2"/>
    <col min="1025" max="1025" width="20.5859375" style="2" customWidth="1"/>
    <col min="1026" max="1026" width="20" style="2" bestFit="1" customWidth="1"/>
    <col min="1027" max="1027" width="18.87890625" style="2" customWidth="1"/>
    <col min="1028" max="1028" width="17.703125" style="2" bestFit="1" customWidth="1"/>
    <col min="1029" max="1030" width="16.1171875" style="2" customWidth="1"/>
    <col min="1031" max="1031" width="21.41015625" style="2" bestFit="1" customWidth="1"/>
    <col min="1032" max="1033" width="16.1171875" style="2" customWidth="1"/>
    <col min="1034" max="1280" width="8.9375" style="2"/>
    <col min="1281" max="1281" width="20.5859375" style="2" customWidth="1"/>
    <col min="1282" max="1282" width="20" style="2" bestFit="1" customWidth="1"/>
    <col min="1283" max="1283" width="18.87890625" style="2" customWidth="1"/>
    <col min="1284" max="1284" width="17.703125" style="2" bestFit="1" customWidth="1"/>
    <col min="1285" max="1286" width="16.1171875" style="2" customWidth="1"/>
    <col min="1287" max="1287" width="21.41015625" style="2" bestFit="1" customWidth="1"/>
    <col min="1288" max="1289" width="16.1171875" style="2" customWidth="1"/>
    <col min="1290" max="1536" width="8.9375" style="2"/>
    <col min="1537" max="1537" width="20.5859375" style="2" customWidth="1"/>
    <col min="1538" max="1538" width="20" style="2" bestFit="1" customWidth="1"/>
    <col min="1539" max="1539" width="18.87890625" style="2" customWidth="1"/>
    <col min="1540" max="1540" width="17.703125" style="2" bestFit="1" customWidth="1"/>
    <col min="1541" max="1542" width="16.1171875" style="2" customWidth="1"/>
    <col min="1543" max="1543" width="21.41015625" style="2" bestFit="1" customWidth="1"/>
    <col min="1544" max="1545" width="16.1171875" style="2" customWidth="1"/>
    <col min="1546" max="1792" width="8.9375" style="2"/>
    <col min="1793" max="1793" width="20.5859375" style="2" customWidth="1"/>
    <col min="1794" max="1794" width="20" style="2" bestFit="1" customWidth="1"/>
    <col min="1795" max="1795" width="18.87890625" style="2" customWidth="1"/>
    <col min="1796" max="1796" width="17.703125" style="2" bestFit="1" customWidth="1"/>
    <col min="1797" max="1798" width="16.1171875" style="2" customWidth="1"/>
    <col min="1799" max="1799" width="21.41015625" style="2" bestFit="1" customWidth="1"/>
    <col min="1800" max="1801" width="16.1171875" style="2" customWidth="1"/>
    <col min="1802" max="2048" width="8.9375" style="2"/>
    <col min="2049" max="2049" width="20.5859375" style="2" customWidth="1"/>
    <col min="2050" max="2050" width="20" style="2" bestFit="1" customWidth="1"/>
    <col min="2051" max="2051" width="18.87890625" style="2" customWidth="1"/>
    <col min="2052" max="2052" width="17.703125" style="2" bestFit="1" customWidth="1"/>
    <col min="2053" max="2054" width="16.1171875" style="2" customWidth="1"/>
    <col min="2055" max="2055" width="21.41015625" style="2" bestFit="1" customWidth="1"/>
    <col min="2056" max="2057" width="16.1171875" style="2" customWidth="1"/>
    <col min="2058" max="2304" width="8.9375" style="2"/>
    <col min="2305" max="2305" width="20.5859375" style="2" customWidth="1"/>
    <col min="2306" max="2306" width="20" style="2" bestFit="1" customWidth="1"/>
    <col min="2307" max="2307" width="18.87890625" style="2" customWidth="1"/>
    <col min="2308" max="2308" width="17.703125" style="2" bestFit="1" customWidth="1"/>
    <col min="2309" max="2310" width="16.1171875" style="2" customWidth="1"/>
    <col min="2311" max="2311" width="21.41015625" style="2" bestFit="1" customWidth="1"/>
    <col min="2312" max="2313" width="16.1171875" style="2" customWidth="1"/>
    <col min="2314" max="2560" width="8.9375" style="2"/>
    <col min="2561" max="2561" width="20.5859375" style="2" customWidth="1"/>
    <col min="2562" max="2562" width="20" style="2" bestFit="1" customWidth="1"/>
    <col min="2563" max="2563" width="18.87890625" style="2" customWidth="1"/>
    <col min="2564" max="2564" width="17.703125" style="2" bestFit="1" customWidth="1"/>
    <col min="2565" max="2566" width="16.1171875" style="2" customWidth="1"/>
    <col min="2567" max="2567" width="21.41015625" style="2" bestFit="1" customWidth="1"/>
    <col min="2568" max="2569" width="16.1171875" style="2" customWidth="1"/>
    <col min="2570" max="2816" width="8.9375" style="2"/>
    <col min="2817" max="2817" width="20.5859375" style="2" customWidth="1"/>
    <col min="2818" max="2818" width="20" style="2" bestFit="1" customWidth="1"/>
    <col min="2819" max="2819" width="18.87890625" style="2" customWidth="1"/>
    <col min="2820" max="2820" width="17.703125" style="2" bestFit="1" customWidth="1"/>
    <col min="2821" max="2822" width="16.1171875" style="2" customWidth="1"/>
    <col min="2823" max="2823" width="21.41015625" style="2" bestFit="1" customWidth="1"/>
    <col min="2824" max="2825" width="16.1171875" style="2" customWidth="1"/>
    <col min="2826" max="3072" width="8.9375" style="2"/>
    <col min="3073" max="3073" width="20.5859375" style="2" customWidth="1"/>
    <col min="3074" max="3074" width="20" style="2" bestFit="1" customWidth="1"/>
    <col min="3075" max="3075" width="18.87890625" style="2" customWidth="1"/>
    <col min="3076" max="3076" width="17.703125" style="2" bestFit="1" customWidth="1"/>
    <col min="3077" max="3078" width="16.1171875" style="2" customWidth="1"/>
    <col min="3079" max="3079" width="21.41015625" style="2" bestFit="1" customWidth="1"/>
    <col min="3080" max="3081" width="16.1171875" style="2" customWidth="1"/>
    <col min="3082" max="3328" width="8.9375" style="2"/>
    <col min="3329" max="3329" width="20.5859375" style="2" customWidth="1"/>
    <col min="3330" max="3330" width="20" style="2" bestFit="1" customWidth="1"/>
    <col min="3331" max="3331" width="18.87890625" style="2" customWidth="1"/>
    <col min="3332" max="3332" width="17.703125" style="2" bestFit="1" customWidth="1"/>
    <col min="3333" max="3334" width="16.1171875" style="2" customWidth="1"/>
    <col min="3335" max="3335" width="21.41015625" style="2" bestFit="1" customWidth="1"/>
    <col min="3336" max="3337" width="16.1171875" style="2" customWidth="1"/>
    <col min="3338" max="3584" width="8.9375" style="2"/>
    <col min="3585" max="3585" width="20.5859375" style="2" customWidth="1"/>
    <col min="3586" max="3586" width="20" style="2" bestFit="1" customWidth="1"/>
    <col min="3587" max="3587" width="18.87890625" style="2" customWidth="1"/>
    <col min="3588" max="3588" width="17.703125" style="2" bestFit="1" customWidth="1"/>
    <col min="3589" max="3590" width="16.1171875" style="2" customWidth="1"/>
    <col min="3591" max="3591" width="21.41015625" style="2" bestFit="1" customWidth="1"/>
    <col min="3592" max="3593" width="16.1171875" style="2" customWidth="1"/>
    <col min="3594" max="3840" width="8.9375" style="2"/>
    <col min="3841" max="3841" width="20.5859375" style="2" customWidth="1"/>
    <col min="3842" max="3842" width="20" style="2" bestFit="1" customWidth="1"/>
    <col min="3843" max="3843" width="18.87890625" style="2" customWidth="1"/>
    <col min="3844" max="3844" width="17.703125" style="2" bestFit="1" customWidth="1"/>
    <col min="3845" max="3846" width="16.1171875" style="2" customWidth="1"/>
    <col min="3847" max="3847" width="21.41015625" style="2" bestFit="1" customWidth="1"/>
    <col min="3848" max="3849" width="16.1171875" style="2" customWidth="1"/>
    <col min="3850" max="4096" width="8.9375" style="2"/>
    <col min="4097" max="4097" width="20.5859375" style="2" customWidth="1"/>
    <col min="4098" max="4098" width="20" style="2" bestFit="1" customWidth="1"/>
    <col min="4099" max="4099" width="18.87890625" style="2" customWidth="1"/>
    <col min="4100" max="4100" width="17.703125" style="2" bestFit="1" customWidth="1"/>
    <col min="4101" max="4102" width="16.1171875" style="2" customWidth="1"/>
    <col min="4103" max="4103" width="21.41015625" style="2" bestFit="1" customWidth="1"/>
    <col min="4104" max="4105" width="16.1171875" style="2" customWidth="1"/>
    <col min="4106" max="4352" width="8.9375" style="2"/>
    <col min="4353" max="4353" width="20.5859375" style="2" customWidth="1"/>
    <col min="4354" max="4354" width="20" style="2" bestFit="1" customWidth="1"/>
    <col min="4355" max="4355" width="18.87890625" style="2" customWidth="1"/>
    <col min="4356" max="4356" width="17.703125" style="2" bestFit="1" customWidth="1"/>
    <col min="4357" max="4358" width="16.1171875" style="2" customWidth="1"/>
    <col min="4359" max="4359" width="21.41015625" style="2" bestFit="1" customWidth="1"/>
    <col min="4360" max="4361" width="16.1171875" style="2" customWidth="1"/>
    <col min="4362" max="4608" width="8.9375" style="2"/>
    <col min="4609" max="4609" width="20.5859375" style="2" customWidth="1"/>
    <col min="4610" max="4610" width="20" style="2" bestFit="1" customWidth="1"/>
    <col min="4611" max="4611" width="18.87890625" style="2" customWidth="1"/>
    <col min="4612" max="4612" width="17.703125" style="2" bestFit="1" customWidth="1"/>
    <col min="4613" max="4614" width="16.1171875" style="2" customWidth="1"/>
    <col min="4615" max="4615" width="21.41015625" style="2" bestFit="1" customWidth="1"/>
    <col min="4616" max="4617" width="16.1171875" style="2" customWidth="1"/>
    <col min="4618" max="4864" width="8.9375" style="2"/>
    <col min="4865" max="4865" width="20.5859375" style="2" customWidth="1"/>
    <col min="4866" max="4866" width="20" style="2" bestFit="1" customWidth="1"/>
    <col min="4867" max="4867" width="18.87890625" style="2" customWidth="1"/>
    <col min="4868" max="4868" width="17.703125" style="2" bestFit="1" customWidth="1"/>
    <col min="4869" max="4870" width="16.1171875" style="2" customWidth="1"/>
    <col min="4871" max="4871" width="21.41015625" style="2" bestFit="1" customWidth="1"/>
    <col min="4872" max="4873" width="16.1171875" style="2" customWidth="1"/>
    <col min="4874" max="5120" width="8.9375" style="2"/>
    <col min="5121" max="5121" width="20.5859375" style="2" customWidth="1"/>
    <col min="5122" max="5122" width="20" style="2" bestFit="1" customWidth="1"/>
    <col min="5123" max="5123" width="18.87890625" style="2" customWidth="1"/>
    <col min="5124" max="5124" width="17.703125" style="2" bestFit="1" customWidth="1"/>
    <col min="5125" max="5126" width="16.1171875" style="2" customWidth="1"/>
    <col min="5127" max="5127" width="21.41015625" style="2" bestFit="1" customWidth="1"/>
    <col min="5128" max="5129" width="16.1171875" style="2" customWidth="1"/>
    <col min="5130" max="5376" width="8.9375" style="2"/>
    <col min="5377" max="5377" width="20.5859375" style="2" customWidth="1"/>
    <col min="5378" max="5378" width="20" style="2" bestFit="1" customWidth="1"/>
    <col min="5379" max="5379" width="18.87890625" style="2" customWidth="1"/>
    <col min="5380" max="5380" width="17.703125" style="2" bestFit="1" customWidth="1"/>
    <col min="5381" max="5382" width="16.1171875" style="2" customWidth="1"/>
    <col min="5383" max="5383" width="21.41015625" style="2" bestFit="1" customWidth="1"/>
    <col min="5384" max="5385" width="16.1171875" style="2" customWidth="1"/>
    <col min="5386" max="5632" width="8.9375" style="2"/>
    <col min="5633" max="5633" width="20.5859375" style="2" customWidth="1"/>
    <col min="5634" max="5634" width="20" style="2" bestFit="1" customWidth="1"/>
    <col min="5635" max="5635" width="18.87890625" style="2" customWidth="1"/>
    <col min="5636" max="5636" width="17.703125" style="2" bestFit="1" customWidth="1"/>
    <col min="5637" max="5638" width="16.1171875" style="2" customWidth="1"/>
    <col min="5639" max="5639" width="21.41015625" style="2" bestFit="1" customWidth="1"/>
    <col min="5640" max="5641" width="16.1171875" style="2" customWidth="1"/>
    <col min="5642" max="5888" width="8.9375" style="2"/>
    <col min="5889" max="5889" width="20.5859375" style="2" customWidth="1"/>
    <col min="5890" max="5890" width="20" style="2" bestFit="1" customWidth="1"/>
    <col min="5891" max="5891" width="18.87890625" style="2" customWidth="1"/>
    <col min="5892" max="5892" width="17.703125" style="2" bestFit="1" customWidth="1"/>
    <col min="5893" max="5894" width="16.1171875" style="2" customWidth="1"/>
    <col min="5895" max="5895" width="21.41015625" style="2" bestFit="1" customWidth="1"/>
    <col min="5896" max="5897" width="16.1171875" style="2" customWidth="1"/>
    <col min="5898" max="6144" width="8.9375" style="2"/>
    <col min="6145" max="6145" width="20.5859375" style="2" customWidth="1"/>
    <col min="6146" max="6146" width="20" style="2" bestFit="1" customWidth="1"/>
    <col min="6147" max="6147" width="18.87890625" style="2" customWidth="1"/>
    <col min="6148" max="6148" width="17.703125" style="2" bestFit="1" customWidth="1"/>
    <col min="6149" max="6150" width="16.1171875" style="2" customWidth="1"/>
    <col min="6151" max="6151" width="21.41015625" style="2" bestFit="1" customWidth="1"/>
    <col min="6152" max="6153" width="16.1171875" style="2" customWidth="1"/>
    <col min="6154" max="6400" width="8.9375" style="2"/>
    <col min="6401" max="6401" width="20.5859375" style="2" customWidth="1"/>
    <col min="6402" max="6402" width="20" style="2" bestFit="1" customWidth="1"/>
    <col min="6403" max="6403" width="18.87890625" style="2" customWidth="1"/>
    <col min="6404" max="6404" width="17.703125" style="2" bestFit="1" customWidth="1"/>
    <col min="6405" max="6406" width="16.1171875" style="2" customWidth="1"/>
    <col min="6407" max="6407" width="21.41015625" style="2" bestFit="1" customWidth="1"/>
    <col min="6408" max="6409" width="16.1171875" style="2" customWidth="1"/>
    <col min="6410" max="6656" width="8.9375" style="2"/>
    <col min="6657" max="6657" width="20.5859375" style="2" customWidth="1"/>
    <col min="6658" max="6658" width="20" style="2" bestFit="1" customWidth="1"/>
    <col min="6659" max="6659" width="18.87890625" style="2" customWidth="1"/>
    <col min="6660" max="6660" width="17.703125" style="2" bestFit="1" customWidth="1"/>
    <col min="6661" max="6662" width="16.1171875" style="2" customWidth="1"/>
    <col min="6663" max="6663" width="21.41015625" style="2" bestFit="1" customWidth="1"/>
    <col min="6664" max="6665" width="16.1171875" style="2" customWidth="1"/>
    <col min="6666" max="6912" width="8.9375" style="2"/>
    <col min="6913" max="6913" width="20.5859375" style="2" customWidth="1"/>
    <col min="6914" max="6914" width="20" style="2" bestFit="1" customWidth="1"/>
    <col min="6915" max="6915" width="18.87890625" style="2" customWidth="1"/>
    <col min="6916" max="6916" width="17.703125" style="2" bestFit="1" customWidth="1"/>
    <col min="6917" max="6918" width="16.1171875" style="2" customWidth="1"/>
    <col min="6919" max="6919" width="21.41015625" style="2" bestFit="1" customWidth="1"/>
    <col min="6920" max="6921" width="16.1171875" style="2" customWidth="1"/>
    <col min="6922" max="7168" width="8.9375" style="2"/>
    <col min="7169" max="7169" width="20.5859375" style="2" customWidth="1"/>
    <col min="7170" max="7170" width="20" style="2" bestFit="1" customWidth="1"/>
    <col min="7171" max="7171" width="18.87890625" style="2" customWidth="1"/>
    <col min="7172" max="7172" width="17.703125" style="2" bestFit="1" customWidth="1"/>
    <col min="7173" max="7174" width="16.1171875" style="2" customWidth="1"/>
    <col min="7175" max="7175" width="21.41015625" style="2" bestFit="1" customWidth="1"/>
    <col min="7176" max="7177" width="16.1171875" style="2" customWidth="1"/>
    <col min="7178" max="7424" width="8.9375" style="2"/>
    <col min="7425" max="7425" width="20.5859375" style="2" customWidth="1"/>
    <col min="7426" max="7426" width="20" style="2" bestFit="1" customWidth="1"/>
    <col min="7427" max="7427" width="18.87890625" style="2" customWidth="1"/>
    <col min="7428" max="7428" width="17.703125" style="2" bestFit="1" customWidth="1"/>
    <col min="7429" max="7430" width="16.1171875" style="2" customWidth="1"/>
    <col min="7431" max="7431" width="21.41015625" style="2" bestFit="1" customWidth="1"/>
    <col min="7432" max="7433" width="16.1171875" style="2" customWidth="1"/>
    <col min="7434" max="7680" width="8.9375" style="2"/>
    <col min="7681" max="7681" width="20.5859375" style="2" customWidth="1"/>
    <col min="7682" max="7682" width="20" style="2" bestFit="1" customWidth="1"/>
    <col min="7683" max="7683" width="18.87890625" style="2" customWidth="1"/>
    <col min="7684" max="7684" width="17.703125" style="2" bestFit="1" customWidth="1"/>
    <col min="7685" max="7686" width="16.1171875" style="2" customWidth="1"/>
    <col min="7687" max="7687" width="21.41015625" style="2" bestFit="1" customWidth="1"/>
    <col min="7688" max="7689" width="16.1171875" style="2" customWidth="1"/>
    <col min="7690" max="7936" width="8.9375" style="2"/>
    <col min="7937" max="7937" width="20.5859375" style="2" customWidth="1"/>
    <col min="7938" max="7938" width="20" style="2" bestFit="1" customWidth="1"/>
    <col min="7939" max="7939" width="18.87890625" style="2" customWidth="1"/>
    <col min="7940" max="7940" width="17.703125" style="2" bestFit="1" customWidth="1"/>
    <col min="7941" max="7942" width="16.1171875" style="2" customWidth="1"/>
    <col min="7943" max="7943" width="21.41015625" style="2" bestFit="1" customWidth="1"/>
    <col min="7944" max="7945" width="16.1171875" style="2" customWidth="1"/>
    <col min="7946" max="8192" width="8.9375" style="2"/>
    <col min="8193" max="8193" width="20.5859375" style="2" customWidth="1"/>
    <col min="8194" max="8194" width="20" style="2" bestFit="1" customWidth="1"/>
    <col min="8195" max="8195" width="18.87890625" style="2" customWidth="1"/>
    <col min="8196" max="8196" width="17.703125" style="2" bestFit="1" customWidth="1"/>
    <col min="8197" max="8198" width="16.1171875" style="2" customWidth="1"/>
    <col min="8199" max="8199" width="21.41015625" style="2" bestFit="1" customWidth="1"/>
    <col min="8200" max="8201" width="16.1171875" style="2" customWidth="1"/>
    <col min="8202" max="8448" width="8.9375" style="2"/>
    <col min="8449" max="8449" width="20.5859375" style="2" customWidth="1"/>
    <col min="8450" max="8450" width="20" style="2" bestFit="1" customWidth="1"/>
    <col min="8451" max="8451" width="18.87890625" style="2" customWidth="1"/>
    <col min="8452" max="8452" width="17.703125" style="2" bestFit="1" customWidth="1"/>
    <col min="8453" max="8454" width="16.1171875" style="2" customWidth="1"/>
    <col min="8455" max="8455" width="21.41015625" style="2" bestFit="1" customWidth="1"/>
    <col min="8456" max="8457" width="16.1171875" style="2" customWidth="1"/>
    <col min="8458" max="8704" width="8.9375" style="2"/>
    <col min="8705" max="8705" width="20.5859375" style="2" customWidth="1"/>
    <col min="8706" max="8706" width="20" style="2" bestFit="1" customWidth="1"/>
    <col min="8707" max="8707" width="18.87890625" style="2" customWidth="1"/>
    <col min="8708" max="8708" width="17.703125" style="2" bestFit="1" customWidth="1"/>
    <col min="8709" max="8710" width="16.1171875" style="2" customWidth="1"/>
    <col min="8711" max="8711" width="21.41015625" style="2" bestFit="1" customWidth="1"/>
    <col min="8712" max="8713" width="16.1171875" style="2" customWidth="1"/>
    <col min="8714" max="8960" width="8.9375" style="2"/>
    <col min="8961" max="8961" width="20.5859375" style="2" customWidth="1"/>
    <col min="8962" max="8962" width="20" style="2" bestFit="1" customWidth="1"/>
    <col min="8963" max="8963" width="18.87890625" style="2" customWidth="1"/>
    <col min="8964" max="8964" width="17.703125" style="2" bestFit="1" customWidth="1"/>
    <col min="8965" max="8966" width="16.1171875" style="2" customWidth="1"/>
    <col min="8967" max="8967" width="21.41015625" style="2" bestFit="1" customWidth="1"/>
    <col min="8968" max="8969" width="16.1171875" style="2" customWidth="1"/>
    <col min="8970" max="9216" width="8.9375" style="2"/>
    <col min="9217" max="9217" width="20.5859375" style="2" customWidth="1"/>
    <col min="9218" max="9218" width="20" style="2" bestFit="1" customWidth="1"/>
    <col min="9219" max="9219" width="18.87890625" style="2" customWidth="1"/>
    <col min="9220" max="9220" width="17.703125" style="2" bestFit="1" customWidth="1"/>
    <col min="9221" max="9222" width="16.1171875" style="2" customWidth="1"/>
    <col min="9223" max="9223" width="21.41015625" style="2" bestFit="1" customWidth="1"/>
    <col min="9224" max="9225" width="16.1171875" style="2" customWidth="1"/>
    <col min="9226" max="9472" width="8.9375" style="2"/>
    <col min="9473" max="9473" width="20.5859375" style="2" customWidth="1"/>
    <col min="9474" max="9474" width="20" style="2" bestFit="1" customWidth="1"/>
    <col min="9475" max="9475" width="18.87890625" style="2" customWidth="1"/>
    <col min="9476" max="9476" width="17.703125" style="2" bestFit="1" customWidth="1"/>
    <col min="9477" max="9478" width="16.1171875" style="2" customWidth="1"/>
    <col min="9479" max="9479" width="21.41015625" style="2" bestFit="1" customWidth="1"/>
    <col min="9480" max="9481" width="16.1171875" style="2" customWidth="1"/>
    <col min="9482" max="9728" width="8.9375" style="2"/>
    <col min="9729" max="9729" width="20.5859375" style="2" customWidth="1"/>
    <col min="9730" max="9730" width="20" style="2" bestFit="1" customWidth="1"/>
    <col min="9731" max="9731" width="18.87890625" style="2" customWidth="1"/>
    <col min="9732" max="9732" width="17.703125" style="2" bestFit="1" customWidth="1"/>
    <col min="9733" max="9734" width="16.1171875" style="2" customWidth="1"/>
    <col min="9735" max="9735" width="21.41015625" style="2" bestFit="1" customWidth="1"/>
    <col min="9736" max="9737" width="16.1171875" style="2" customWidth="1"/>
    <col min="9738" max="9984" width="8.9375" style="2"/>
    <col min="9985" max="9985" width="20.5859375" style="2" customWidth="1"/>
    <col min="9986" max="9986" width="20" style="2" bestFit="1" customWidth="1"/>
    <col min="9987" max="9987" width="18.87890625" style="2" customWidth="1"/>
    <col min="9988" max="9988" width="17.703125" style="2" bestFit="1" customWidth="1"/>
    <col min="9989" max="9990" width="16.1171875" style="2" customWidth="1"/>
    <col min="9991" max="9991" width="21.41015625" style="2" bestFit="1" customWidth="1"/>
    <col min="9992" max="9993" width="16.1171875" style="2" customWidth="1"/>
    <col min="9994" max="10240" width="8.9375" style="2"/>
    <col min="10241" max="10241" width="20.5859375" style="2" customWidth="1"/>
    <col min="10242" max="10242" width="20" style="2" bestFit="1" customWidth="1"/>
    <col min="10243" max="10243" width="18.87890625" style="2" customWidth="1"/>
    <col min="10244" max="10244" width="17.703125" style="2" bestFit="1" customWidth="1"/>
    <col min="10245" max="10246" width="16.1171875" style="2" customWidth="1"/>
    <col min="10247" max="10247" width="21.41015625" style="2" bestFit="1" customWidth="1"/>
    <col min="10248" max="10249" width="16.1171875" style="2" customWidth="1"/>
    <col min="10250" max="10496" width="8.9375" style="2"/>
    <col min="10497" max="10497" width="20.5859375" style="2" customWidth="1"/>
    <col min="10498" max="10498" width="20" style="2" bestFit="1" customWidth="1"/>
    <col min="10499" max="10499" width="18.87890625" style="2" customWidth="1"/>
    <col min="10500" max="10500" width="17.703125" style="2" bestFit="1" customWidth="1"/>
    <col min="10501" max="10502" width="16.1171875" style="2" customWidth="1"/>
    <col min="10503" max="10503" width="21.41015625" style="2" bestFit="1" customWidth="1"/>
    <col min="10504" max="10505" width="16.1171875" style="2" customWidth="1"/>
    <col min="10506" max="10752" width="8.9375" style="2"/>
    <col min="10753" max="10753" width="20.5859375" style="2" customWidth="1"/>
    <col min="10754" max="10754" width="20" style="2" bestFit="1" customWidth="1"/>
    <col min="10755" max="10755" width="18.87890625" style="2" customWidth="1"/>
    <col min="10756" max="10756" width="17.703125" style="2" bestFit="1" customWidth="1"/>
    <col min="10757" max="10758" width="16.1171875" style="2" customWidth="1"/>
    <col min="10759" max="10759" width="21.41015625" style="2" bestFit="1" customWidth="1"/>
    <col min="10760" max="10761" width="16.1171875" style="2" customWidth="1"/>
    <col min="10762" max="11008" width="8.9375" style="2"/>
    <col min="11009" max="11009" width="20.5859375" style="2" customWidth="1"/>
    <col min="11010" max="11010" width="20" style="2" bestFit="1" customWidth="1"/>
    <col min="11011" max="11011" width="18.87890625" style="2" customWidth="1"/>
    <col min="11012" max="11012" width="17.703125" style="2" bestFit="1" customWidth="1"/>
    <col min="11013" max="11014" width="16.1171875" style="2" customWidth="1"/>
    <col min="11015" max="11015" width="21.41015625" style="2" bestFit="1" customWidth="1"/>
    <col min="11016" max="11017" width="16.1171875" style="2" customWidth="1"/>
    <col min="11018" max="11264" width="8.9375" style="2"/>
    <col min="11265" max="11265" width="20.5859375" style="2" customWidth="1"/>
    <col min="11266" max="11266" width="20" style="2" bestFit="1" customWidth="1"/>
    <col min="11267" max="11267" width="18.87890625" style="2" customWidth="1"/>
    <col min="11268" max="11268" width="17.703125" style="2" bestFit="1" customWidth="1"/>
    <col min="11269" max="11270" width="16.1171875" style="2" customWidth="1"/>
    <col min="11271" max="11271" width="21.41015625" style="2" bestFit="1" customWidth="1"/>
    <col min="11272" max="11273" width="16.1171875" style="2" customWidth="1"/>
    <col min="11274" max="11520" width="8.9375" style="2"/>
    <col min="11521" max="11521" width="20.5859375" style="2" customWidth="1"/>
    <col min="11522" max="11522" width="20" style="2" bestFit="1" customWidth="1"/>
    <col min="11523" max="11523" width="18.87890625" style="2" customWidth="1"/>
    <col min="11524" max="11524" width="17.703125" style="2" bestFit="1" customWidth="1"/>
    <col min="11525" max="11526" width="16.1171875" style="2" customWidth="1"/>
    <col min="11527" max="11527" width="21.41015625" style="2" bestFit="1" customWidth="1"/>
    <col min="11528" max="11529" width="16.1171875" style="2" customWidth="1"/>
    <col min="11530" max="11776" width="8.9375" style="2"/>
    <col min="11777" max="11777" width="20.5859375" style="2" customWidth="1"/>
    <col min="11778" max="11778" width="20" style="2" bestFit="1" customWidth="1"/>
    <col min="11779" max="11779" width="18.87890625" style="2" customWidth="1"/>
    <col min="11780" max="11780" width="17.703125" style="2" bestFit="1" customWidth="1"/>
    <col min="11781" max="11782" width="16.1171875" style="2" customWidth="1"/>
    <col min="11783" max="11783" width="21.41015625" style="2" bestFit="1" customWidth="1"/>
    <col min="11784" max="11785" width="16.1171875" style="2" customWidth="1"/>
    <col min="11786" max="12032" width="8.9375" style="2"/>
    <col min="12033" max="12033" width="20.5859375" style="2" customWidth="1"/>
    <col min="12034" max="12034" width="20" style="2" bestFit="1" customWidth="1"/>
    <col min="12035" max="12035" width="18.87890625" style="2" customWidth="1"/>
    <col min="12036" max="12036" width="17.703125" style="2" bestFit="1" customWidth="1"/>
    <col min="12037" max="12038" width="16.1171875" style="2" customWidth="1"/>
    <col min="12039" max="12039" width="21.41015625" style="2" bestFit="1" customWidth="1"/>
    <col min="12040" max="12041" width="16.1171875" style="2" customWidth="1"/>
    <col min="12042" max="12288" width="8.9375" style="2"/>
    <col min="12289" max="12289" width="20.5859375" style="2" customWidth="1"/>
    <col min="12290" max="12290" width="20" style="2" bestFit="1" customWidth="1"/>
    <col min="12291" max="12291" width="18.87890625" style="2" customWidth="1"/>
    <col min="12292" max="12292" width="17.703125" style="2" bestFit="1" customWidth="1"/>
    <col min="12293" max="12294" width="16.1171875" style="2" customWidth="1"/>
    <col min="12295" max="12295" width="21.41015625" style="2" bestFit="1" customWidth="1"/>
    <col min="12296" max="12297" width="16.1171875" style="2" customWidth="1"/>
    <col min="12298" max="12544" width="8.9375" style="2"/>
    <col min="12545" max="12545" width="20.5859375" style="2" customWidth="1"/>
    <col min="12546" max="12546" width="20" style="2" bestFit="1" customWidth="1"/>
    <col min="12547" max="12547" width="18.87890625" style="2" customWidth="1"/>
    <col min="12548" max="12548" width="17.703125" style="2" bestFit="1" customWidth="1"/>
    <col min="12549" max="12550" width="16.1171875" style="2" customWidth="1"/>
    <col min="12551" max="12551" width="21.41015625" style="2" bestFit="1" customWidth="1"/>
    <col min="12552" max="12553" width="16.1171875" style="2" customWidth="1"/>
    <col min="12554" max="12800" width="8.9375" style="2"/>
    <col min="12801" max="12801" width="20.5859375" style="2" customWidth="1"/>
    <col min="12802" max="12802" width="20" style="2" bestFit="1" customWidth="1"/>
    <col min="12803" max="12803" width="18.87890625" style="2" customWidth="1"/>
    <col min="12804" max="12804" width="17.703125" style="2" bestFit="1" customWidth="1"/>
    <col min="12805" max="12806" width="16.1171875" style="2" customWidth="1"/>
    <col min="12807" max="12807" width="21.41015625" style="2" bestFit="1" customWidth="1"/>
    <col min="12808" max="12809" width="16.1171875" style="2" customWidth="1"/>
    <col min="12810" max="13056" width="8.9375" style="2"/>
    <col min="13057" max="13057" width="20.5859375" style="2" customWidth="1"/>
    <col min="13058" max="13058" width="20" style="2" bestFit="1" customWidth="1"/>
    <col min="13059" max="13059" width="18.87890625" style="2" customWidth="1"/>
    <col min="13060" max="13060" width="17.703125" style="2" bestFit="1" customWidth="1"/>
    <col min="13061" max="13062" width="16.1171875" style="2" customWidth="1"/>
    <col min="13063" max="13063" width="21.41015625" style="2" bestFit="1" customWidth="1"/>
    <col min="13064" max="13065" width="16.1171875" style="2" customWidth="1"/>
    <col min="13066" max="13312" width="8.9375" style="2"/>
    <col min="13313" max="13313" width="20.5859375" style="2" customWidth="1"/>
    <col min="13314" max="13314" width="20" style="2" bestFit="1" customWidth="1"/>
    <col min="13315" max="13315" width="18.87890625" style="2" customWidth="1"/>
    <col min="13316" max="13316" width="17.703125" style="2" bestFit="1" customWidth="1"/>
    <col min="13317" max="13318" width="16.1171875" style="2" customWidth="1"/>
    <col min="13319" max="13319" width="21.41015625" style="2" bestFit="1" customWidth="1"/>
    <col min="13320" max="13321" width="16.1171875" style="2" customWidth="1"/>
    <col min="13322" max="13568" width="8.9375" style="2"/>
    <col min="13569" max="13569" width="20.5859375" style="2" customWidth="1"/>
    <col min="13570" max="13570" width="20" style="2" bestFit="1" customWidth="1"/>
    <col min="13571" max="13571" width="18.87890625" style="2" customWidth="1"/>
    <col min="13572" max="13572" width="17.703125" style="2" bestFit="1" customWidth="1"/>
    <col min="13573" max="13574" width="16.1171875" style="2" customWidth="1"/>
    <col min="13575" max="13575" width="21.41015625" style="2" bestFit="1" customWidth="1"/>
    <col min="13576" max="13577" width="16.1171875" style="2" customWidth="1"/>
    <col min="13578" max="13824" width="8.9375" style="2"/>
    <col min="13825" max="13825" width="20.5859375" style="2" customWidth="1"/>
    <col min="13826" max="13826" width="20" style="2" bestFit="1" customWidth="1"/>
    <col min="13827" max="13827" width="18.87890625" style="2" customWidth="1"/>
    <col min="13828" max="13828" width="17.703125" style="2" bestFit="1" customWidth="1"/>
    <col min="13829" max="13830" width="16.1171875" style="2" customWidth="1"/>
    <col min="13831" max="13831" width="21.41015625" style="2" bestFit="1" customWidth="1"/>
    <col min="13832" max="13833" width="16.1171875" style="2" customWidth="1"/>
    <col min="13834" max="14080" width="8.9375" style="2"/>
    <col min="14081" max="14081" width="20.5859375" style="2" customWidth="1"/>
    <col min="14082" max="14082" width="20" style="2" bestFit="1" customWidth="1"/>
    <col min="14083" max="14083" width="18.87890625" style="2" customWidth="1"/>
    <col min="14084" max="14084" width="17.703125" style="2" bestFit="1" customWidth="1"/>
    <col min="14085" max="14086" width="16.1171875" style="2" customWidth="1"/>
    <col min="14087" max="14087" width="21.41015625" style="2" bestFit="1" customWidth="1"/>
    <col min="14088" max="14089" width="16.1171875" style="2" customWidth="1"/>
    <col min="14090" max="14336" width="8.9375" style="2"/>
    <col min="14337" max="14337" width="20.5859375" style="2" customWidth="1"/>
    <col min="14338" max="14338" width="20" style="2" bestFit="1" customWidth="1"/>
    <col min="14339" max="14339" width="18.87890625" style="2" customWidth="1"/>
    <col min="14340" max="14340" width="17.703125" style="2" bestFit="1" customWidth="1"/>
    <col min="14341" max="14342" width="16.1171875" style="2" customWidth="1"/>
    <col min="14343" max="14343" width="21.41015625" style="2" bestFit="1" customWidth="1"/>
    <col min="14344" max="14345" width="16.1171875" style="2" customWidth="1"/>
    <col min="14346" max="14592" width="8.9375" style="2"/>
    <col min="14593" max="14593" width="20.5859375" style="2" customWidth="1"/>
    <col min="14594" max="14594" width="20" style="2" bestFit="1" customWidth="1"/>
    <col min="14595" max="14595" width="18.87890625" style="2" customWidth="1"/>
    <col min="14596" max="14596" width="17.703125" style="2" bestFit="1" customWidth="1"/>
    <col min="14597" max="14598" width="16.1171875" style="2" customWidth="1"/>
    <col min="14599" max="14599" width="21.41015625" style="2" bestFit="1" customWidth="1"/>
    <col min="14600" max="14601" width="16.1171875" style="2" customWidth="1"/>
    <col min="14602" max="14848" width="8.9375" style="2"/>
    <col min="14849" max="14849" width="20.5859375" style="2" customWidth="1"/>
    <col min="14850" max="14850" width="20" style="2" bestFit="1" customWidth="1"/>
    <col min="14851" max="14851" width="18.87890625" style="2" customWidth="1"/>
    <col min="14852" max="14852" width="17.703125" style="2" bestFit="1" customWidth="1"/>
    <col min="14853" max="14854" width="16.1171875" style="2" customWidth="1"/>
    <col min="14855" max="14855" width="21.41015625" style="2" bestFit="1" customWidth="1"/>
    <col min="14856" max="14857" width="16.1171875" style="2" customWidth="1"/>
    <col min="14858" max="15104" width="8.9375" style="2"/>
    <col min="15105" max="15105" width="20.5859375" style="2" customWidth="1"/>
    <col min="15106" max="15106" width="20" style="2" bestFit="1" customWidth="1"/>
    <col min="15107" max="15107" width="18.87890625" style="2" customWidth="1"/>
    <col min="15108" max="15108" width="17.703125" style="2" bestFit="1" customWidth="1"/>
    <col min="15109" max="15110" width="16.1171875" style="2" customWidth="1"/>
    <col min="15111" max="15111" width="21.41015625" style="2" bestFit="1" customWidth="1"/>
    <col min="15112" max="15113" width="16.1171875" style="2" customWidth="1"/>
    <col min="15114" max="15360" width="8.9375" style="2"/>
    <col min="15361" max="15361" width="20.5859375" style="2" customWidth="1"/>
    <col min="15362" max="15362" width="20" style="2" bestFit="1" customWidth="1"/>
    <col min="15363" max="15363" width="18.87890625" style="2" customWidth="1"/>
    <col min="15364" max="15364" width="17.703125" style="2" bestFit="1" customWidth="1"/>
    <col min="15365" max="15366" width="16.1171875" style="2" customWidth="1"/>
    <col min="15367" max="15367" width="21.41015625" style="2" bestFit="1" customWidth="1"/>
    <col min="15368" max="15369" width="16.1171875" style="2" customWidth="1"/>
    <col min="15370" max="15616" width="8.9375" style="2"/>
    <col min="15617" max="15617" width="20.5859375" style="2" customWidth="1"/>
    <col min="15618" max="15618" width="20" style="2" bestFit="1" customWidth="1"/>
    <col min="15619" max="15619" width="18.87890625" style="2" customWidth="1"/>
    <col min="15620" max="15620" width="17.703125" style="2" bestFit="1" customWidth="1"/>
    <col min="15621" max="15622" width="16.1171875" style="2" customWidth="1"/>
    <col min="15623" max="15623" width="21.41015625" style="2" bestFit="1" customWidth="1"/>
    <col min="15624" max="15625" width="16.1171875" style="2" customWidth="1"/>
    <col min="15626" max="15872" width="8.9375" style="2"/>
    <col min="15873" max="15873" width="20.5859375" style="2" customWidth="1"/>
    <col min="15874" max="15874" width="20" style="2" bestFit="1" customWidth="1"/>
    <col min="15875" max="15875" width="18.87890625" style="2" customWidth="1"/>
    <col min="15876" max="15876" width="17.703125" style="2" bestFit="1" customWidth="1"/>
    <col min="15877" max="15878" width="16.1171875" style="2" customWidth="1"/>
    <col min="15879" max="15879" width="21.41015625" style="2" bestFit="1" customWidth="1"/>
    <col min="15880" max="15881" width="16.1171875" style="2" customWidth="1"/>
    <col min="15882" max="16128" width="8.9375" style="2"/>
    <col min="16129" max="16129" width="20.5859375" style="2" customWidth="1"/>
    <col min="16130" max="16130" width="20" style="2" bestFit="1" customWidth="1"/>
    <col min="16131" max="16131" width="18.87890625" style="2" customWidth="1"/>
    <col min="16132" max="16132" width="17.703125" style="2" bestFit="1" customWidth="1"/>
    <col min="16133" max="16134" width="16.1171875" style="2" customWidth="1"/>
    <col min="16135" max="16135" width="21.41015625" style="2" bestFit="1" customWidth="1"/>
    <col min="16136" max="16137" width="16.1171875" style="2" customWidth="1"/>
    <col min="16138" max="16384" width="8.9375" style="2"/>
  </cols>
  <sheetData>
    <row r="1" spans="1:9" x14ac:dyDescent="0.5">
      <c r="A1" s="1" t="s">
        <v>28</v>
      </c>
    </row>
    <row r="3" spans="1:9" x14ac:dyDescent="0.5">
      <c r="A3" s="1" t="s">
        <v>29</v>
      </c>
    </row>
    <row r="4" spans="1:9" ht="12.75" customHeight="1" x14ac:dyDescent="0.5">
      <c r="B4" s="20" t="s">
        <v>31</v>
      </c>
      <c r="C4" s="20" t="s">
        <v>32</v>
      </c>
      <c r="D4" s="20" t="s">
        <v>33</v>
      </c>
      <c r="E4" s="20" t="s">
        <v>34</v>
      </c>
      <c r="F4" s="20" t="s">
        <v>35</v>
      </c>
      <c r="G4" s="20" t="s">
        <v>36</v>
      </c>
      <c r="H4" s="20" t="s">
        <v>37</v>
      </c>
      <c r="I4" s="20" t="s">
        <v>38</v>
      </c>
    </row>
    <row r="5" spans="1:9" ht="12.75" customHeight="1" x14ac:dyDescent="0.5">
      <c r="A5" s="21" t="s">
        <v>39</v>
      </c>
      <c r="B5" s="22">
        <v>93.061000000000007</v>
      </c>
      <c r="C5" s="22">
        <v>116.80800000000001</v>
      </c>
      <c r="D5" s="22">
        <v>84.772000000000006</v>
      </c>
      <c r="E5" s="22">
        <v>43.646999999999998</v>
      </c>
      <c r="F5" s="22">
        <v>26.710999999999999</v>
      </c>
      <c r="G5" s="22">
        <v>11.99</v>
      </c>
      <c r="H5" s="22">
        <v>11.792999999999999</v>
      </c>
      <c r="I5" s="22">
        <v>79.534000000000006</v>
      </c>
    </row>
    <row r="6" spans="1:9" ht="12.75" customHeight="1" x14ac:dyDescent="0.5">
      <c r="A6" s="21" t="s">
        <v>40</v>
      </c>
      <c r="B6" s="22">
        <v>61.128999999999998</v>
      </c>
      <c r="C6" s="22">
        <v>76.527000000000001</v>
      </c>
      <c r="D6" s="22">
        <v>61.527999999999999</v>
      </c>
      <c r="E6" s="22">
        <v>47.749000000000002</v>
      </c>
      <c r="F6" s="22">
        <v>19.655000000000001</v>
      </c>
      <c r="G6" s="22">
        <v>10.281000000000001</v>
      </c>
      <c r="H6" s="22">
        <v>9.9819999999999993</v>
      </c>
      <c r="I6" s="22">
        <v>89.216999999999999</v>
      </c>
    </row>
    <row r="7" spans="1:9" ht="12.75" customHeight="1" x14ac:dyDescent="0.5">
      <c r="A7" s="21" t="s">
        <v>42</v>
      </c>
      <c r="B7" s="22">
        <v>33.375999999999998</v>
      </c>
      <c r="C7" s="22">
        <v>57.84</v>
      </c>
      <c r="D7" s="22">
        <v>9.9130000000000003</v>
      </c>
      <c r="E7" s="22">
        <v>30.074999999999999</v>
      </c>
      <c r="F7" s="22">
        <v>10.750999999999999</v>
      </c>
      <c r="G7" s="22">
        <v>11.51</v>
      </c>
      <c r="H7" s="22">
        <v>22.218</v>
      </c>
      <c r="I7" s="22">
        <v>65.543000000000006</v>
      </c>
    </row>
    <row r="8" spans="1:9" ht="12.75" customHeight="1" x14ac:dyDescent="0.5">
      <c r="A8" s="21" t="s">
        <v>44</v>
      </c>
      <c r="B8" s="22">
        <v>105.803</v>
      </c>
      <c r="C8" s="22">
        <v>40.113</v>
      </c>
      <c r="D8" s="22">
        <v>66.998000000000005</v>
      </c>
      <c r="E8" s="22">
        <v>22.100999999999999</v>
      </c>
      <c r="F8" s="22">
        <v>42.451000000000001</v>
      </c>
      <c r="G8" s="22">
        <v>29.402999999999999</v>
      </c>
      <c r="H8" s="22">
        <v>8.2360000000000007</v>
      </c>
      <c r="I8" s="22">
        <v>72.144999999999996</v>
      </c>
    </row>
    <row r="9" spans="1:9" ht="12.75" customHeight="1" x14ac:dyDescent="0.5">
      <c r="A9" s="21" t="s">
        <v>45</v>
      </c>
      <c r="B9" s="22">
        <v>71.784000000000006</v>
      </c>
      <c r="C9" s="22">
        <v>26.533999999999999</v>
      </c>
      <c r="D9" s="22">
        <v>46.146000000000001</v>
      </c>
      <c r="E9" s="22">
        <v>16.151</v>
      </c>
      <c r="F9" s="22">
        <v>34.609000000000002</v>
      </c>
      <c r="G9" s="22">
        <v>24.276</v>
      </c>
      <c r="H9" s="22">
        <v>10.426</v>
      </c>
      <c r="I9" s="22">
        <v>92.831000000000003</v>
      </c>
    </row>
    <row r="10" spans="1:9" ht="12.75" customHeight="1" x14ac:dyDescent="0.5">
      <c r="A10" s="21" t="s">
        <v>46</v>
      </c>
      <c r="B10" s="22">
        <v>56.828000000000003</v>
      </c>
      <c r="C10" s="22">
        <v>17.209</v>
      </c>
      <c r="D10" s="22">
        <v>8.8870000000000005</v>
      </c>
      <c r="E10" s="22">
        <v>9.1010000000000009</v>
      </c>
      <c r="F10" s="22">
        <v>8.4600000000000009</v>
      </c>
      <c r="G10" s="22">
        <v>31.149000000000001</v>
      </c>
      <c r="H10" s="22">
        <v>23.105</v>
      </c>
      <c r="I10" s="22">
        <v>71.320999999999998</v>
      </c>
    </row>
    <row r="11" spans="1:9" x14ac:dyDescent="0.5">
      <c r="B11" s="33"/>
      <c r="C11" s="33"/>
      <c r="D11" s="33"/>
      <c r="E11" s="33"/>
      <c r="F11" s="33"/>
      <c r="G11" s="33"/>
      <c r="H11" s="33"/>
      <c r="I11" s="33"/>
    </row>
    <row r="12" spans="1:9" x14ac:dyDescent="0.5">
      <c r="A12" s="1" t="s">
        <v>48</v>
      </c>
      <c r="B12" s="33"/>
      <c r="C12" s="33"/>
      <c r="D12" s="33"/>
      <c r="E12" s="33"/>
      <c r="F12" s="33"/>
      <c r="G12" s="33"/>
      <c r="H12" s="33"/>
      <c r="I12" s="33"/>
    </row>
    <row r="13" spans="1:9" x14ac:dyDescent="0.5">
      <c r="B13" s="20" t="s">
        <v>31</v>
      </c>
      <c r="C13" s="20" t="s">
        <v>32</v>
      </c>
      <c r="D13" s="20" t="s">
        <v>33</v>
      </c>
      <c r="E13" s="20" t="s">
        <v>34</v>
      </c>
      <c r="F13" s="20" t="s">
        <v>35</v>
      </c>
      <c r="G13" s="20" t="s">
        <v>36</v>
      </c>
      <c r="H13" s="20" t="s">
        <v>37</v>
      </c>
      <c r="I13" s="20" t="s">
        <v>67</v>
      </c>
    </row>
    <row r="14" spans="1:9" x14ac:dyDescent="0.5">
      <c r="A14" s="21" t="s">
        <v>39</v>
      </c>
      <c r="B14" s="24">
        <v>2.9000000000000001E-2</v>
      </c>
      <c r="C14" s="24">
        <v>5.5E-2</v>
      </c>
      <c r="D14" s="24">
        <v>9.2999999999999999E-2</v>
      </c>
      <c r="E14" s="24">
        <v>7.0999999999999994E-2</v>
      </c>
      <c r="F14" s="24">
        <v>8.6999999999999994E-2</v>
      </c>
      <c r="G14" s="24">
        <v>3.7999999999999999E-2</v>
      </c>
      <c r="H14" s="24">
        <v>2.9000000000000001E-2</v>
      </c>
      <c r="I14" s="24">
        <v>4.4999999999999998E-2</v>
      </c>
    </row>
    <row r="15" spans="1:9" x14ac:dyDescent="0.5">
      <c r="A15" s="21" t="s">
        <v>40</v>
      </c>
      <c r="B15" s="24">
        <v>8.4000000000000005E-2</v>
      </c>
      <c r="C15" s="24">
        <v>0.05</v>
      </c>
      <c r="D15" s="24">
        <v>8.5000000000000006E-2</v>
      </c>
      <c r="E15" s="24">
        <v>9.4E-2</v>
      </c>
      <c r="F15" s="24">
        <v>1.7999999999999999E-2</v>
      </c>
      <c r="G15" s="24">
        <v>0.09</v>
      </c>
      <c r="H15" s="24">
        <v>5.3999999999999999E-2</v>
      </c>
      <c r="I15" s="24">
        <v>5.0999999999999997E-2</v>
      </c>
    </row>
    <row r="16" spans="1:9" x14ac:dyDescent="0.5">
      <c r="A16" s="21" t="s">
        <v>42</v>
      </c>
      <c r="B16" s="24">
        <v>7.0999999999999994E-2</v>
      </c>
      <c r="C16" s="24">
        <v>6.8000000000000005E-2</v>
      </c>
      <c r="D16" s="24">
        <v>7.6999999999999999E-2</v>
      </c>
      <c r="E16" s="24">
        <v>2.7E-2</v>
      </c>
      <c r="F16" s="24">
        <v>3.9E-2</v>
      </c>
      <c r="G16" s="24">
        <v>5.0999999999999997E-2</v>
      </c>
      <c r="H16" s="24">
        <v>1.2999999999999999E-2</v>
      </c>
      <c r="I16" s="24">
        <v>3.5999999999999997E-2</v>
      </c>
    </row>
    <row r="17" spans="1:9" x14ac:dyDescent="0.5">
      <c r="A17" s="21" t="s">
        <v>44</v>
      </c>
      <c r="B17" s="24">
        <v>3.5000000000000003E-2</v>
      </c>
      <c r="C17" s="24">
        <v>6.3E-2</v>
      </c>
      <c r="D17" s="24">
        <v>6.9000000000000006E-2</v>
      </c>
      <c r="E17" s="24">
        <v>7.3999999999999996E-2</v>
      </c>
      <c r="F17" s="24">
        <v>0.06</v>
      </c>
      <c r="G17" s="24">
        <v>1.2E-2</v>
      </c>
      <c r="H17" s="24">
        <v>3.9E-2</v>
      </c>
      <c r="I17" s="24">
        <v>3.5000000000000003E-2</v>
      </c>
    </row>
    <row r="18" spans="1:9" x14ac:dyDescent="0.5">
      <c r="A18" s="21" t="s">
        <v>45</v>
      </c>
      <c r="B18" s="24">
        <v>8.8999999999999996E-2</v>
      </c>
      <c r="C18" s="24">
        <v>5.7000000000000002E-2</v>
      </c>
      <c r="D18" s="24">
        <v>6.0999999999999999E-2</v>
      </c>
      <c r="E18" s="24">
        <v>5.5E-2</v>
      </c>
      <c r="F18" s="24">
        <v>1.4E-2</v>
      </c>
      <c r="G18" s="24">
        <v>2.1999999999999999E-2</v>
      </c>
      <c r="H18" s="24">
        <v>4.5999999999999999E-2</v>
      </c>
      <c r="I18" s="24">
        <v>0.04</v>
      </c>
    </row>
    <row r="19" spans="1:9" x14ac:dyDescent="0.5">
      <c r="A19" s="21" t="s">
        <v>46</v>
      </c>
      <c r="B19" s="24">
        <v>0.01</v>
      </c>
      <c r="C19" s="24">
        <v>3.3000000000000002E-2</v>
      </c>
      <c r="D19" s="24">
        <v>7.8E-2</v>
      </c>
      <c r="E19" s="24">
        <v>7.8E-2</v>
      </c>
      <c r="F19" s="24">
        <v>3.5000000000000003E-2</v>
      </c>
      <c r="G19" s="24">
        <v>0.05</v>
      </c>
      <c r="H19" s="24">
        <v>7.1999999999999995E-2</v>
      </c>
      <c r="I19" s="24">
        <v>0.03</v>
      </c>
    </row>
    <row r="20" spans="1:9" x14ac:dyDescent="0.5">
      <c r="B20" s="33"/>
      <c r="C20" s="33"/>
      <c r="D20" s="33"/>
      <c r="E20" s="33"/>
      <c r="F20" s="33"/>
      <c r="G20" s="33"/>
      <c r="H20" s="33"/>
      <c r="I20" s="33"/>
    </row>
    <row r="21" spans="1:9" x14ac:dyDescent="0.5">
      <c r="A21" s="2" t="s">
        <v>49</v>
      </c>
      <c r="B21" s="25">
        <v>140</v>
      </c>
      <c r="C21" s="25">
        <v>100</v>
      </c>
      <c r="D21" s="25">
        <v>80</v>
      </c>
      <c r="E21" s="25">
        <v>9</v>
      </c>
      <c r="F21" s="25">
        <v>13</v>
      </c>
      <c r="G21" s="25">
        <v>15</v>
      </c>
      <c r="H21" s="25">
        <v>8</v>
      </c>
      <c r="I21" s="25">
        <v>140</v>
      </c>
    </row>
    <row r="22" spans="1:9" x14ac:dyDescent="0.5">
      <c r="B22" s="33"/>
      <c r="C22" s="33"/>
      <c r="D22" s="33"/>
      <c r="E22" s="33"/>
      <c r="F22" s="33"/>
      <c r="G22" s="33"/>
      <c r="H22" s="33"/>
      <c r="I22" s="33"/>
    </row>
    <row r="23" spans="1:9" x14ac:dyDescent="0.5">
      <c r="A23" s="1" t="s">
        <v>50</v>
      </c>
      <c r="B23" s="33"/>
      <c r="C23" s="33"/>
      <c r="D23" s="33"/>
      <c r="E23" s="33"/>
      <c r="F23" s="33"/>
      <c r="G23" s="33"/>
      <c r="H23" s="33"/>
      <c r="I23" s="33"/>
    </row>
    <row r="24" spans="1:9" x14ac:dyDescent="0.5">
      <c r="B24" s="20" t="s">
        <v>31</v>
      </c>
      <c r="C24" s="20" t="s">
        <v>32</v>
      </c>
      <c r="D24" s="20" t="s">
        <v>33</v>
      </c>
      <c r="E24" s="20" t="s">
        <v>34</v>
      </c>
      <c r="F24" s="20" t="s">
        <v>35</v>
      </c>
      <c r="G24" s="20" t="s">
        <v>36</v>
      </c>
      <c r="H24" s="20" t="s">
        <v>37</v>
      </c>
      <c r="I24" s="20" t="s">
        <v>38</v>
      </c>
    </row>
    <row r="25" spans="1:9" x14ac:dyDescent="0.5">
      <c r="A25" s="2" t="s">
        <v>51</v>
      </c>
      <c r="B25" s="26">
        <v>4.8362784385681152</v>
      </c>
      <c r="C25" s="26">
        <v>0</v>
      </c>
      <c r="D25" s="26">
        <v>2.7939245700836182</v>
      </c>
      <c r="E25" s="26">
        <v>21.851535797119141</v>
      </c>
      <c r="F25" s="26">
        <v>16.284345626831055</v>
      </c>
      <c r="G25" s="26">
        <v>8.2848281860351563</v>
      </c>
      <c r="H25" s="26">
        <v>15.288689613342285</v>
      </c>
      <c r="I25" s="26">
        <v>0</v>
      </c>
    </row>
    <row r="26" spans="1:9" x14ac:dyDescent="0.5">
      <c r="B26" s="27"/>
      <c r="C26" s="27"/>
      <c r="D26" s="27"/>
      <c r="E26" s="27"/>
      <c r="F26" s="27"/>
      <c r="G26" s="27"/>
      <c r="H26" s="27"/>
      <c r="I26" s="27"/>
    </row>
    <row r="27" spans="1:9" x14ac:dyDescent="0.5">
      <c r="A27" s="1" t="s">
        <v>52</v>
      </c>
      <c r="B27" s="27"/>
      <c r="C27" s="27"/>
      <c r="D27" s="27"/>
      <c r="E27" s="27"/>
      <c r="F27" s="27"/>
      <c r="G27" s="27"/>
      <c r="H27" s="27"/>
      <c r="I27" s="27"/>
    </row>
    <row r="28" spans="1:9" x14ac:dyDescent="0.5">
      <c r="B28" s="20" t="s">
        <v>31</v>
      </c>
      <c r="C28" s="20" t="s">
        <v>32</v>
      </c>
      <c r="D28" s="20" t="s">
        <v>33</v>
      </c>
      <c r="E28" s="20" t="s">
        <v>34</v>
      </c>
      <c r="F28" s="20" t="s">
        <v>35</v>
      </c>
      <c r="G28" s="20" t="s">
        <v>36</v>
      </c>
      <c r="H28" s="20" t="s">
        <v>37</v>
      </c>
      <c r="I28" s="20" t="s">
        <v>67</v>
      </c>
    </row>
    <row r="29" spans="1:9" x14ac:dyDescent="0.5">
      <c r="A29" s="21" t="s">
        <v>39</v>
      </c>
      <c r="B29" s="27">
        <f t="shared" ref="B29:I34" si="0">B5*(1-EXP(-B14*B$25))</f>
        <v>12.178044373755384</v>
      </c>
      <c r="C29" s="27">
        <f t="shared" si="0"/>
        <v>0</v>
      </c>
      <c r="D29" s="27">
        <f t="shared" si="0"/>
        <v>19.39762810746566</v>
      </c>
      <c r="E29" s="27">
        <f t="shared" si="0"/>
        <v>34.396519373409326</v>
      </c>
      <c r="F29" s="27">
        <f t="shared" si="0"/>
        <v>20.23348210527281</v>
      </c>
      <c r="G29" s="27">
        <f t="shared" si="0"/>
        <v>3.2382866032610544</v>
      </c>
      <c r="H29" s="27">
        <f t="shared" si="0"/>
        <v>4.2234460954977875</v>
      </c>
      <c r="I29" s="27">
        <f t="shared" si="0"/>
        <v>0</v>
      </c>
    </row>
    <row r="30" spans="1:9" x14ac:dyDescent="0.5">
      <c r="A30" s="21" t="s">
        <v>40</v>
      </c>
      <c r="B30" s="27">
        <f t="shared" si="0"/>
        <v>20.408200892912188</v>
      </c>
      <c r="C30" s="27">
        <f t="shared" si="0"/>
        <v>0</v>
      </c>
      <c r="D30" s="27">
        <f t="shared" si="0"/>
        <v>13.006414184163825</v>
      </c>
      <c r="E30" s="27">
        <f t="shared" si="0"/>
        <v>41.626847444920088</v>
      </c>
      <c r="F30" s="27">
        <f t="shared" si="0"/>
        <v>4.9936682085098063</v>
      </c>
      <c r="G30" s="27">
        <f t="shared" si="0"/>
        <v>5.4033526909236373</v>
      </c>
      <c r="H30" s="27">
        <f t="shared" si="0"/>
        <v>5.6101151499130912</v>
      </c>
      <c r="I30" s="27">
        <f t="shared" si="0"/>
        <v>0</v>
      </c>
    </row>
    <row r="31" spans="1:9" x14ac:dyDescent="0.5">
      <c r="A31" s="21" t="s">
        <v>42</v>
      </c>
      <c r="B31" s="27">
        <f t="shared" si="0"/>
        <v>9.7000134278029613</v>
      </c>
      <c r="C31" s="27">
        <f t="shared" si="0"/>
        <v>0</v>
      </c>
      <c r="D31" s="27">
        <f t="shared" si="0"/>
        <v>1.9188115403062234</v>
      </c>
      <c r="E31" s="27">
        <f t="shared" si="0"/>
        <v>13.403464646040156</v>
      </c>
      <c r="F31" s="27">
        <f t="shared" si="0"/>
        <v>5.0541733368006483</v>
      </c>
      <c r="G31" s="27">
        <f t="shared" si="0"/>
        <v>3.9664719385200207</v>
      </c>
      <c r="H31" s="27">
        <f t="shared" si="0"/>
        <v>4.0047417128826943</v>
      </c>
      <c r="I31" s="27">
        <f t="shared" si="0"/>
        <v>0</v>
      </c>
    </row>
    <row r="32" spans="1:9" x14ac:dyDescent="0.5">
      <c r="A32" s="21" t="s">
        <v>44</v>
      </c>
      <c r="B32" s="27">
        <f t="shared" si="0"/>
        <v>16.475523416612543</v>
      </c>
      <c r="C32" s="27">
        <f t="shared" si="0"/>
        <v>0</v>
      </c>
      <c r="D32" s="27">
        <f t="shared" si="0"/>
        <v>11.747246801145877</v>
      </c>
      <c r="E32" s="27">
        <f t="shared" si="0"/>
        <v>17.714159748828212</v>
      </c>
      <c r="F32" s="27">
        <f t="shared" si="0"/>
        <v>26.471770350737458</v>
      </c>
      <c r="G32" s="27">
        <f t="shared" si="0"/>
        <v>2.7825751745316989</v>
      </c>
      <c r="H32" s="27">
        <f t="shared" si="0"/>
        <v>3.6990458526713001</v>
      </c>
      <c r="I32" s="27">
        <f t="shared" si="0"/>
        <v>0</v>
      </c>
    </row>
    <row r="33" spans="1:9" x14ac:dyDescent="0.5">
      <c r="A33" s="21" t="s">
        <v>45</v>
      </c>
      <c r="B33" s="27">
        <f t="shared" si="0"/>
        <v>25.107873273585557</v>
      </c>
      <c r="C33" s="27">
        <f t="shared" si="0"/>
        <v>0</v>
      </c>
      <c r="D33" s="27">
        <f t="shared" si="0"/>
        <v>7.2309570332819195</v>
      </c>
      <c r="E33" s="27">
        <f t="shared" si="0"/>
        <v>11.295328037662093</v>
      </c>
      <c r="F33" s="27">
        <f t="shared" si="0"/>
        <v>7.0554075358456618</v>
      </c>
      <c r="G33" s="27">
        <f t="shared" si="0"/>
        <v>4.0448805075608805</v>
      </c>
      <c r="H33" s="27">
        <f t="shared" si="0"/>
        <v>5.2655542360110168</v>
      </c>
      <c r="I33" s="27">
        <f t="shared" si="0"/>
        <v>0</v>
      </c>
    </row>
    <row r="34" spans="1:9" x14ac:dyDescent="0.5">
      <c r="A34" s="21" t="s">
        <v>46</v>
      </c>
      <c r="B34" s="27">
        <f t="shared" si="0"/>
        <v>2.6829596866605732</v>
      </c>
      <c r="C34" s="27">
        <f t="shared" si="0"/>
        <v>0</v>
      </c>
      <c r="D34" s="27">
        <f t="shared" si="0"/>
        <v>1.7402091892570464</v>
      </c>
      <c r="E34" s="27">
        <f t="shared" si="0"/>
        <v>7.4457293910208424</v>
      </c>
      <c r="F34" s="27">
        <f t="shared" si="0"/>
        <v>3.6754255983324118</v>
      </c>
      <c r="G34" s="27">
        <f t="shared" si="0"/>
        <v>10.56445127041998</v>
      </c>
      <c r="H34" s="27">
        <f t="shared" si="0"/>
        <v>15.420053678223198</v>
      </c>
      <c r="I34" s="27">
        <f t="shared" si="0"/>
        <v>0</v>
      </c>
    </row>
    <row r="35" spans="1:9" x14ac:dyDescent="0.5">
      <c r="A35" s="21"/>
      <c r="B35" s="27"/>
      <c r="C35" s="27"/>
      <c r="D35" s="27"/>
      <c r="E35" s="27"/>
      <c r="F35" s="27"/>
      <c r="G35" s="27"/>
      <c r="H35" s="27"/>
      <c r="I35" s="27"/>
    </row>
    <row r="36" spans="1:9" x14ac:dyDescent="0.5">
      <c r="A36" s="1" t="s">
        <v>53</v>
      </c>
      <c r="B36" s="33"/>
      <c r="C36" s="33"/>
      <c r="D36" s="33"/>
      <c r="E36" s="33"/>
      <c r="F36" s="33"/>
      <c r="G36" s="33"/>
      <c r="H36" s="34"/>
      <c r="I36" s="33"/>
    </row>
    <row r="37" spans="1:9" x14ac:dyDescent="0.5">
      <c r="B37" s="35" t="s">
        <v>54</v>
      </c>
      <c r="C37" s="35"/>
      <c r="D37" s="36" t="s">
        <v>55</v>
      </c>
      <c r="E37" s="36"/>
      <c r="F37" s="36" t="s">
        <v>68</v>
      </c>
      <c r="G37" s="33"/>
      <c r="H37" s="37"/>
      <c r="I37" s="37"/>
    </row>
    <row r="38" spans="1:9" x14ac:dyDescent="0.5">
      <c r="A38" s="21" t="s">
        <v>39</v>
      </c>
      <c r="B38" s="27">
        <f t="shared" ref="B38:B43" si="1">SUM(B29:I29)</f>
        <v>93.667406658662031</v>
      </c>
      <c r="C38" s="38" t="s">
        <v>58</v>
      </c>
      <c r="D38" s="39">
        <f>F38*(1+$F$44)</f>
        <v>66.000000089406967</v>
      </c>
      <c r="E38" s="33"/>
      <c r="F38" s="22">
        <v>60</v>
      </c>
      <c r="G38" s="33"/>
      <c r="H38" s="37"/>
      <c r="I38" s="37"/>
    </row>
    <row r="39" spans="1:9" x14ac:dyDescent="0.5">
      <c r="A39" s="21" t="s">
        <v>40</v>
      </c>
      <c r="B39" s="27">
        <f t="shared" si="1"/>
        <v>91.048598571342623</v>
      </c>
      <c r="C39" s="38" t="s">
        <v>58</v>
      </c>
      <c r="D39" s="39">
        <f t="shared" ref="D39:D43" si="2">F39*(1+$F$44)</f>
        <v>66.000000089406967</v>
      </c>
      <c r="E39" s="33"/>
      <c r="F39" s="22">
        <v>60</v>
      </c>
      <c r="G39" s="33"/>
      <c r="H39" s="37"/>
      <c r="I39" s="37"/>
    </row>
    <row r="40" spans="1:9" x14ac:dyDescent="0.5">
      <c r="A40" s="21" t="s">
        <v>42</v>
      </c>
      <c r="B40" s="27">
        <f t="shared" si="1"/>
        <v>38.047676602352709</v>
      </c>
      <c r="C40" s="38" t="s">
        <v>58</v>
      </c>
      <c r="D40" s="39">
        <f t="shared" si="2"/>
        <v>30.800000041723251</v>
      </c>
      <c r="E40" s="33"/>
      <c r="F40" s="22">
        <v>28</v>
      </c>
      <c r="G40" s="33"/>
      <c r="H40" s="37"/>
      <c r="I40" s="37"/>
    </row>
    <row r="41" spans="1:9" x14ac:dyDescent="0.5">
      <c r="A41" s="21" t="s">
        <v>44</v>
      </c>
      <c r="B41" s="27">
        <f t="shared" si="1"/>
        <v>78.890321344527095</v>
      </c>
      <c r="C41" s="38" t="s">
        <v>58</v>
      </c>
      <c r="D41" s="39">
        <f t="shared" si="2"/>
        <v>66.000000089406967</v>
      </c>
      <c r="E41" s="33"/>
      <c r="F41" s="22">
        <v>60</v>
      </c>
      <c r="G41" s="33"/>
      <c r="H41" s="33"/>
      <c r="I41" s="33"/>
    </row>
    <row r="42" spans="1:9" x14ac:dyDescent="0.5">
      <c r="A42" s="21" t="s">
        <v>45</v>
      </c>
      <c r="B42" s="27">
        <f t="shared" si="1"/>
        <v>60.00000062394713</v>
      </c>
      <c r="C42" s="38" t="s">
        <v>58</v>
      </c>
      <c r="D42" s="39">
        <f t="shared" si="2"/>
        <v>66.000000089406967</v>
      </c>
      <c r="E42" s="33"/>
      <c r="F42" s="22">
        <v>60</v>
      </c>
      <c r="G42" s="33"/>
      <c r="H42" s="33"/>
      <c r="I42" s="33"/>
    </row>
    <row r="43" spans="1:9" x14ac:dyDescent="0.5">
      <c r="A43" s="21" t="s">
        <v>46</v>
      </c>
      <c r="B43" s="27">
        <f t="shared" si="1"/>
        <v>41.528828813914053</v>
      </c>
      <c r="C43" s="38" t="s">
        <v>58</v>
      </c>
      <c r="D43" s="39">
        <f t="shared" si="2"/>
        <v>30.800000041723251</v>
      </c>
      <c r="E43" s="33"/>
      <c r="F43" s="22">
        <v>28</v>
      </c>
      <c r="G43" s="33"/>
      <c r="H43" s="33"/>
      <c r="I43" s="33"/>
    </row>
    <row r="44" spans="1:9" x14ac:dyDescent="0.5">
      <c r="B44" s="33"/>
      <c r="C44" s="33"/>
      <c r="D44" s="33"/>
      <c r="E44" s="33" t="s">
        <v>69</v>
      </c>
      <c r="F44" s="144">
        <v>0.10000000149011612</v>
      </c>
      <c r="G44" s="33"/>
      <c r="H44" s="33"/>
      <c r="I44" s="33"/>
    </row>
    <row r="45" spans="1:9" x14ac:dyDescent="0.5">
      <c r="A45" s="1" t="s">
        <v>65</v>
      </c>
      <c r="B45" s="33"/>
      <c r="C45" s="33"/>
      <c r="D45" s="33"/>
      <c r="E45" s="33"/>
      <c r="F45" s="33"/>
      <c r="G45" s="33"/>
      <c r="H45" s="33"/>
      <c r="I45" s="33"/>
    </row>
    <row r="46" spans="1:9" x14ac:dyDescent="0.5">
      <c r="A46" s="29" t="s">
        <v>66</v>
      </c>
      <c r="B46" s="30">
        <f>SUMPRODUCT(B21:I21,B25:I25)</f>
        <v>1555.5352020263672</v>
      </c>
      <c r="C46" s="40"/>
      <c r="D46" s="32"/>
      <c r="E46" s="33"/>
      <c r="F46" s="33"/>
      <c r="G46" s="33"/>
      <c r="H46" s="33"/>
      <c r="I46" s="33"/>
    </row>
  </sheetData>
  <printOptions headings="1" gridLines="1"/>
  <pageMargins left="0.75" right="0.75" top="1" bottom="1" header="0.5" footer="0.5"/>
  <pageSetup scale="5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B0EF-CAED-480C-99D8-D553C3D0BE6D}">
  <dimension ref="A1:K10"/>
  <sheetViews>
    <sheetView workbookViewId="0">
      <selection activeCell="H22" sqref="H22"/>
    </sheetView>
  </sheetViews>
  <sheetFormatPr defaultRowHeight="14.35" x14ac:dyDescent="0.5"/>
  <cols>
    <col min="2" max="2" width="9.703125" bestFit="1" customWidth="1"/>
  </cols>
  <sheetData>
    <row r="1" spans="1:11" x14ac:dyDescent="0.5">
      <c r="A1" s="15" t="s">
        <v>70</v>
      </c>
      <c r="K1" s="18" t="str">
        <f>CONCATENATE("Sensitivity of ",$K$4," to ","Percent Change in Required Exposures")</f>
        <v>Sensitivity of $B$46 to Percent Change in Required Exposures</v>
      </c>
    </row>
    <row r="3" spans="1:11" x14ac:dyDescent="0.5">
      <c r="A3" t="s">
        <v>216</v>
      </c>
      <c r="K3" t="s">
        <v>25</v>
      </c>
    </row>
    <row r="4" spans="1:11" ht="33" x14ac:dyDescent="0.5">
      <c r="B4" s="16" t="s">
        <v>214</v>
      </c>
      <c r="J4" s="18">
        <f>MATCH($K$4,OutputAddresses,0)</f>
        <v>1</v>
      </c>
      <c r="K4" s="17" t="s">
        <v>214</v>
      </c>
    </row>
    <row r="5" spans="1:11" x14ac:dyDescent="0.5">
      <c r="A5" s="145">
        <v>0</v>
      </c>
      <c r="B5" s="41">
        <v>1555.54</v>
      </c>
      <c r="K5">
        <f>INDEX(OutputValues,1,$J$4)</f>
        <v>1555.54</v>
      </c>
    </row>
    <row r="6" spans="1:11" x14ac:dyDescent="0.5">
      <c r="A6" s="145">
        <v>0.10000000149011612</v>
      </c>
      <c r="B6" s="42">
        <v>1762.09</v>
      </c>
      <c r="C6" s="146"/>
      <c r="K6">
        <f>INDEX(OutputValues,2,$J$4)</f>
        <v>1762.09</v>
      </c>
    </row>
    <row r="7" spans="1:11" x14ac:dyDescent="0.5">
      <c r="A7" s="145">
        <v>0.20000000298023224</v>
      </c>
      <c r="B7" s="42">
        <v>1977.88</v>
      </c>
      <c r="C7" s="146"/>
      <c r="K7">
        <f>INDEX(OutputValues,3,$J$4)</f>
        <v>1977.88</v>
      </c>
    </row>
    <row r="8" spans="1:11" x14ac:dyDescent="0.5">
      <c r="A8" s="145">
        <v>0.30000001192092896</v>
      </c>
      <c r="B8" s="42">
        <v>2203.2600000000002</v>
      </c>
      <c r="C8" s="146"/>
      <c r="K8">
        <f>INDEX(OutputValues,4,$J$4)</f>
        <v>2203.2600000000002</v>
      </c>
    </row>
    <row r="9" spans="1:11" x14ac:dyDescent="0.5">
      <c r="A9" s="145">
        <v>0.40000000596046448</v>
      </c>
      <c r="B9" s="42">
        <v>2435.5700000000002</v>
      </c>
      <c r="C9" s="146"/>
      <c r="K9">
        <f>INDEX(OutputValues,5,$J$4)</f>
        <v>2435.5700000000002</v>
      </c>
    </row>
    <row r="10" spans="1:11" x14ac:dyDescent="0.5">
      <c r="A10" s="145">
        <v>0.5</v>
      </c>
      <c r="B10" s="43">
        <v>2674.54</v>
      </c>
      <c r="C10" s="146"/>
      <c r="K10">
        <f>INDEX(OutputValues,6,$J$4)</f>
        <v>2674.54</v>
      </c>
    </row>
  </sheetData>
  <dataValidations count="1">
    <dataValidation type="list" allowBlank="1" showInputMessage="1" showErrorMessage="1" sqref="K4" xr:uid="{A0793574-AA33-4F6D-B078-D6762FBDD37C}">
      <formula1>OutputAddresses</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6035-019A-4F86-81F8-AE6DBA44A7CA}">
  <sheetPr>
    <pageSetUpPr fitToPage="1"/>
  </sheetPr>
  <dimension ref="A1:L27"/>
  <sheetViews>
    <sheetView workbookViewId="0">
      <selection activeCell="D7" sqref="D7"/>
    </sheetView>
  </sheetViews>
  <sheetFormatPr defaultColWidth="9.1171875" defaultRowHeight="14.35" x14ac:dyDescent="0.5"/>
  <cols>
    <col min="1" max="6" width="9.1171875" style="45"/>
    <col min="7" max="7" width="15.41015625" style="45" customWidth="1"/>
    <col min="8" max="12" width="9.1171875" style="45"/>
    <col min="13" max="13" width="12.5859375" style="45" customWidth="1"/>
    <col min="14" max="16384" width="9.1171875" style="45"/>
  </cols>
  <sheetData>
    <row r="1" spans="1:12" x14ac:dyDescent="0.5">
      <c r="A1" s="44" t="s">
        <v>71</v>
      </c>
    </row>
    <row r="3" spans="1:12" x14ac:dyDescent="0.5">
      <c r="A3" s="44" t="s">
        <v>72</v>
      </c>
      <c r="B3" s="46"/>
      <c r="C3" s="46"/>
      <c r="D3" s="46"/>
      <c r="E3" s="46"/>
      <c r="F3" s="46"/>
      <c r="G3" s="46"/>
      <c r="H3" s="47" t="s">
        <v>73</v>
      </c>
      <c r="I3" s="46"/>
      <c r="J3" s="46"/>
      <c r="K3" s="46"/>
      <c r="L3" s="46"/>
    </row>
    <row r="4" spans="1:12" x14ac:dyDescent="0.5">
      <c r="A4" s="45" t="s">
        <v>74</v>
      </c>
      <c r="B4" s="48">
        <v>1</v>
      </c>
      <c r="C4" s="48">
        <v>2</v>
      </c>
      <c r="D4" s="48">
        <v>3</v>
      </c>
      <c r="E4" s="46"/>
      <c r="F4" s="46"/>
      <c r="G4" s="46"/>
      <c r="H4" s="46" t="s">
        <v>75</v>
      </c>
      <c r="I4" s="48">
        <v>2</v>
      </c>
      <c r="J4" s="46"/>
      <c r="K4" s="46"/>
      <c r="L4" s="46"/>
    </row>
    <row r="5" spans="1:12" x14ac:dyDescent="0.5">
      <c r="B5" s="48">
        <v>2</v>
      </c>
      <c r="C5" s="48">
        <v>4</v>
      </c>
      <c r="D5" s="48">
        <v>5</v>
      </c>
      <c r="E5" s="46"/>
      <c r="F5" s="46"/>
      <c r="G5" s="46"/>
      <c r="H5" s="46"/>
      <c r="I5" s="48">
        <v>3</v>
      </c>
      <c r="J5" s="46"/>
      <c r="K5" s="46"/>
      <c r="L5" s="46"/>
    </row>
    <row r="6" spans="1:12" x14ac:dyDescent="0.5">
      <c r="B6" s="46"/>
      <c r="C6" s="46"/>
      <c r="D6" s="46"/>
      <c r="E6" s="46"/>
      <c r="F6" s="46"/>
      <c r="G6" s="46"/>
      <c r="H6" s="46"/>
      <c r="I6" s="48">
        <v>4</v>
      </c>
      <c r="J6" s="46"/>
      <c r="K6" s="46"/>
      <c r="L6" s="46"/>
    </row>
    <row r="7" spans="1:12" x14ac:dyDescent="0.5">
      <c r="A7" s="45" t="s">
        <v>76</v>
      </c>
      <c r="B7" s="48">
        <v>1</v>
      </c>
      <c r="C7" s="48">
        <v>2</v>
      </c>
      <c r="D7" s="46"/>
      <c r="E7" s="46"/>
      <c r="F7" s="46"/>
      <c r="G7" s="46"/>
      <c r="H7" s="46"/>
      <c r="I7" s="46"/>
      <c r="J7" s="46"/>
      <c r="K7" s="46"/>
      <c r="L7" s="46"/>
    </row>
    <row r="8" spans="1:12" x14ac:dyDescent="0.5">
      <c r="B8" s="48">
        <v>3</v>
      </c>
      <c r="C8" s="48">
        <v>4</v>
      </c>
      <c r="D8" s="46"/>
      <c r="E8" s="46"/>
      <c r="F8" s="46"/>
      <c r="G8" s="46"/>
      <c r="H8" s="46" t="s">
        <v>77</v>
      </c>
      <c r="I8" s="46"/>
      <c r="J8" s="46"/>
      <c r="K8" s="46"/>
      <c r="L8" s="46"/>
    </row>
    <row r="9" spans="1:12" x14ac:dyDescent="0.5">
      <c r="B9" s="48">
        <v>5</v>
      </c>
      <c r="C9" s="48">
        <v>6</v>
      </c>
      <c r="D9" s="46"/>
      <c r="E9" s="46"/>
      <c r="F9" s="46"/>
      <c r="G9" s="46"/>
      <c r="H9" s="46" t="s">
        <v>78</v>
      </c>
      <c r="I9" s="46"/>
      <c r="J9" s="46"/>
      <c r="K9" s="46"/>
      <c r="L9" s="46"/>
    </row>
    <row r="10" spans="1:12" x14ac:dyDescent="0.5">
      <c r="B10" s="46"/>
      <c r="C10" s="46"/>
      <c r="D10" s="46"/>
      <c r="E10" s="46"/>
      <c r="F10" s="46"/>
      <c r="G10" s="46"/>
      <c r="H10" s="46"/>
      <c r="I10" s="49">
        <f t="array" ref="I10:I11">MMULT(B4:D5,I4:I6)</f>
        <v>20</v>
      </c>
      <c r="J10" s="46"/>
      <c r="K10" s="46"/>
      <c r="L10" s="46"/>
    </row>
    <row r="11" spans="1:12" x14ac:dyDescent="0.5">
      <c r="A11" s="50" t="s">
        <v>79</v>
      </c>
      <c r="B11" s="46"/>
      <c r="C11" s="46"/>
      <c r="D11" s="46"/>
      <c r="E11" s="46"/>
      <c r="F11" s="46"/>
      <c r="G11" s="46"/>
      <c r="H11" s="46"/>
      <c r="I11" s="49">
        <v>36</v>
      </c>
      <c r="J11" s="46"/>
      <c r="K11" s="46"/>
      <c r="L11" s="46"/>
    </row>
    <row r="12" spans="1:12" x14ac:dyDescent="0.5">
      <c r="A12" s="45" t="s">
        <v>80</v>
      </c>
      <c r="B12" s="46"/>
      <c r="C12" s="46"/>
      <c r="D12" s="46"/>
      <c r="E12" s="46"/>
      <c r="F12" s="46"/>
      <c r="G12" s="46"/>
      <c r="H12" s="46"/>
      <c r="I12" s="46"/>
      <c r="J12" s="46"/>
      <c r="K12" s="46"/>
      <c r="L12" s="46"/>
    </row>
    <row r="13" spans="1:12" x14ac:dyDescent="0.5">
      <c r="B13" s="49">
        <f t="array" ref="B13:C14">MMULT(B4:D5,B7:C9)</f>
        <v>22</v>
      </c>
      <c r="C13" s="49">
        <v>28</v>
      </c>
      <c r="D13" s="46"/>
      <c r="E13" s="46"/>
      <c r="F13" s="46"/>
      <c r="G13" s="46"/>
      <c r="H13" s="47" t="s">
        <v>81</v>
      </c>
      <c r="I13" s="46"/>
      <c r="J13" s="46"/>
      <c r="K13" s="46"/>
      <c r="L13" s="46"/>
    </row>
    <row r="14" spans="1:12" x14ac:dyDescent="0.5">
      <c r="B14" s="49">
        <v>39</v>
      </c>
      <c r="C14" s="49">
        <v>50</v>
      </c>
      <c r="D14" s="46"/>
      <c r="E14" s="46"/>
      <c r="F14" s="46"/>
      <c r="G14" s="46"/>
      <c r="H14" s="46" t="s">
        <v>82</v>
      </c>
      <c r="I14" s="48">
        <v>4</v>
      </c>
      <c r="J14" s="48">
        <v>5</v>
      </c>
      <c r="K14" s="51"/>
      <c r="L14" s="46"/>
    </row>
    <row r="15" spans="1:12" x14ac:dyDescent="0.5">
      <c r="B15" s="46"/>
      <c r="C15" s="46"/>
      <c r="D15" s="46"/>
      <c r="E15" s="46"/>
      <c r="F15" s="46"/>
      <c r="G15" s="46"/>
      <c r="H15" s="46"/>
      <c r="I15" s="46"/>
      <c r="J15" s="46"/>
      <c r="K15" s="46"/>
      <c r="L15" s="46"/>
    </row>
    <row r="16" spans="1:12" x14ac:dyDescent="0.5">
      <c r="A16" s="44" t="s">
        <v>83</v>
      </c>
      <c r="B16" s="46"/>
      <c r="C16" s="46"/>
      <c r="D16" s="46"/>
      <c r="E16" s="46"/>
      <c r="F16" s="46"/>
      <c r="G16" s="46"/>
      <c r="H16" s="46" t="s">
        <v>84</v>
      </c>
      <c r="I16" s="46"/>
      <c r="J16" s="46"/>
      <c r="K16" s="46"/>
      <c r="L16" s="46"/>
    </row>
    <row r="17" spans="1:12" x14ac:dyDescent="0.5">
      <c r="A17" s="45" t="s">
        <v>85</v>
      </c>
      <c r="B17" s="48">
        <v>2</v>
      </c>
      <c r="C17" s="48">
        <v>1</v>
      </c>
      <c r="D17" s="48">
        <v>3</v>
      </c>
      <c r="E17" s="46"/>
      <c r="F17" s="46"/>
      <c r="G17" s="46"/>
      <c r="H17" s="46" t="s">
        <v>86</v>
      </c>
      <c r="I17" s="46"/>
      <c r="J17" s="46"/>
      <c r="K17" s="46"/>
      <c r="L17" s="46"/>
    </row>
    <row r="18" spans="1:12" x14ac:dyDescent="0.5">
      <c r="B18" s="48">
        <v>1</v>
      </c>
      <c r="C18" s="48">
        <v>-1</v>
      </c>
      <c r="D18" s="48">
        <v>0</v>
      </c>
      <c r="E18" s="46"/>
      <c r="F18" s="46"/>
      <c r="G18" s="46"/>
      <c r="H18" s="46"/>
      <c r="I18" s="49">
        <f t="array" ref="I18:K18">MMULT(I14:J14,B4:D5)</f>
        <v>14</v>
      </c>
      <c r="J18" s="49">
        <v>28</v>
      </c>
      <c r="K18" s="49">
        <v>37</v>
      </c>
      <c r="L18" s="46"/>
    </row>
    <row r="19" spans="1:12" x14ac:dyDescent="0.5">
      <c r="B19" s="48">
        <v>3</v>
      </c>
      <c r="C19" s="48">
        <v>0</v>
      </c>
      <c r="D19" s="48">
        <v>4</v>
      </c>
      <c r="E19" s="46"/>
      <c r="F19" s="46"/>
      <c r="G19" s="46"/>
      <c r="H19" s="46"/>
      <c r="I19" s="46"/>
      <c r="J19" s="46"/>
      <c r="K19" s="46"/>
      <c r="L19" s="46"/>
    </row>
    <row r="20" spans="1:12" x14ac:dyDescent="0.5">
      <c r="B20" s="51"/>
      <c r="C20" s="51"/>
      <c r="D20" s="51"/>
      <c r="E20" s="46"/>
      <c r="F20" s="46"/>
      <c r="G20" s="46"/>
      <c r="H20" s="47" t="s">
        <v>87</v>
      </c>
      <c r="I20" s="51"/>
      <c r="J20" s="51"/>
      <c r="K20" s="51"/>
      <c r="L20" s="46"/>
    </row>
    <row r="21" spans="1:12" x14ac:dyDescent="0.5">
      <c r="A21" s="44" t="s">
        <v>88</v>
      </c>
      <c r="C21" s="46"/>
      <c r="D21" s="46"/>
      <c r="E21" s="46"/>
      <c r="F21" s="46"/>
      <c r="G21" s="46"/>
      <c r="H21" s="46" t="s">
        <v>89</v>
      </c>
      <c r="I21" s="48">
        <v>1</v>
      </c>
      <c r="J21" s="48">
        <v>6</v>
      </c>
      <c r="K21" s="48">
        <v>3</v>
      </c>
      <c r="L21" s="46"/>
    </row>
    <row r="22" spans="1:12" x14ac:dyDescent="0.5">
      <c r="A22" s="45" t="s">
        <v>90</v>
      </c>
      <c r="B22" s="46"/>
      <c r="C22" s="46"/>
      <c r="D22" s="46"/>
      <c r="E22" s="46"/>
      <c r="F22" s="46"/>
      <c r="G22" s="46"/>
      <c r="H22" s="46"/>
      <c r="I22" s="46"/>
      <c r="J22" s="46"/>
      <c r="K22" s="46"/>
      <c r="L22" s="46"/>
    </row>
    <row r="23" spans="1:12" x14ac:dyDescent="0.5">
      <c r="A23" s="45" t="s">
        <v>91</v>
      </c>
      <c r="B23" s="46"/>
      <c r="C23" s="46"/>
      <c r="D23" s="46"/>
      <c r="E23" s="46"/>
      <c r="F23" s="46"/>
      <c r="G23" s="46"/>
      <c r="H23" s="46" t="s">
        <v>92</v>
      </c>
      <c r="I23" s="46"/>
      <c r="J23" s="46"/>
      <c r="K23" s="46"/>
      <c r="L23" s="46"/>
    </row>
    <row r="24" spans="1:12" x14ac:dyDescent="0.5">
      <c r="A24" s="45" t="s">
        <v>93</v>
      </c>
      <c r="B24" s="46"/>
      <c r="C24" s="46"/>
      <c r="D24" s="46"/>
      <c r="E24" s="46"/>
      <c r="F24" s="46"/>
      <c r="G24" s="46"/>
      <c r="H24" s="46" t="s">
        <v>93</v>
      </c>
      <c r="I24" s="46"/>
      <c r="J24" s="46"/>
      <c r="K24" s="46"/>
      <c r="L24" s="46"/>
    </row>
    <row r="25" spans="1:12" x14ac:dyDescent="0.5">
      <c r="B25" s="49">
        <f t="array" ref="B25">MMULT(TRANSPOSE(I4:I6),MMULT(B17:D19,I4:I6))</f>
        <v>123</v>
      </c>
      <c r="C25" s="46"/>
      <c r="D25" s="46"/>
      <c r="E25" s="46"/>
      <c r="F25" s="46"/>
      <c r="G25" s="46"/>
      <c r="H25" s="46"/>
      <c r="I25" s="49">
        <f t="array" ref="I25">MMULT(I21:K21,I4:I6)</f>
        <v>32</v>
      </c>
      <c r="J25" s="46"/>
      <c r="K25" s="46"/>
      <c r="L25" s="46"/>
    </row>
    <row r="26" spans="1:12" x14ac:dyDescent="0.5">
      <c r="B26" s="46"/>
      <c r="C26" s="46"/>
      <c r="D26" s="46"/>
      <c r="E26" s="46"/>
      <c r="F26" s="46"/>
      <c r="G26" s="46"/>
      <c r="H26" s="46"/>
      <c r="I26" s="46"/>
      <c r="J26" s="46"/>
      <c r="K26" s="46"/>
      <c r="L26" s="46"/>
    </row>
    <row r="27" spans="1:12" x14ac:dyDescent="0.5">
      <c r="B27" s="46"/>
      <c r="C27" s="46"/>
      <c r="D27" s="46"/>
      <c r="E27" s="46"/>
      <c r="F27" s="46"/>
      <c r="G27" s="46"/>
      <c r="H27" s="46"/>
      <c r="I27" s="46"/>
      <c r="J27" s="46"/>
      <c r="K27" s="46"/>
      <c r="L27" s="46"/>
    </row>
  </sheetData>
  <printOptions horizontalCentered="1" verticalCentered="1" headings="1" gridLines="1" gridLinesSet="0"/>
  <pageMargins left="0.75" right="0.75" top="1" bottom="1" header="0.5" footer="0.5"/>
  <pageSetup scale="38" orientation="portrait" horizontalDpi="300" verticalDpi="300" r:id="rId1"/>
  <headerFooter alignWithMargins="0">
    <oddFooter>&amp;C&amp;"Arial,Bold"Exhibit 32</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6E67-4331-4846-8B3C-C174B5582A21}">
  <sheetPr codeName="Sheet2">
    <pageSetUpPr fitToPage="1"/>
  </sheetPr>
  <dimension ref="A1:G21"/>
  <sheetViews>
    <sheetView topLeftCell="A2" zoomScale="90" workbookViewId="0">
      <selection activeCell="C14" sqref="C14"/>
    </sheetView>
  </sheetViews>
  <sheetFormatPr defaultRowHeight="14.35" x14ac:dyDescent="0.5"/>
  <cols>
    <col min="1" max="1" width="24.1171875" style="2" customWidth="1"/>
    <col min="2" max="3" width="12.703125" style="2" customWidth="1"/>
    <col min="4" max="4" width="8.1171875" style="2" customWidth="1"/>
    <col min="5" max="5" width="21.1171875" style="2" bestFit="1" customWidth="1"/>
    <col min="6" max="6" width="19.5859375" style="2" customWidth="1"/>
    <col min="7" max="254" width="8.9375" style="2"/>
    <col min="255" max="255" width="24.1171875" style="2" customWidth="1"/>
    <col min="256" max="257" width="12.703125" style="2" customWidth="1"/>
    <col min="258" max="258" width="8.1171875" style="2" customWidth="1"/>
    <col min="259" max="259" width="17.5859375" style="2" customWidth="1"/>
    <col min="260" max="260" width="15.29296875" style="2" customWidth="1"/>
    <col min="261" max="261" width="11.5859375" style="2" customWidth="1"/>
    <col min="262" max="262" width="8.9375" style="2"/>
    <col min="263" max="263" width="13" style="2" customWidth="1"/>
    <col min="264" max="510" width="8.9375" style="2"/>
    <col min="511" max="511" width="24.1171875" style="2" customWidth="1"/>
    <col min="512" max="513" width="12.703125" style="2" customWidth="1"/>
    <col min="514" max="514" width="8.1171875" style="2" customWidth="1"/>
    <col min="515" max="515" width="17.5859375" style="2" customWidth="1"/>
    <col min="516" max="516" width="15.29296875" style="2" customWidth="1"/>
    <col min="517" max="517" width="11.5859375" style="2" customWidth="1"/>
    <col min="518" max="518" width="8.9375" style="2"/>
    <col min="519" max="519" width="13" style="2" customWidth="1"/>
    <col min="520" max="766" width="8.9375" style="2"/>
    <col min="767" max="767" width="24.1171875" style="2" customWidth="1"/>
    <col min="768" max="769" width="12.703125" style="2" customWidth="1"/>
    <col min="770" max="770" width="8.1171875" style="2" customWidth="1"/>
    <col min="771" max="771" width="17.5859375" style="2" customWidth="1"/>
    <col min="772" max="772" width="15.29296875" style="2" customWidth="1"/>
    <col min="773" max="773" width="11.5859375" style="2" customWidth="1"/>
    <col min="774" max="774" width="8.9375" style="2"/>
    <col min="775" max="775" width="13" style="2" customWidth="1"/>
    <col min="776" max="1022" width="8.9375" style="2"/>
    <col min="1023" max="1023" width="24.1171875" style="2" customWidth="1"/>
    <col min="1024" max="1025" width="12.703125" style="2" customWidth="1"/>
    <col min="1026" max="1026" width="8.1171875" style="2" customWidth="1"/>
    <col min="1027" max="1027" width="17.5859375" style="2" customWidth="1"/>
    <col min="1028" max="1028" width="15.29296875" style="2" customWidth="1"/>
    <col min="1029" max="1029" width="11.5859375" style="2" customWidth="1"/>
    <col min="1030" max="1030" width="8.9375" style="2"/>
    <col min="1031" max="1031" width="13" style="2" customWidth="1"/>
    <col min="1032" max="1278" width="8.9375" style="2"/>
    <col min="1279" max="1279" width="24.1171875" style="2" customWidth="1"/>
    <col min="1280" max="1281" width="12.703125" style="2" customWidth="1"/>
    <col min="1282" max="1282" width="8.1171875" style="2" customWidth="1"/>
    <col min="1283" max="1283" width="17.5859375" style="2" customWidth="1"/>
    <col min="1284" max="1284" width="15.29296875" style="2" customWidth="1"/>
    <col min="1285" max="1285" width="11.5859375" style="2" customWidth="1"/>
    <col min="1286" max="1286" width="8.9375" style="2"/>
    <col min="1287" max="1287" width="13" style="2" customWidth="1"/>
    <col min="1288" max="1534" width="8.9375" style="2"/>
    <col min="1535" max="1535" width="24.1171875" style="2" customWidth="1"/>
    <col min="1536" max="1537" width="12.703125" style="2" customWidth="1"/>
    <col min="1538" max="1538" width="8.1171875" style="2" customWidth="1"/>
    <col min="1539" max="1539" width="17.5859375" style="2" customWidth="1"/>
    <col min="1540" max="1540" width="15.29296875" style="2" customWidth="1"/>
    <col min="1541" max="1541" width="11.5859375" style="2" customWidth="1"/>
    <col min="1542" max="1542" width="8.9375" style="2"/>
    <col min="1543" max="1543" width="13" style="2" customWidth="1"/>
    <col min="1544" max="1790" width="8.9375" style="2"/>
    <col min="1791" max="1791" width="24.1171875" style="2" customWidth="1"/>
    <col min="1792" max="1793" width="12.703125" style="2" customWidth="1"/>
    <col min="1794" max="1794" width="8.1171875" style="2" customWidth="1"/>
    <col min="1795" max="1795" width="17.5859375" style="2" customWidth="1"/>
    <col min="1796" max="1796" width="15.29296875" style="2" customWidth="1"/>
    <col min="1797" max="1797" width="11.5859375" style="2" customWidth="1"/>
    <col min="1798" max="1798" width="8.9375" style="2"/>
    <col min="1799" max="1799" width="13" style="2" customWidth="1"/>
    <col min="1800" max="2046" width="8.9375" style="2"/>
    <col min="2047" max="2047" width="24.1171875" style="2" customWidth="1"/>
    <col min="2048" max="2049" width="12.703125" style="2" customWidth="1"/>
    <col min="2050" max="2050" width="8.1171875" style="2" customWidth="1"/>
    <col min="2051" max="2051" width="17.5859375" style="2" customWidth="1"/>
    <col min="2052" max="2052" width="15.29296875" style="2" customWidth="1"/>
    <col min="2053" max="2053" width="11.5859375" style="2" customWidth="1"/>
    <col min="2054" max="2054" width="8.9375" style="2"/>
    <col min="2055" max="2055" width="13" style="2" customWidth="1"/>
    <col min="2056" max="2302" width="8.9375" style="2"/>
    <col min="2303" max="2303" width="24.1171875" style="2" customWidth="1"/>
    <col min="2304" max="2305" width="12.703125" style="2" customWidth="1"/>
    <col min="2306" max="2306" width="8.1171875" style="2" customWidth="1"/>
    <col min="2307" max="2307" width="17.5859375" style="2" customWidth="1"/>
    <col min="2308" max="2308" width="15.29296875" style="2" customWidth="1"/>
    <col min="2309" max="2309" width="11.5859375" style="2" customWidth="1"/>
    <col min="2310" max="2310" width="8.9375" style="2"/>
    <col min="2311" max="2311" width="13" style="2" customWidth="1"/>
    <col min="2312" max="2558" width="8.9375" style="2"/>
    <col min="2559" max="2559" width="24.1171875" style="2" customWidth="1"/>
    <col min="2560" max="2561" width="12.703125" style="2" customWidth="1"/>
    <col min="2562" max="2562" width="8.1171875" style="2" customWidth="1"/>
    <col min="2563" max="2563" width="17.5859375" style="2" customWidth="1"/>
    <col min="2564" max="2564" width="15.29296875" style="2" customWidth="1"/>
    <col min="2565" max="2565" width="11.5859375" style="2" customWidth="1"/>
    <col min="2566" max="2566" width="8.9375" style="2"/>
    <col min="2567" max="2567" width="13" style="2" customWidth="1"/>
    <col min="2568" max="2814" width="8.9375" style="2"/>
    <col min="2815" max="2815" width="24.1171875" style="2" customWidth="1"/>
    <col min="2816" max="2817" width="12.703125" style="2" customWidth="1"/>
    <col min="2818" max="2818" width="8.1171875" style="2" customWidth="1"/>
    <col min="2819" max="2819" width="17.5859375" style="2" customWidth="1"/>
    <col min="2820" max="2820" width="15.29296875" style="2" customWidth="1"/>
    <col min="2821" max="2821" width="11.5859375" style="2" customWidth="1"/>
    <col min="2822" max="2822" width="8.9375" style="2"/>
    <col min="2823" max="2823" width="13" style="2" customWidth="1"/>
    <col min="2824" max="3070" width="8.9375" style="2"/>
    <col min="3071" max="3071" width="24.1171875" style="2" customWidth="1"/>
    <col min="3072" max="3073" width="12.703125" style="2" customWidth="1"/>
    <col min="3074" max="3074" width="8.1171875" style="2" customWidth="1"/>
    <col min="3075" max="3075" width="17.5859375" style="2" customWidth="1"/>
    <col min="3076" max="3076" width="15.29296875" style="2" customWidth="1"/>
    <col min="3077" max="3077" width="11.5859375" style="2" customWidth="1"/>
    <col min="3078" max="3078" width="8.9375" style="2"/>
    <col min="3079" max="3079" width="13" style="2" customWidth="1"/>
    <col min="3080" max="3326" width="8.9375" style="2"/>
    <col min="3327" max="3327" width="24.1171875" style="2" customWidth="1"/>
    <col min="3328" max="3329" width="12.703125" style="2" customWidth="1"/>
    <col min="3330" max="3330" width="8.1171875" style="2" customWidth="1"/>
    <col min="3331" max="3331" width="17.5859375" style="2" customWidth="1"/>
    <col min="3332" max="3332" width="15.29296875" style="2" customWidth="1"/>
    <col min="3333" max="3333" width="11.5859375" style="2" customWidth="1"/>
    <col min="3334" max="3334" width="8.9375" style="2"/>
    <col min="3335" max="3335" width="13" style="2" customWidth="1"/>
    <col min="3336" max="3582" width="8.9375" style="2"/>
    <col min="3583" max="3583" width="24.1171875" style="2" customWidth="1"/>
    <col min="3584" max="3585" width="12.703125" style="2" customWidth="1"/>
    <col min="3586" max="3586" width="8.1171875" style="2" customWidth="1"/>
    <col min="3587" max="3587" width="17.5859375" style="2" customWidth="1"/>
    <col min="3588" max="3588" width="15.29296875" style="2" customWidth="1"/>
    <col min="3589" max="3589" width="11.5859375" style="2" customWidth="1"/>
    <col min="3590" max="3590" width="8.9375" style="2"/>
    <col min="3591" max="3591" width="13" style="2" customWidth="1"/>
    <col min="3592" max="3838" width="8.9375" style="2"/>
    <col min="3839" max="3839" width="24.1171875" style="2" customWidth="1"/>
    <col min="3840" max="3841" width="12.703125" style="2" customWidth="1"/>
    <col min="3842" max="3842" width="8.1171875" style="2" customWidth="1"/>
    <col min="3843" max="3843" width="17.5859375" style="2" customWidth="1"/>
    <col min="3844" max="3844" width="15.29296875" style="2" customWidth="1"/>
    <col min="3845" max="3845" width="11.5859375" style="2" customWidth="1"/>
    <col min="3846" max="3846" width="8.9375" style="2"/>
    <col min="3847" max="3847" width="13" style="2" customWidth="1"/>
    <col min="3848" max="4094" width="8.9375" style="2"/>
    <col min="4095" max="4095" width="24.1171875" style="2" customWidth="1"/>
    <col min="4096" max="4097" width="12.703125" style="2" customWidth="1"/>
    <col min="4098" max="4098" width="8.1171875" style="2" customWidth="1"/>
    <col min="4099" max="4099" width="17.5859375" style="2" customWidth="1"/>
    <col min="4100" max="4100" width="15.29296875" style="2" customWidth="1"/>
    <col min="4101" max="4101" width="11.5859375" style="2" customWidth="1"/>
    <col min="4102" max="4102" width="8.9375" style="2"/>
    <col min="4103" max="4103" width="13" style="2" customWidth="1"/>
    <col min="4104" max="4350" width="8.9375" style="2"/>
    <col min="4351" max="4351" width="24.1171875" style="2" customWidth="1"/>
    <col min="4352" max="4353" width="12.703125" style="2" customWidth="1"/>
    <col min="4354" max="4354" width="8.1171875" style="2" customWidth="1"/>
    <col min="4355" max="4355" width="17.5859375" style="2" customWidth="1"/>
    <col min="4356" max="4356" width="15.29296875" style="2" customWidth="1"/>
    <col min="4357" max="4357" width="11.5859375" style="2" customWidth="1"/>
    <col min="4358" max="4358" width="8.9375" style="2"/>
    <col min="4359" max="4359" width="13" style="2" customWidth="1"/>
    <col min="4360" max="4606" width="8.9375" style="2"/>
    <col min="4607" max="4607" width="24.1171875" style="2" customWidth="1"/>
    <col min="4608" max="4609" width="12.703125" style="2" customWidth="1"/>
    <col min="4610" max="4610" width="8.1171875" style="2" customWidth="1"/>
    <col min="4611" max="4611" width="17.5859375" style="2" customWidth="1"/>
    <col min="4612" max="4612" width="15.29296875" style="2" customWidth="1"/>
    <col min="4613" max="4613" width="11.5859375" style="2" customWidth="1"/>
    <col min="4614" max="4614" width="8.9375" style="2"/>
    <col min="4615" max="4615" width="13" style="2" customWidth="1"/>
    <col min="4616" max="4862" width="8.9375" style="2"/>
    <col min="4863" max="4863" width="24.1171875" style="2" customWidth="1"/>
    <col min="4864" max="4865" width="12.703125" style="2" customWidth="1"/>
    <col min="4866" max="4866" width="8.1171875" style="2" customWidth="1"/>
    <col min="4867" max="4867" width="17.5859375" style="2" customWidth="1"/>
    <col min="4868" max="4868" width="15.29296875" style="2" customWidth="1"/>
    <col min="4869" max="4869" width="11.5859375" style="2" customWidth="1"/>
    <col min="4870" max="4870" width="8.9375" style="2"/>
    <col min="4871" max="4871" width="13" style="2" customWidth="1"/>
    <col min="4872" max="5118" width="8.9375" style="2"/>
    <col min="5119" max="5119" width="24.1171875" style="2" customWidth="1"/>
    <col min="5120" max="5121" width="12.703125" style="2" customWidth="1"/>
    <col min="5122" max="5122" width="8.1171875" style="2" customWidth="1"/>
    <col min="5123" max="5123" width="17.5859375" style="2" customWidth="1"/>
    <col min="5124" max="5124" width="15.29296875" style="2" customWidth="1"/>
    <col min="5125" max="5125" width="11.5859375" style="2" customWidth="1"/>
    <col min="5126" max="5126" width="8.9375" style="2"/>
    <col min="5127" max="5127" width="13" style="2" customWidth="1"/>
    <col min="5128" max="5374" width="8.9375" style="2"/>
    <col min="5375" max="5375" width="24.1171875" style="2" customWidth="1"/>
    <col min="5376" max="5377" width="12.703125" style="2" customWidth="1"/>
    <col min="5378" max="5378" width="8.1171875" style="2" customWidth="1"/>
    <col min="5379" max="5379" width="17.5859375" style="2" customWidth="1"/>
    <col min="5380" max="5380" width="15.29296875" style="2" customWidth="1"/>
    <col min="5381" max="5381" width="11.5859375" style="2" customWidth="1"/>
    <col min="5382" max="5382" width="8.9375" style="2"/>
    <col min="5383" max="5383" width="13" style="2" customWidth="1"/>
    <col min="5384" max="5630" width="8.9375" style="2"/>
    <col min="5631" max="5631" width="24.1171875" style="2" customWidth="1"/>
    <col min="5632" max="5633" width="12.703125" style="2" customWidth="1"/>
    <col min="5634" max="5634" width="8.1171875" style="2" customWidth="1"/>
    <col min="5635" max="5635" width="17.5859375" style="2" customWidth="1"/>
    <col min="5636" max="5636" width="15.29296875" style="2" customWidth="1"/>
    <col min="5637" max="5637" width="11.5859375" style="2" customWidth="1"/>
    <col min="5638" max="5638" width="8.9375" style="2"/>
    <col min="5639" max="5639" width="13" style="2" customWidth="1"/>
    <col min="5640" max="5886" width="8.9375" style="2"/>
    <col min="5887" max="5887" width="24.1171875" style="2" customWidth="1"/>
    <col min="5888" max="5889" width="12.703125" style="2" customWidth="1"/>
    <col min="5890" max="5890" width="8.1171875" style="2" customWidth="1"/>
    <col min="5891" max="5891" width="17.5859375" style="2" customWidth="1"/>
    <col min="5892" max="5892" width="15.29296875" style="2" customWidth="1"/>
    <col min="5893" max="5893" width="11.5859375" style="2" customWidth="1"/>
    <col min="5894" max="5894" width="8.9375" style="2"/>
    <col min="5895" max="5895" width="13" style="2" customWidth="1"/>
    <col min="5896" max="6142" width="8.9375" style="2"/>
    <col min="6143" max="6143" width="24.1171875" style="2" customWidth="1"/>
    <col min="6144" max="6145" width="12.703125" style="2" customWidth="1"/>
    <col min="6146" max="6146" width="8.1171875" style="2" customWidth="1"/>
    <col min="6147" max="6147" width="17.5859375" style="2" customWidth="1"/>
    <col min="6148" max="6148" width="15.29296875" style="2" customWidth="1"/>
    <col min="6149" max="6149" width="11.5859375" style="2" customWidth="1"/>
    <col min="6150" max="6150" width="8.9375" style="2"/>
    <col min="6151" max="6151" width="13" style="2" customWidth="1"/>
    <col min="6152" max="6398" width="8.9375" style="2"/>
    <col min="6399" max="6399" width="24.1171875" style="2" customWidth="1"/>
    <col min="6400" max="6401" width="12.703125" style="2" customWidth="1"/>
    <col min="6402" max="6402" width="8.1171875" style="2" customWidth="1"/>
    <col min="6403" max="6403" width="17.5859375" style="2" customWidth="1"/>
    <col min="6404" max="6404" width="15.29296875" style="2" customWidth="1"/>
    <col min="6405" max="6405" width="11.5859375" style="2" customWidth="1"/>
    <col min="6406" max="6406" width="8.9375" style="2"/>
    <col min="6407" max="6407" width="13" style="2" customWidth="1"/>
    <col min="6408" max="6654" width="8.9375" style="2"/>
    <col min="6655" max="6655" width="24.1171875" style="2" customWidth="1"/>
    <col min="6656" max="6657" width="12.703125" style="2" customWidth="1"/>
    <col min="6658" max="6658" width="8.1171875" style="2" customWidth="1"/>
    <col min="6659" max="6659" width="17.5859375" style="2" customWidth="1"/>
    <col min="6660" max="6660" width="15.29296875" style="2" customWidth="1"/>
    <col min="6661" max="6661" width="11.5859375" style="2" customWidth="1"/>
    <col min="6662" max="6662" width="8.9375" style="2"/>
    <col min="6663" max="6663" width="13" style="2" customWidth="1"/>
    <col min="6664" max="6910" width="8.9375" style="2"/>
    <col min="6911" max="6911" width="24.1171875" style="2" customWidth="1"/>
    <col min="6912" max="6913" width="12.703125" style="2" customWidth="1"/>
    <col min="6914" max="6914" width="8.1171875" style="2" customWidth="1"/>
    <col min="6915" max="6915" width="17.5859375" style="2" customWidth="1"/>
    <col min="6916" max="6916" width="15.29296875" style="2" customWidth="1"/>
    <col min="6917" max="6917" width="11.5859375" style="2" customWidth="1"/>
    <col min="6918" max="6918" width="8.9375" style="2"/>
    <col min="6919" max="6919" width="13" style="2" customWidth="1"/>
    <col min="6920" max="7166" width="8.9375" style="2"/>
    <col min="7167" max="7167" width="24.1171875" style="2" customWidth="1"/>
    <col min="7168" max="7169" width="12.703125" style="2" customWidth="1"/>
    <col min="7170" max="7170" width="8.1171875" style="2" customWidth="1"/>
    <col min="7171" max="7171" width="17.5859375" style="2" customWidth="1"/>
    <col min="7172" max="7172" width="15.29296875" style="2" customWidth="1"/>
    <col min="7173" max="7173" width="11.5859375" style="2" customWidth="1"/>
    <col min="7174" max="7174" width="8.9375" style="2"/>
    <col min="7175" max="7175" width="13" style="2" customWidth="1"/>
    <col min="7176" max="7422" width="8.9375" style="2"/>
    <col min="7423" max="7423" width="24.1171875" style="2" customWidth="1"/>
    <col min="7424" max="7425" width="12.703125" style="2" customWidth="1"/>
    <col min="7426" max="7426" width="8.1171875" style="2" customWidth="1"/>
    <col min="7427" max="7427" width="17.5859375" style="2" customWidth="1"/>
    <col min="7428" max="7428" width="15.29296875" style="2" customWidth="1"/>
    <col min="7429" max="7429" width="11.5859375" style="2" customWidth="1"/>
    <col min="7430" max="7430" width="8.9375" style="2"/>
    <col min="7431" max="7431" width="13" style="2" customWidth="1"/>
    <col min="7432" max="7678" width="8.9375" style="2"/>
    <col min="7679" max="7679" width="24.1171875" style="2" customWidth="1"/>
    <col min="7680" max="7681" width="12.703125" style="2" customWidth="1"/>
    <col min="7682" max="7682" width="8.1171875" style="2" customWidth="1"/>
    <col min="7683" max="7683" width="17.5859375" style="2" customWidth="1"/>
    <col min="7684" max="7684" width="15.29296875" style="2" customWidth="1"/>
    <col min="7685" max="7685" width="11.5859375" style="2" customWidth="1"/>
    <col min="7686" max="7686" width="8.9375" style="2"/>
    <col min="7687" max="7687" width="13" style="2" customWidth="1"/>
    <col min="7688" max="7934" width="8.9375" style="2"/>
    <col min="7935" max="7935" width="24.1171875" style="2" customWidth="1"/>
    <col min="7936" max="7937" width="12.703125" style="2" customWidth="1"/>
    <col min="7938" max="7938" width="8.1171875" style="2" customWidth="1"/>
    <col min="7939" max="7939" width="17.5859375" style="2" customWidth="1"/>
    <col min="7940" max="7940" width="15.29296875" style="2" customWidth="1"/>
    <col min="7941" max="7941" width="11.5859375" style="2" customWidth="1"/>
    <col min="7942" max="7942" width="8.9375" style="2"/>
    <col min="7943" max="7943" width="13" style="2" customWidth="1"/>
    <col min="7944" max="8190" width="8.9375" style="2"/>
    <col min="8191" max="8191" width="24.1171875" style="2" customWidth="1"/>
    <col min="8192" max="8193" width="12.703125" style="2" customWidth="1"/>
    <col min="8194" max="8194" width="8.1171875" style="2" customWidth="1"/>
    <col min="8195" max="8195" width="17.5859375" style="2" customWidth="1"/>
    <col min="8196" max="8196" width="15.29296875" style="2" customWidth="1"/>
    <col min="8197" max="8197" width="11.5859375" style="2" customWidth="1"/>
    <col min="8198" max="8198" width="8.9375" style="2"/>
    <col min="8199" max="8199" width="13" style="2" customWidth="1"/>
    <col min="8200" max="8446" width="8.9375" style="2"/>
    <col min="8447" max="8447" width="24.1171875" style="2" customWidth="1"/>
    <col min="8448" max="8449" width="12.703125" style="2" customWidth="1"/>
    <col min="8450" max="8450" width="8.1171875" style="2" customWidth="1"/>
    <col min="8451" max="8451" width="17.5859375" style="2" customWidth="1"/>
    <col min="8452" max="8452" width="15.29296875" style="2" customWidth="1"/>
    <col min="8453" max="8453" width="11.5859375" style="2" customWidth="1"/>
    <col min="8454" max="8454" width="8.9375" style="2"/>
    <col min="8455" max="8455" width="13" style="2" customWidth="1"/>
    <col min="8456" max="8702" width="8.9375" style="2"/>
    <col min="8703" max="8703" width="24.1171875" style="2" customWidth="1"/>
    <col min="8704" max="8705" width="12.703125" style="2" customWidth="1"/>
    <col min="8706" max="8706" width="8.1171875" style="2" customWidth="1"/>
    <col min="8707" max="8707" width="17.5859375" style="2" customWidth="1"/>
    <col min="8708" max="8708" width="15.29296875" style="2" customWidth="1"/>
    <col min="8709" max="8709" width="11.5859375" style="2" customWidth="1"/>
    <col min="8710" max="8710" width="8.9375" style="2"/>
    <col min="8711" max="8711" width="13" style="2" customWidth="1"/>
    <col min="8712" max="8958" width="8.9375" style="2"/>
    <col min="8959" max="8959" width="24.1171875" style="2" customWidth="1"/>
    <col min="8960" max="8961" width="12.703125" style="2" customWidth="1"/>
    <col min="8962" max="8962" width="8.1171875" style="2" customWidth="1"/>
    <col min="8963" max="8963" width="17.5859375" style="2" customWidth="1"/>
    <col min="8964" max="8964" width="15.29296875" style="2" customWidth="1"/>
    <col min="8965" max="8965" width="11.5859375" style="2" customWidth="1"/>
    <col min="8966" max="8966" width="8.9375" style="2"/>
    <col min="8967" max="8967" width="13" style="2" customWidth="1"/>
    <col min="8968" max="9214" width="8.9375" style="2"/>
    <col min="9215" max="9215" width="24.1171875" style="2" customWidth="1"/>
    <col min="9216" max="9217" width="12.703125" style="2" customWidth="1"/>
    <col min="9218" max="9218" width="8.1171875" style="2" customWidth="1"/>
    <col min="9219" max="9219" width="17.5859375" style="2" customWidth="1"/>
    <col min="9220" max="9220" width="15.29296875" style="2" customWidth="1"/>
    <col min="9221" max="9221" width="11.5859375" style="2" customWidth="1"/>
    <col min="9222" max="9222" width="8.9375" style="2"/>
    <col min="9223" max="9223" width="13" style="2" customWidth="1"/>
    <col min="9224" max="9470" width="8.9375" style="2"/>
    <col min="9471" max="9471" width="24.1171875" style="2" customWidth="1"/>
    <col min="9472" max="9473" width="12.703125" style="2" customWidth="1"/>
    <col min="9474" max="9474" width="8.1171875" style="2" customWidth="1"/>
    <col min="9475" max="9475" width="17.5859375" style="2" customWidth="1"/>
    <col min="9476" max="9476" width="15.29296875" style="2" customWidth="1"/>
    <col min="9477" max="9477" width="11.5859375" style="2" customWidth="1"/>
    <col min="9478" max="9478" width="8.9375" style="2"/>
    <col min="9479" max="9479" width="13" style="2" customWidth="1"/>
    <col min="9480" max="9726" width="8.9375" style="2"/>
    <col min="9727" max="9727" width="24.1171875" style="2" customWidth="1"/>
    <col min="9728" max="9729" width="12.703125" style="2" customWidth="1"/>
    <col min="9730" max="9730" width="8.1171875" style="2" customWidth="1"/>
    <col min="9731" max="9731" width="17.5859375" style="2" customWidth="1"/>
    <col min="9732" max="9732" width="15.29296875" style="2" customWidth="1"/>
    <col min="9733" max="9733" width="11.5859375" style="2" customWidth="1"/>
    <col min="9734" max="9734" width="8.9375" style="2"/>
    <col min="9735" max="9735" width="13" style="2" customWidth="1"/>
    <col min="9736" max="9982" width="8.9375" style="2"/>
    <col min="9983" max="9983" width="24.1171875" style="2" customWidth="1"/>
    <col min="9984" max="9985" width="12.703125" style="2" customWidth="1"/>
    <col min="9986" max="9986" width="8.1171875" style="2" customWidth="1"/>
    <col min="9987" max="9987" width="17.5859375" style="2" customWidth="1"/>
    <col min="9988" max="9988" width="15.29296875" style="2" customWidth="1"/>
    <col min="9989" max="9989" width="11.5859375" style="2" customWidth="1"/>
    <col min="9990" max="9990" width="8.9375" style="2"/>
    <col min="9991" max="9991" width="13" style="2" customWidth="1"/>
    <col min="9992" max="10238" width="8.9375" style="2"/>
    <col min="10239" max="10239" width="24.1171875" style="2" customWidth="1"/>
    <col min="10240" max="10241" width="12.703125" style="2" customWidth="1"/>
    <col min="10242" max="10242" width="8.1171875" style="2" customWidth="1"/>
    <col min="10243" max="10243" width="17.5859375" style="2" customWidth="1"/>
    <col min="10244" max="10244" width="15.29296875" style="2" customWidth="1"/>
    <col min="10245" max="10245" width="11.5859375" style="2" customWidth="1"/>
    <col min="10246" max="10246" width="8.9375" style="2"/>
    <col min="10247" max="10247" width="13" style="2" customWidth="1"/>
    <col min="10248" max="10494" width="8.9375" style="2"/>
    <col min="10495" max="10495" width="24.1171875" style="2" customWidth="1"/>
    <col min="10496" max="10497" width="12.703125" style="2" customWidth="1"/>
    <col min="10498" max="10498" width="8.1171875" style="2" customWidth="1"/>
    <col min="10499" max="10499" width="17.5859375" style="2" customWidth="1"/>
    <col min="10500" max="10500" width="15.29296875" style="2" customWidth="1"/>
    <col min="10501" max="10501" width="11.5859375" style="2" customWidth="1"/>
    <col min="10502" max="10502" width="8.9375" style="2"/>
    <col min="10503" max="10503" width="13" style="2" customWidth="1"/>
    <col min="10504" max="10750" width="8.9375" style="2"/>
    <col min="10751" max="10751" width="24.1171875" style="2" customWidth="1"/>
    <col min="10752" max="10753" width="12.703125" style="2" customWidth="1"/>
    <col min="10754" max="10754" width="8.1171875" style="2" customWidth="1"/>
    <col min="10755" max="10755" width="17.5859375" style="2" customWidth="1"/>
    <col min="10756" max="10756" width="15.29296875" style="2" customWidth="1"/>
    <col min="10757" max="10757" width="11.5859375" style="2" customWidth="1"/>
    <col min="10758" max="10758" width="8.9375" style="2"/>
    <col min="10759" max="10759" width="13" style="2" customWidth="1"/>
    <col min="10760" max="11006" width="8.9375" style="2"/>
    <col min="11007" max="11007" width="24.1171875" style="2" customWidth="1"/>
    <col min="11008" max="11009" width="12.703125" style="2" customWidth="1"/>
    <col min="11010" max="11010" width="8.1171875" style="2" customWidth="1"/>
    <col min="11011" max="11011" width="17.5859375" style="2" customWidth="1"/>
    <col min="11012" max="11012" width="15.29296875" style="2" customWidth="1"/>
    <col min="11013" max="11013" width="11.5859375" style="2" customWidth="1"/>
    <col min="11014" max="11014" width="8.9375" style="2"/>
    <col min="11015" max="11015" width="13" style="2" customWidth="1"/>
    <col min="11016" max="11262" width="8.9375" style="2"/>
    <col min="11263" max="11263" width="24.1171875" style="2" customWidth="1"/>
    <col min="11264" max="11265" width="12.703125" style="2" customWidth="1"/>
    <col min="11266" max="11266" width="8.1171875" style="2" customWidth="1"/>
    <col min="11267" max="11267" width="17.5859375" style="2" customWidth="1"/>
    <col min="11268" max="11268" width="15.29296875" style="2" customWidth="1"/>
    <col min="11269" max="11269" width="11.5859375" style="2" customWidth="1"/>
    <col min="11270" max="11270" width="8.9375" style="2"/>
    <col min="11271" max="11271" width="13" style="2" customWidth="1"/>
    <col min="11272" max="11518" width="8.9375" style="2"/>
    <col min="11519" max="11519" width="24.1171875" style="2" customWidth="1"/>
    <col min="11520" max="11521" width="12.703125" style="2" customWidth="1"/>
    <col min="11522" max="11522" width="8.1171875" style="2" customWidth="1"/>
    <col min="11523" max="11523" width="17.5859375" style="2" customWidth="1"/>
    <col min="11524" max="11524" width="15.29296875" style="2" customWidth="1"/>
    <col min="11525" max="11525" width="11.5859375" style="2" customWidth="1"/>
    <col min="11526" max="11526" width="8.9375" style="2"/>
    <col min="11527" max="11527" width="13" style="2" customWidth="1"/>
    <col min="11528" max="11774" width="8.9375" style="2"/>
    <col min="11775" max="11775" width="24.1171875" style="2" customWidth="1"/>
    <col min="11776" max="11777" width="12.703125" style="2" customWidth="1"/>
    <col min="11778" max="11778" width="8.1171875" style="2" customWidth="1"/>
    <col min="11779" max="11779" width="17.5859375" style="2" customWidth="1"/>
    <col min="11780" max="11780" width="15.29296875" style="2" customWidth="1"/>
    <col min="11781" max="11781" width="11.5859375" style="2" customWidth="1"/>
    <col min="11782" max="11782" width="8.9375" style="2"/>
    <col min="11783" max="11783" width="13" style="2" customWidth="1"/>
    <col min="11784" max="12030" width="8.9375" style="2"/>
    <col min="12031" max="12031" width="24.1171875" style="2" customWidth="1"/>
    <col min="12032" max="12033" width="12.703125" style="2" customWidth="1"/>
    <col min="12034" max="12034" width="8.1171875" style="2" customWidth="1"/>
    <col min="12035" max="12035" width="17.5859375" style="2" customWidth="1"/>
    <col min="12036" max="12036" width="15.29296875" style="2" customWidth="1"/>
    <col min="12037" max="12037" width="11.5859375" style="2" customWidth="1"/>
    <col min="12038" max="12038" width="8.9375" style="2"/>
    <col min="12039" max="12039" width="13" style="2" customWidth="1"/>
    <col min="12040" max="12286" width="8.9375" style="2"/>
    <col min="12287" max="12287" width="24.1171875" style="2" customWidth="1"/>
    <col min="12288" max="12289" width="12.703125" style="2" customWidth="1"/>
    <col min="12290" max="12290" width="8.1171875" style="2" customWidth="1"/>
    <col min="12291" max="12291" width="17.5859375" style="2" customWidth="1"/>
    <col min="12292" max="12292" width="15.29296875" style="2" customWidth="1"/>
    <col min="12293" max="12293" width="11.5859375" style="2" customWidth="1"/>
    <col min="12294" max="12294" width="8.9375" style="2"/>
    <col min="12295" max="12295" width="13" style="2" customWidth="1"/>
    <col min="12296" max="12542" width="8.9375" style="2"/>
    <col min="12543" max="12543" width="24.1171875" style="2" customWidth="1"/>
    <col min="12544" max="12545" width="12.703125" style="2" customWidth="1"/>
    <col min="12546" max="12546" width="8.1171875" style="2" customWidth="1"/>
    <col min="12547" max="12547" width="17.5859375" style="2" customWidth="1"/>
    <col min="12548" max="12548" width="15.29296875" style="2" customWidth="1"/>
    <col min="12549" max="12549" width="11.5859375" style="2" customWidth="1"/>
    <col min="12550" max="12550" width="8.9375" style="2"/>
    <col min="12551" max="12551" width="13" style="2" customWidth="1"/>
    <col min="12552" max="12798" width="8.9375" style="2"/>
    <col min="12799" max="12799" width="24.1171875" style="2" customWidth="1"/>
    <col min="12800" max="12801" width="12.703125" style="2" customWidth="1"/>
    <col min="12802" max="12802" width="8.1171875" style="2" customWidth="1"/>
    <col min="12803" max="12803" width="17.5859375" style="2" customWidth="1"/>
    <col min="12804" max="12804" width="15.29296875" style="2" customWidth="1"/>
    <col min="12805" max="12805" width="11.5859375" style="2" customWidth="1"/>
    <col min="12806" max="12806" width="8.9375" style="2"/>
    <col min="12807" max="12807" width="13" style="2" customWidth="1"/>
    <col min="12808" max="13054" width="8.9375" style="2"/>
    <col min="13055" max="13055" width="24.1171875" style="2" customWidth="1"/>
    <col min="13056" max="13057" width="12.703125" style="2" customWidth="1"/>
    <col min="13058" max="13058" width="8.1171875" style="2" customWidth="1"/>
    <col min="13059" max="13059" width="17.5859375" style="2" customWidth="1"/>
    <col min="13060" max="13060" width="15.29296875" style="2" customWidth="1"/>
    <col min="13061" max="13061" width="11.5859375" style="2" customWidth="1"/>
    <col min="13062" max="13062" width="8.9375" style="2"/>
    <col min="13063" max="13063" width="13" style="2" customWidth="1"/>
    <col min="13064" max="13310" width="8.9375" style="2"/>
    <col min="13311" max="13311" width="24.1171875" style="2" customWidth="1"/>
    <col min="13312" max="13313" width="12.703125" style="2" customWidth="1"/>
    <col min="13314" max="13314" width="8.1171875" style="2" customWidth="1"/>
    <col min="13315" max="13315" width="17.5859375" style="2" customWidth="1"/>
    <col min="13316" max="13316" width="15.29296875" style="2" customWidth="1"/>
    <col min="13317" max="13317" width="11.5859375" style="2" customWidth="1"/>
    <col min="13318" max="13318" width="8.9375" style="2"/>
    <col min="13319" max="13319" width="13" style="2" customWidth="1"/>
    <col min="13320" max="13566" width="8.9375" style="2"/>
    <col min="13567" max="13567" width="24.1171875" style="2" customWidth="1"/>
    <col min="13568" max="13569" width="12.703125" style="2" customWidth="1"/>
    <col min="13570" max="13570" width="8.1171875" style="2" customWidth="1"/>
    <col min="13571" max="13571" width="17.5859375" style="2" customWidth="1"/>
    <col min="13572" max="13572" width="15.29296875" style="2" customWidth="1"/>
    <col min="13573" max="13573" width="11.5859375" style="2" customWidth="1"/>
    <col min="13574" max="13574" width="8.9375" style="2"/>
    <col min="13575" max="13575" width="13" style="2" customWidth="1"/>
    <col min="13576" max="13822" width="8.9375" style="2"/>
    <col min="13823" max="13823" width="24.1171875" style="2" customWidth="1"/>
    <col min="13824" max="13825" width="12.703125" style="2" customWidth="1"/>
    <col min="13826" max="13826" width="8.1171875" style="2" customWidth="1"/>
    <col min="13827" max="13827" width="17.5859375" style="2" customWidth="1"/>
    <col min="13828" max="13828" width="15.29296875" style="2" customWidth="1"/>
    <col min="13829" max="13829" width="11.5859375" style="2" customWidth="1"/>
    <col min="13830" max="13830" width="8.9375" style="2"/>
    <col min="13831" max="13831" width="13" style="2" customWidth="1"/>
    <col min="13832" max="14078" width="8.9375" style="2"/>
    <col min="14079" max="14079" width="24.1171875" style="2" customWidth="1"/>
    <col min="14080" max="14081" width="12.703125" style="2" customWidth="1"/>
    <col min="14082" max="14082" width="8.1171875" style="2" customWidth="1"/>
    <col min="14083" max="14083" width="17.5859375" style="2" customWidth="1"/>
    <col min="14084" max="14084" width="15.29296875" style="2" customWidth="1"/>
    <col min="14085" max="14085" width="11.5859375" style="2" customWidth="1"/>
    <col min="14086" max="14086" width="8.9375" style="2"/>
    <col min="14087" max="14087" width="13" style="2" customWidth="1"/>
    <col min="14088" max="14334" width="8.9375" style="2"/>
    <col min="14335" max="14335" width="24.1171875" style="2" customWidth="1"/>
    <col min="14336" max="14337" width="12.703125" style="2" customWidth="1"/>
    <col min="14338" max="14338" width="8.1171875" style="2" customWidth="1"/>
    <col min="14339" max="14339" width="17.5859375" style="2" customWidth="1"/>
    <col min="14340" max="14340" width="15.29296875" style="2" customWidth="1"/>
    <col min="14341" max="14341" width="11.5859375" style="2" customWidth="1"/>
    <col min="14342" max="14342" width="8.9375" style="2"/>
    <col min="14343" max="14343" width="13" style="2" customWidth="1"/>
    <col min="14344" max="14590" width="8.9375" style="2"/>
    <col min="14591" max="14591" width="24.1171875" style="2" customWidth="1"/>
    <col min="14592" max="14593" width="12.703125" style="2" customWidth="1"/>
    <col min="14594" max="14594" width="8.1171875" style="2" customWidth="1"/>
    <col min="14595" max="14595" width="17.5859375" style="2" customWidth="1"/>
    <col min="14596" max="14596" width="15.29296875" style="2" customWidth="1"/>
    <col min="14597" max="14597" width="11.5859375" style="2" customWidth="1"/>
    <col min="14598" max="14598" width="8.9375" style="2"/>
    <col min="14599" max="14599" width="13" style="2" customWidth="1"/>
    <col min="14600" max="14846" width="8.9375" style="2"/>
    <col min="14847" max="14847" width="24.1171875" style="2" customWidth="1"/>
    <col min="14848" max="14849" width="12.703125" style="2" customWidth="1"/>
    <col min="14850" max="14850" width="8.1171875" style="2" customWidth="1"/>
    <col min="14851" max="14851" width="17.5859375" style="2" customWidth="1"/>
    <col min="14852" max="14852" width="15.29296875" style="2" customWidth="1"/>
    <col min="14853" max="14853" width="11.5859375" style="2" customWidth="1"/>
    <col min="14854" max="14854" width="8.9375" style="2"/>
    <col min="14855" max="14855" width="13" style="2" customWidth="1"/>
    <col min="14856" max="15102" width="8.9375" style="2"/>
    <col min="15103" max="15103" width="24.1171875" style="2" customWidth="1"/>
    <col min="15104" max="15105" width="12.703125" style="2" customWidth="1"/>
    <col min="15106" max="15106" width="8.1171875" style="2" customWidth="1"/>
    <col min="15107" max="15107" width="17.5859375" style="2" customWidth="1"/>
    <col min="15108" max="15108" width="15.29296875" style="2" customWidth="1"/>
    <col min="15109" max="15109" width="11.5859375" style="2" customWidth="1"/>
    <col min="15110" max="15110" width="8.9375" style="2"/>
    <col min="15111" max="15111" width="13" style="2" customWidth="1"/>
    <col min="15112" max="15358" width="8.9375" style="2"/>
    <col min="15359" max="15359" width="24.1171875" style="2" customWidth="1"/>
    <col min="15360" max="15361" width="12.703125" style="2" customWidth="1"/>
    <col min="15362" max="15362" width="8.1171875" style="2" customWidth="1"/>
    <col min="15363" max="15363" width="17.5859375" style="2" customWidth="1"/>
    <col min="15364" max="15364" width="15.29296875" style="2" customWidth="1"/>
    <col min="15365" max="15365" width="11.5859375" style="2" customWidth="1"/>
    <col min="15366" max="15366" width="8.9375" style="2"/>
    <col min="15367" max="15367" width="13" style="2" customWidth="1"/>
    <col min="15368" max="15614" width="8.9375" style="2"/>
    <col min="15615" max="15615" width="24.1171875" style="2" customWidth="1"/>
    <col min="15616" max="15617" width="12.703125" style="2" customWidth="1"/>
    <col min="15618" max="15618" width="8.1171875" style="2" customWidth="1"/>
    <col min="15619" max="15619" width="17.5859375" style="2" customWidth="1"/>
    <col min="15620" max="15620" width="15.29296875" style="2" customWidth="1"/>
    <col min="15621" max="15621" width="11.5859375" style="2" customWidth="1"/>
    <col min="15622" max="15622" width="8.9375" style="2"/>
    <col min="15623" max="15623" width="13" style="2" customWidth="1"/>
    <col min="15624" max="15870" width="8.9375" style="2"/>
    <col min="15871" max="15871" width="24.1171875" style="2" customWidth="1"/>
    <col min="15872" max="15873" width="12.703125" style="2" customWidth="1"/>
    <col min="15874" max="15874" width="8.1171875" style="2" customWidth="1"/>
    <col min="15875" max="15875" width="17.5859375" style="2" customWidth="1"/>
    <col min="15876" max="15876" width="15.29296875" style="2" customWidth="1"/>
    <col min="15877" max="15877" width="11.5859375" style="2" customWidth="1"/>
    <col min="15878" max="15878" width="8.9375" style="2"/>
    <col min="15879" max="15879" width="13" style="2" customWidth="1"/>
    <col min="15880" max="16126" width="8.9375" style="2"/>
    <col min="16127" max="16127" width="24.1171875" style="2" customWidth="1"/>
    <col min="16128" max="16129" width="12.703125" style="2" customWidth="1"/>
    <col min="16130" max="16130" width="8.1171875" style="2" customWidth="1"/>
    <col min="16131" max="16131" width="17.5859375" style="2" customWidth="1"/>
    <col min="16132" max="16132" width="15.29296875" style="2" customWidth="1"/>
    <col min="16133" max="16133" width="11.5859375" style="2" customWidth="1"/>
    <col min="16134" max="16134" width="8.9375" style="2"/>
    <col min="16135" max="16135" width="13" style="2" customWidth="1"/>
    <col min="16136" max="16384" width="8.9375" style="2"/>
  </cols>
  <sheetData>
    <row r="1" spans="1:7" x14ac:dyDescent="0.5">
      <c r="A1" s="1" t="s">
        <v>173</v>
      </c>
    </row>
    <row r="3" spans="1:7" x14ac:dyDescent="0.5">
      <c r="A3" s="1" t="s">
        <v>174</v>
      </c>
    </row>
    <row r="4" spans="1:7" s="4" customFormat="1" ht="12.75" customHeight="1" x14ac:dyDescent="0.5">
      <c r="A4" s="100"/>
      <c r="B4" s="4" t="s">
        <v>175</v>
      </c>
      <c r="C4" s="4" t="s">
        <v>176</v>
      </c>
      <c r="D4" s="2"/>
      <c r="E4" s="4" t="s">
        <v>177</v>
      </c>
      <c r="F4" s="2"/>
      <c r="G4" s="101"/>
    </row>
    <row r="5" spans="1:7" x14ac:dyDescent="0.5">
      <c r="A5" s="100" t="s">
        <v>178</v>
      </c>
      <c r="B5" s="22">
        <v>5</v>
      </c>
      <c r="C5" s="22">
        <v>10</v>
      </c>
      <c r="E5" s="22">
        <v>200</v>
      </c>
      <c r="G5" s="3"/>
    </row>
    <row r="6" spans="1:7" x14ac:dyDescent="0.5">
      <c r="A6" s="100" t="s">
        <v>179</v>
      </c>
      <c r="B6" s="22">
        <v>10</v>
      </c>
      <c r="C6" s="22">
        <v>5</v>
      </c>
      <c r="E6" s="22">
        <v>150</v>
      </c>
    </row>
    <row r="7" spans="1:7" x14ac:dyDescent="0.5">
      <c r="A7" s="100" t="s">
        <v>180</v>
      </c>
      <c r="B7" s="22">
        <v>0</v>
      </c>
      <c r="C7" s="22">
        <v>12</v>
      </c>
      <c r="E7" s="22">
        <v>200</v>
      </c>
    </row>
    <row r="8" spans="1:7" x14ac:dyDescent="0.5">
      <c r="A8" s="100" t="s">
        <v>181</v>
      </c>
      <c r="B8" s="22">
        <v>12</v>
      </c>
      <c r="C8" s="22">
        <v>0</v>
      </c>
      <c r="E8" s="22">
        <v>300</v>
      </c>
    </row>
    <row r="10" spans="1:7" x14ac:dyDescent="0.5">
      <c r="A10" s="1" t="s">
        <v>182</v>
      </c>
      <c r="B10" s="4" t="s">
        <v>175</v>
      </c>
      <c r="C10" s="4" t="s">
        <v>176</v>
      </c>
      <c r="E10" s="1" t="s">
        <v>2</v>
      </c>
    </row>
    <row r="11" spans="1:7" x14ac:dyDescent="0.5">
      <c r="B11" s="26">
        <v>9.314166739860644</v>
      </c>
      <c r="C11" s="26">
        <v>5.0287026792756979</v>
      </c>
      <c r="E11" s="3" t="s">
        <v>183</v>
      </c>
      <c r="F11" s="3" t="s">
        <v>184</v>
      </c>
    </row>
    <row r="12" spans="1:7" x14ac:dyDescent="0.5">
      <c r="B12" s="27"/>
      <c r="C12" s="27"/>
      <c r="E12" s="3" t="s">
        <v>185</v>
      </c>
      <c r="F12" s="3" t="s">
        <v>186</v>
      </c>
    </row>
    <row r="13" spans="1:7" x14ac:dyDescent="0.5">
      <c r="A13" s="1" t="s">
        <v>187</v>
      </c>
    </row>
    <row r="14" spans="1:7" x14ac:dyDescent="0.5">
      <c r="A14" s="100" t="s">
        <v>178</v>
      </c>
      <c r="B14" s="5">
        <f>SQRT(SUMXMY2(B5:C5,$B$11:$C$11))</f>
        <v>6.5822360722143998</v>
      </c>
    </row>
    <row r="15" spans="1:7" x14ac:dyDescent="0.5">
      <c r="A15" s="100" t="s">
        <v>179</v>
      </c>
      <c r="B15" s="5">
        <f t="shared" ref="B15:B17" si="0">SQRT(SUMXMY2(B6:C6,$B$11:$C$11))</f>
        <v>0.68643361260283653</v>
      </c>
    </row>
    <row r="16" spans="1:7" x14ac:dyDescent="0.5">
      <c r="A16" s="100" t="s">
        <v>180</v>
      </c>
      <c r="B16" s="5">
        <f t="shared" si="0"/>
        <v>11.634117430723489</v>
      </c>
    </row>
    <row r="17" spans="1:2" x14ac:dyDescent="0.5">
      <c r="A17" s="100" t="s">
        <v>181</v>
      </c>
      <c r="B17" s="5">
        <f t="shared" si="0"/>
        <v>5.7010131501186159</v>
      </c>
    </row>
    <row r="19" spans="1:2" x14ac:dyDescent="0.5">
      <c r="A19" s="102" t="s">
        <v>188</v>
      </c>
      <c r="B19" s="8">
        <f>SUMPRODUCT(E5:E8,B14:B17)</f>
        <v>5456.5396875135875</v>
      </c>
    </row>
    <row r="21" spans="1:2" x14ac:dyDescent="0.5">
      <c r="A21" s="1"/>
    </row>
  </sheetData>
  <printOptions horizontalCentered="1" verticalCentered="1" headings="1" gridLines="1" gridLinesSet="0"/>
  <pageMargins left="0.75" right="0.75" top="1" bottom="1" header="0.5" footer="0.5"/>
  <pageSetup scale="87"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EE5C-A668-4BB9-A9E4-197A819D40C8}">
  <dimension ref="A1:L292"/>
  <sheetViews>
    <sheetView zoomScale="86" workbookViewId="0">
      <pane ySplit="1" topLeftCell="A4" activePane="bottomLeft" state="frozen"/>
      <selection pane="bottomLeft" activeCell="J38" sqref="J38"/>
    </sheetView>
  </sheetViews>
  <sheetFormatPr defaultColWidth="9.17578125" defaultRowHeight="14.35" x14ac:dyDescent="0.5"/>
  <cols>
    <col min="1" max="2" width="17.703125" style="52" bestFit="1" customWidth="1"/>
    <col min="3" max="4" width="6.703125" style="52" bestFit="1" customWidth="1"/>
    <col min="5" max="5" width="8.3515625" style="52" bestFit="1" customWidth="1"/>
    <col min="6" max="6" width="11.703125" style="52" bestFit="1" customWidth="1"/>
    <col min="7" max="7" width="8.5859375" style="52" bestFit="1" customWidth="1"/>
    <col min="8" max="8" width="9.17578125" style="52"/>
    <col min="9" max="9" width="19.234375" style="52" bestFit="1" customWidth="1"/>
    <col min="10" max="10" width="10.87890625" style="52" bestFit="1" customWidth="1"/>
    <col min="11" max="16384" width="9.17578125" style="52"/>
  </cols>
  <sheetData>
    <row r="1" spans="1:12" ht="29" thickBot="1" x14ac:dyDescent="0.55000000000000004">
      <c r="A1" s="52" t="s">
        <v>94</v>
      </c>
      <c r="B1" s="52" t="s">
        <v>95</v>
      </c>
      <c r="C1" s="53" t="s">
        <v>96</v>
      </c>
      <c r="D1" s="53" t="s">
        <v>97</v>
      </c>
      <c r="E1" s="53" t="s">
        <v>98</v>
      </c>
      <c r="F1" s="53" t="s">
        <v>99</v>
      </c>
      <c r="G1" s="53" t="s">
        <v>100</v>
      </c>
    </row>
    <row r="2" spans="1:12" ht="14.7" thickBot="1" x14ac:dyDescent="0.55000000000000004">
      <c r="I2" s="52" t="s">
        <v>101</v>
      </c>
      <c r="J2" s="54">
        <f>SUM(G5:G292)</f>
        <v>33373.142266834424</v>
      </c>
    </row>
    <row r="3" spans="1:12" x14ac:dyDescent="0.5">
      <c r="I3" s="52" t="s">
        <v>102</v>
      </c>
      <c r="J3" s="55">
        <v>1.2052872826947685</v>
      </c>
    </row>
    <row r="4" spans="1:12" ht="29" thickBot="1" x14ac:dyDescent="0.55000000000000004">
      <c r="A4" s="56" t="s">
        <v>103</v>
      </c>
      <c r="B4" s="57"/>
      <c r="C4" s="57"/>
      <c r="D4" s="57"/>
      <c r="E4" s="57"/>
      <c r="F4" s="57"/>
      <c r="G4" s="57"/>
      <c r="I4" s="53" t="s">
        <v>104</v>
      </c>
      <c r="J4" s="53" t="s">
        <v>105</v>
      </c>
      <c r="K4" s="53"/>
    </row>
    <row r="5" spans="1:12" x14ac:dyDescent="0.5">
      <c r="A5" s="52" t="s">
        <v>106</v>
      </c>
      <c r="B5" s="52" t="s">
        <v>107</v>
      </c>
      <c r="C5" s="52">
        <v>21</v>
      </c>
      <c r="D5" s="52">
        <v>28</v>
      </c>
      <c r="E5" s="52">
        <f>D5-C5</f>
        <v>7</v>
      </c>
      <c r="F5" s="58">
        <f>$J$3+VLOOKUP(B5,$I$5:$J$36,2,FALSE)-VLOOKUP(A5,$I$5:$J$36,2,FALSE)</f>
        <v>0.36238004111607047</v>
      </c>
      <c r="G5" s="58">
        <f>(E5-F5)^2</f>
        <v>44.057998718574297</v>
      </c>
      <c r="I5" s="52" t="s">
        <v>108</v>
      </c>
      <c r="J5" s="59">
        <v>12.353172995347617</v>
      </c>
      <c r="K5" s="52" t="s">
        <v>109</v>
      </c>
      <c r="L5" s="52" t="s">
        <v>110</v>
      </c>
    </row>
    <row r="6" spans="1:12" x14ac:dyDescent="0.5">
      <c r="A6" s="52" t="s">
        <v>111</v>
      </c>
      <c r="B6" s="52" t="s">
        <v>112</v>
      </c>
      <c r="C6" s="52">
        <v>31</v>
      </c>
      <c r="D6" s="52">
        <v>23</v>
      </c>
      <c r="E6" s="52">
        <f t="shared" ref="E6:E73" si="0">D6-C6</f>
        <v>-8</v>
      </c>
      <c r="F6" s="58">
        <f t="shared" ref="F6:F69" si="1">$J$3+VLOOKUP(B6,$I$5:$J$36,2,FALSE)-VLOOKUP(A6,$I$5:$J$36,2,FALSE)</f>
        <v>-5.9488794510889207</v>
      </c>
      <c r="G6" s="58">
        <f t="shared" ref="G6:G20" si="2">(E6-F6)^2</f>
        <v>4.2070955061652873</v>
      </c>
      <c r="I6" s="52" t="s">
        <v>113</v>
      </c>
      <c r="J6" s="60">
        <v>11.365327788737861</v>
      </c>
      <c r="K6" s="52" t="s">
        <v>109</v>
      </c>
    </row>
    <row r="7" spans="1:12" x14ac:dyDescent="0.5">
      <c r="A7" s="52" t="s">
        <v>114</v>
      </c>
      <c r="B7" s="52" t="s">
        <v>115</v>
      </c>
      <c r="C7" s="52">
        <v>27</v>
      </c>
      <c r="D7" s="52">
        <v>20</v>
      </c>
      <c r="E7" s="52">
        <f t="shared" si="0"/>
        <v>-7</v>
      </c>
      <c r="F7" s="58">
        <f t="shared" si="1"/>
        <v>-7.6985881923160173</v>
      </c>
      <c r="G7" s="58">
        <f t="shared" si="2"/>
        <v>0.48802546244336081</v>
      </c>
      <c r="I7" s="52" t="s">
        <v>116</v>
      </c>
      <c r="J7" s="60">
        <v>10.375558007032701</v>
      </c>
      <c r="K7" s="52" t="s">
        <v>109</v>
      </c>
    </row>
    <row r="8" spans="1:12" x14ac:dyDescent="0.5">
      <c r="A8" s="52" t="s">
        <v>117</v>
      </c>
      <c r="B8" s="52" t="s">
        <v>118</v>
      </c>
      <c r="C8" s="52">
        <v>10</v>
      </c>
      <c r="D8" s="52">
        <v>31</v>
      </c>
      <c r="E8" s="52">
        <f t="shared" si="0"/>
        <v>21</v>
      </c>
      <c r="F8" s="58">
        <f t="shared" si="1"/>
        <v>8.9926659900739807</v>
      </c>
      <c r="G8" s="58">
        <f>(E8-F8)^2</f>
        <v>144.17607002592607</v>
      </c>
      <c r="I8" s="52" t="s">
        <v>106</v>
      </c>
      <c r="J8" s="60">
        <v>8.5187867763802227</v>
      </c>
      <c r="K8" s="52" t="s">
        <v>109</v>
      </c>
    </row>
    <row r="9" spans="1:12" x14ac:dyDescent="0.5">
      <c r="A9" s="52" t="s">
        <v>119</v>
      </c>
      <c r="B9" s="52" t="s">
        <v>120</v>
      </c>
      <c r="C9" s="52">
        <v>14</v>
      </c>
      <c r="D9" s="52">
        <v>27</v>
      </c>
      <c r="E9" s="52">
        <f t="shared" si="0"/>
        <v>13</v>
      </c>
      <c r="F9" s="58">
        <f t="shared" si="1"/>
        <v>8.0976986286324077</v>
      </c>
      <c r="G9" s="58">
        <f t="shared" si="2"/>
        <v>24.032558735712577</v>
      </c>
      <c r="I9" s="52" t="s">
        <v>121</v>
      </c>
      <c r="J9" s="60">
        <v>8.2337712663446538</v>
      </c>
      <c r="K9" s="58" t="s">
        <v>109</v>
      </c>
    </row>
    <row r="10" spans="1:12" x14ac:dyDescent="0.5">
      <c r="A10" s="52" t="s">
        <v>122</v>
      </c>
      <c r="B10" s="52" t="s">
        <v>123</v>
      </c>
      <c r="C10" s="52">
        <v>17</v>
      </c>
      <c r="D10" s="52">
        <v>10</v>
      </c>
      <c r="E10" s="52">
        <f t="shared" si="0"/>
        <v>-7</v>
      </c>
      <c r="F10" s="58">
        <f t="shared" si="1"/>
        <v>6.2759962935831783</v>
      </c>
      <c r="G10" s="58">
        <f t="shared" si="2"/>
        <v>176.25207758723428</v>
      </c>
      <c r="I10" s="52" t="s">
        <v>107</v>
      </c>
      <c r="J10" s="60">
        <v>7.675879534801525</v>
      </c>
      <c r="K10" s="52" t="s">
        <v>109</v>
      </c>
    </row>
    <row r="11" spans="1:12" x14ac:dyDescent="0.5">
      <c r="A11" s="52" t="s">
        <v>121</v>
      </c>
      <c r="B11" s="52" t="s">
        <v>124</v>
      </c>
      <c r="C11" s="52">
        <v>20</v>
      </c>
      <c r="D11" s="52">
        <v>9</v>
      </c>
      <c r="E11" s="52">
        <f t="shared" si="0"/>
        <v>-11</v>
      </c>
      <c r="F11" s="58">
        <f t="shared" si="1"/>
        <v>-15.21590636344629</v>
      </c>
      <c r="G11" s="58">
        <f t="shared" si="2"/>
        <v>17.773866465346924</v>
      </c>
      <c r="I11" s="52" t="s">
        <v>114</v>
      </c>
      <c r="J11" s="60">
        <v>7.1092321710965063</v>
      </c>
      <c r="K11" s="52" t="s">
        <v>109</v>
      </c>
    </row>
    <row r="12" spans="1:12" x14ac:dyDescent="0.5">
      <c r="A12" s="52" t="s">
        <v>113</v>
      </c>
      <c r="B12" s="52" t="s">
        <v>125</v>
      </c>
      <c r="C12" s="52">
        <v>31</v>
      </c>
      <c r="D12" s="52">
        <v>34</v>
      </c>
      <c r="E12" s="52">
        <f t="shared" si="0"/>
        <v>3</v>
      </c>
      <c r="F12" s="58">
        <f t="shared" si="1"/>
        <v>-12.615545938285381</v>
      </c>
      <c r="G12" s="58">
        <f t="shared" si="2"/>
        <v>243.84527495070105</v>
      </c>
      <c r="I12" s="52" t="s">
        <v>126</v>
      </c>
      <c r="J12" s="60">
        <v>5.8056058100747006</v>
      </c>
      <c r="K12" s="52" t="s">
        <v>109</v>
      </c>
    </row>
    <row r="13" spans="1:12" x14ac:dyDescent="0.5">
      <c r="A13" s="52" t="s">
        <v>127</v>
      </c>
      <c r="B13" s="52" t="s">
        <v>108</v>
      </c>
      <c r="C13" s="52">
        <v>19</v>
      </c>
      <c r="D13" s="52">
        <v>31</v>
      </c>
      <c r="E13" s="52">
        <f t="shared" si="0"/>
        <v>12</v>
      </c>
      <c r="F13" s="58">
        <f t="shared" si="1"/>
        <v>19.989638424089335</v>
      </c>
      <c r="G13" s="58">
        <f t="shared" si="2"/>
        <v>63.834322147684716</v>
      </c>
      <c r="I13" s="52" t="s">
        <v>128</v>
      </c>
      <c r="J13" s="60">
        <v>5.5298975184524863</v>
      </c>
      <c r="K13" s="52" t="s">
        <v>109</v>
      </c>
    </row>
    <row r="14" spans="1:12" x14ac:dyDescent="0.5">
      <c r="A14" s="52" t="s">
        <v>129</v>
      </c>
      <c r="B14" s="52" t="s">
        <v>130</v>
      </c>
      <c r="C14" s="52">
        <v>28</v>
      </c>
      <c r="D14" s="52">
        <v>33</v>
      </c>
      <c r="E14" s="52">
        <f t="shared" si="0"/>
        <v>5</v>
      </c>
      <c r="F14" s="58">
        <f t="shared" si="1"/>
        <v>-3.0709710892790318</v>
      </c>
      <c r="G14" s="58">
        <f t="shared" si="2"/>
        <v>65.140574323977972</v>
      </c>
      <c r="I14" s="52" t="s">
        <v>111</v>
      </c>
      <c r="J14" s="60">
        <v>5.2653281005959824</v>
      </c>
      <c r="K14" s="52" t="s">
        <v>109</v>
      </c>
    </row>
    <row r="15" spans="1:12" x14ac:dyDescent="0.5">
      <c r="A15" s="52" t="s">
        <v>131</v>
      </c>
      <c r="B15" s="52" t="s">
        <v>132</v>
      </c>
      <c r="C15" s="52">
        <v>42</v>
      </c>
      <c r="D15" s="52">
        <v>10</v>
      </c>
      <c r="E15" s="52">
        <f t="shared" si="0"/>
        <v>-32</v>
      </c>
      <c r="F15" s="58">
        <f t="shared" si="1"/>
        <v>3.6516856803197753</v>
      </c>
      <c r="G15" s="58">
        <f t="shared" si="2"/>
        <v>1271.0426918483179</v>
      </c>
      <c r="I15" s="52" t="s">
        <v>118</v>
      </c>
      <c r="J15" s="60">
        <v>1.3811924973600038</v>
      </c>
      <c r="L15" s="52" t="s">
        <v>133</v>
      </c>
    </row>
    <row r="16" spans="1:12" x14ac:dyDescent="0.5">
      <c r="A16" s="52" t="s">
        <v>116</v>
      </c>
      <c r="B16" s="52" t="s">
        <v>134</v>
      </c>
      <c r="C16" s="52">
        <v>33</v>
      </c>
      <c r="D16" s="52">
        <v>13</v>
      </c>
      <c r="E16" s="52">
        <f t="shared" si="0"/>
        <v>-20</v>
      </c>
      <c r="F16" s="58">
        <f t="shared" si="1"/>
        <v>-9.7320124310170897</v>
      </c>
      <c r="G16" s="58">
        <f t="shared" si="2"/>
        <v>105.43156871678758</v>
      </c>
      <c r="I16" s="52" t="s">
        <v>129</v>
      </c>
      <c r="J16" s="60">
        <v>1.3083877978939211</v>
      </c>
    </row>
    <row r="17" spans="1:12" x14ac:dyDescent="0.5">
      <c r="A17" s="52" t="s">
        <v>135</v>
      </c>
      <c r="B17" s="52" t="s">
        <v>128</v>
      </c>
      <c r="C17" s="52">
        <v>13</v>
      </c>
      <c r="D17" s="52">
        <v>19</v>
      </c>
      <c r="E17" s="52">
        <f t="shared" si="0"/>
        <v>6</v>
      </c>
      <c r="F17" s="58">
        <f t="shared" si="1"/>
        <v>8.9363884880937583</v>
      </c>
      <c r="G17" s="58">
        <f t="shared" si="2"/>
        <v>8.6223773530095471</v>
      </c>
      <c r="I17" s="52" t="s">
        <v>120</v>
      </c>
      <c r="J17" s="60">
        <v>0.75821724059774054</v>
      </c>
    </row>
    <row r="18" spans="1:12" x14ac:dyDescent="0.5">
      <c r="A18" s="52" t="s">
        <v>136</v>
      </c>
      <c r="B18" s="52" t="s">
        <v>137</v>
      </c>
      <c r="C18" s="52">
        <v>26</v>
      </c>
      <c r="D18" s="52">
        <v>27</v>
      </c>
      <c r="E18" s="52">
        <f t="shared" si="0"/>
        <v>1</v>
      </c>
      <c r="F18" s="58">
        <f t="shared" si="1"/>
        <v>-2.3516567994662467</v>
      </c>
      <c r="G18" s="58">
        <f t="shared" si="2"/>
        <v>11.233603301408325</v>
      </c>
      <c r="I18" s="52" t="s">
        <v>134</v>
      </c>
      <c r="J18" s="60">
        <v>-0.56174170667915657</v>
      </c>
    </row>
    <row r="19" spans="1:12" x14ac:dyDescent="0.5">
      <c r="A19" s="52" t="s">
        <v>138</v>
      </c>
      <c r="B19" s="52" t="s">
        <v>139</v>
      </c>
      <c r="C19" s="52">
        <v>24</v>
      </c>
      <c r="D19" s="52">
        <v>26</v>
      </c>
      <c r="E19" s="52">
        <f t="shared" si="0"/>
        <v>2</v>
      </c>
      <c r="F19" s="58">
        <f t="shared" si="1"/>
        <v>1.8223508284629846</v>
      </c>
      <c r="G19" s="58">
        <f t="shared" si="2"/>
        <v>3.1559228147787929E-2</v>
      </c>
      <c r="I19" s="52" t="s">
        <v>123</v>
      </c>
      <c r="J19" s="60">
        <v>-1.1600091997923165</v>
      </c>
      <c r="K19" s="52" t="s">
        <v>109</v>
      </c>
      <c r="L19" s="52" t="s">
        <v>140</v>
      </c>
    </row>
    <row r="20" spans="1:12" x14ac:dyDescent="0.5">
      <c r="A20" s="52" t="s">
        <v>126</v>
      </c>
      <c r="B20" s="52" t="s">
        <v>141</v>
      </c>
      <c r="C20" s="52">
        <v>3</v>
      </c>
      <c r="D20" s="52">
        <v>20</v>
      </c>
      <c r="E20" s="52">
        <f t="shared" si="0"/>
        <v>17</v>
      </c>
      <c r="F20" s="58">
        <f t="shared" si="1"/>
        <v>-7.7502686448819924</v>
      </c>
      <c r="G20" s="58">
        <f t="shared" si="2"/>
        <v>612.5757979938287</v>
      </c>
      <c r="I20" s="52" t="s">
        <v>115</v>
      </c>
      <c r="J20" s="60">
        <v>-1.7946433039142795</v>
      </c>
      <c r="K20" s="52" t="s">
        <v>109</v>
      </c>
      <c r="L20" s="52" t="s">
        <v>140</v>
      </c>
    </row>
    <row r="21" spans="1:12" x14ac:dyDescent="0.5">
      <c r="F21" s="58"/>
      <c r="G21" s="58"/>
      <c r="I21" s="52" t="s">
        <v>112</v>
      </c>
      <c r="J21" s="60">
        <v>-1.888838633187707</v>
      </c>
    </row>
    <row r="22" spans="1:12" ht="14.7" thickBot="1" x14ac:dyDescent="0.55000000000000004">
      <c r="A22" s="56" t="s">
        <v>142</v>
      </c>
      <c r="B22" s="57"/>
      <c r="C22" s="57"/>
      <c r="D22" s="57"/>
      <c r="E22" s="57"/>
      <c r="F22" s="61"/>
      <c r="G22" s="61"/>
      <c r="I22" s="52" t="s">
        <v>135</v>
      </c>
      <c r="J22" s="60">
        <v>-2.2012036869465028</v>
      </c>
    </row>
    <row r="23" spans="1:12" x14ac:dyDescent="0.5">
      <c r="A23" s="52" t="s">
        <v>128</v>
      </c>
      <c r="B23" s="52" t="s">
        <v>114</v>
      </c>
      <c r="C23" s="52">
        <v>31</v>
      </c>
      <c r="D23" s="52">
        <v>24</v>
      </c>
      <c r="E23" s="52">
        <f>D23-C23</f>
        <v>-7</v>
      </c>
      <c r="F23" s="58">
        <f>$J$3+VLOOKUP(B23,$I$5:$J$36,2,FALSE)-VLOOKUP(A23,$I$5:$J$36,2,FALSE)</f>
        <v>2.7846219353387891</v>
      </c>
      <c r="G23" s="58">
        <f>(E23-F23)^2</f>
        <v>95.738826417512996</v>
      </c>
      <c r="I23" s="52" t="s">
        <v>125</v>
      </c>
      <c r="J23" s="60">
        <v>-2.4555054322422873</v>
      </c>
    </row>
    <row r="24" spans="1:12" x14ac:dyDescent="0.5">
      <c r="A24" s="52" t="s">
        <v>115</v>
      </c>
      <c r="B24" s="52" t="s">
        <v>121</v>
      </c>
      <c r="C24" s="52">
        <v>17</v>
      </c>
      <c r="D24" s="52">
        <v>24</v>
      </c>
      <c r="E24" s="52">
        <f t="shared" si="0"/>
        <v>7</v>
      </c>
      <c r="F24" s="58">
        <f t="shared" si="1"/>
        <v>11.233701852953702</v>
      </c>
      <c r="G24" s="58">
        <f t="shared" ref="G24:G87" si="3">(E24-F24)^2</f>
        <v>17.924231379703613</v>
      </c>
      <c r="I24" s="52" t="s">
        <v>130</v>
      </c>
      <c r="J24" s="60">
        <v>-2.9678705740798792</v>
      </c>
    </row>
    <row r="25" spans="1:12" x14ac:dyDescent="0.5">
      <c r="A25" s="52" t="s">
        <v>141</v>
      </c>
      <c r="B25" s="52" t="s">
        <v>106</v>
      </c>
      <c r="C25" s="52">
        <v>18</v>
      </c>
      <c r="D25" s="52">
        <v>43</v>
      </c>
      <c r="E25" s="52">
        <f t="shared" si="0"/>
        <v>25</v>
      </c>
      <c r="F25" s="58">
        <f t="shared" si="1"/>
        <v>12.874024176577052</v>
      </c>
      <c r="G25" s="58">
        <f t="shared" si="3"/>
        <v>147.03928967023785</v>
      </c>
      <c r="I25" s="52" t="s">
        <v>136</v>
      </c>
      <c r="J25" s="60">
        <v>-3.1044540357322519</v>
      </c>
    </row>
    <row r="26" spans="1:12" x14ac:dyDescent="0.5">
      <c r="A26" s="52" t="s">
        <v>132</v>
      </c>
      <c r="B26" s="52" t="s">
        <v>127</v>
      </c>
      <c r="C26" s="52">
        <v>26</v>
      </c>
      <c r="D26" s="52">
        <v>19</v>
      </c>
      <c r="E26" s="52">
        <f t="shared" si="0"/>
        <v>-7</v>
      </c>
      <c r="F26" s="58">
        <f t="shared" si="1"/>
        <v>2.8167268080235655</v>
      </c>
      <c r="G26" s="58">
        <f t="shared" si="3"/>
        <v>96.368125223368537</v>
      </c>
      <c r="I26" s="52" t="s">
        <v>141</v>
      </c>
      <c r="J26" s="60">
        <v>-3.1499501175020601</v>
      </c>
    </row>
    <row r="27" spans="1:12" x14ac:dyDescent="0.5">
      <c r="A27" s="52" t="s">
        <v>129</v>
      </c>
      <c r="B27" s="52" t="s">
        <v>126</v>
      </c>
      <c r="C27" s="52">
        <v>16</v>
      </c>
      <c r="D27" s="52">
        <v>26</v>
      </c>
      <c r="E27" s="52">
        <f t="shared" si="0"/>
        <v>10</v>
      </c>
      <c r="F27" s="58">
        <f t="shared" si="1"/>
        <v>5.7025052948755475</v>
      </c>
      <c r="G27" s="58">
        <f t="shared" si="3"/>
        <v>18.468460740572706</v>
      </c>
      <c r="I27" s="52" t="s">
        <v>139</v>
      </c>
      <c r="J27" s="60">
        <v>-3.5981731640503907</v>
      </c>
    </row>
    <row r="28" spans="1:12" x14ac:dyDescent="0.5">
      <c r="A28" s="52" t="s">
        <v>108</v>
      </c>
      <c r="B28" s="52" t="s">
        <v>112</v>
      </c>
      <c r="C28" s="52">
        <v>48</v>
      </c>
      <c r="D28" s="52">
        <v>23</v>
      </c>
      <c r="E28" s="52">
        <f t="shared" si="0"/>
        <v>-25</v>
      </c>
      <c r="F28" s="58">
        <f t="shared" si="1"/>
        <v>-13.036724345840556</v>
      </c>
      <c r="G28" s="58">
        <f t="shared" si="3"/>
        <v>143.11996437740407</v>
      </c>
      <c r="I28" s="52" t="s">
        <v>138</v>
      </c>
      <c r="J28" s="60">
        <v>-4.2152367098186065</v>
      </c>
    </row>
    <row r="29" spans="1:12" x14ac:dyDescent="0.5">
      <c r="A29" s="52" t="s">
        <v>107</v>
      </c>
      <c r="B29" s="52" t="s">
        <v>120</v>
      </c>
      <c r="C29" s="52">
        <v>40</v>
      </c>
      <c r="D29" s="52">
        <v>32</v>
      </c>
      <c r="E29" s="52">
        <f t="shared" si="0"/>
        <v>-8</v>
      </c>
      <c r="F29" s="58">
        <f t="shared" si="1"/>
        <v>-5.7123750115090157</v>
      </c>
      <c r="G29" s="58">
        <f t="shared" si="3"/>
        <v>5.2332280879683761</v>
      </c>
      <c r="I29" s="52" t="s">
        <v>119</v>
      </c>
      <c r="J29" s="60">
        <v>-6.1341941053398994</v>
      </c>
    </row>
    <row r="30" spans="1:12" x14ac:dyDescent="0.5">
      <c r="A30" s="52" t="s">
        <v>130</v>
      </c>
      <c r="B30" s="52" t="s">
        <v>116</v>
      </c>
      <c r="C30" s="52">
        <v>19</v>
      </c>
      <c r="D30" s="52">
        <v>24</v>
      </c>
      <c r="E30" s="52">
        <f t="shared" si="0"/>
        <v>5</v>
      </c>
      <c r="F30" s="58">
        <f t="shared" si="1"/>
        <v>14.548715863807349</v>
      </c>
      <c r="G30" s="58">
        <f t="shared" si="3"/>
        <v>91.177974647726117</v>
      </c>
      <c r="I30" s="52" t="s">
        <v>122</v>
      </c>
      <c r="J30" s="60">
        <v>-6.2307182106807266</v>
      </c>
    </row>
    <row r="31" spans="1:12" x14ac:dyDescent="0.5">
      <c r="A31" s="52" t="s">
        <v>131</v>
      </c>
      <c r="B31" s="52" t="s">
        <v>117</v>
      </c>
      <c r="C31" s="52">
        <v>14</v>
      </c>
      <c r="D31" s="52">
        <v>28</v>
      </c>
      <c r="E31" s="52">
        <f t="shared" si="0"/>
        <v>14</v>
      </c>
      <c r="F31" s="58">
        <f t="shared" si="1"/>
        <v>5.2881171416763131</v>
      </c>
      <c r="G31" s="58">
        <f t="shared" si="3"/>
        <v>75.896902937154096</v>
      </c>
      <c r="I31" s="52" t="s">
        <v>117</v>
      </c>
      <c r="J31" s="60">
        <v>-6.4061862100192082</v>
      </c>
    </row>
    <row r="32" spans="1:12" x14ac:dyDescent="0.5">
      <c r="A32" s="52" t="s">
        <v>139</v>
      </c>
      <c r="B32" s="52" t="s">
        <v>136</v>
      </c>
      <c r="C32" s="52">
        <v>24</v>
      </c>
      <c r="D32" s="52">
        <v>20</v>
      </c>
      <c r="E32" s="52">
        <f t="shared" si="0"/>
        <v>-4</v>
      </c>
      <c r="F32" s="58">
        <f t="shared" si="1"/>
        <v>1.6990064110129073</v>
      </c>
      <c r="G32" s="58">
        <f t="shared" si="3"/>
        <v>32.478674072766218</v>
      </c>
      <c r="I32" s="52" t="s">
        <v>127</v>
      </c>
      <c r="J32" s="60">
        <v>-6.4311781460469488</v>
      </c>
    </row>
    <row r="33" spans="1:11" x14ac:dyDescent="0.5">
      <c r="A33" s="52" t="s">
        <v>125</v>
      </c>
      <c r="B33" s="52" t="s">
        <v>123</v>
      </c>
      <c r="C33" s="52">
        <v>10</v>
      </c>
      <c r="D33" s="52">
        <v>24</v>
      </c>
      <c r="E33" s="52">
        <f t="shared" si="0"/>
        <v>14</v>
      </c>
      <c r="F33" s="58">
        <f t="shared" si="1"/>
        <v>2.5007835151447395</v>
      </c>
      <c r="G33" s="58">
        <f t="shared" si="3"/>
        <v>132.23197976556696</v>
      </c>
      <c r="I33" s="52" t="s">
        <v>137</v>
      </c>
      <c r="J33" s="60">
        <v>-6.6613981178932669</v>
      </c>
    </row>
    <row r="34" spans="1:11" x14ac:dyDescent="0.5">
      <c r="A34" s="52" t="s">
        <v>122</v>
      </c>
      <c r="B34" s="52" t="s">
        <v>124</v>
      </c>
      <c r="C34" s="52">
        <v>20</v>
      </c>
      <c r="D34" s="52">
        <v>23</v>
      </c>
      <c r="E34" s="52">
        <f t="shared" si="0"/>
        <v>3</v>
      </c>
      <c r="F34" s="58">
        <f t="shared" si="1"/>
        <v>-0.75141688642090898</v>
      </c>
      <c r="G34" s="58">
        <f t="shared" si="3"/>
        <v>14.073128655723947</v>
      </c>
      <c r="I34" s="52" t="s">
        <v>132</v>
      </c>
      <c r="J34" s="60">
        <v>-8.042617671375746</v>
      </c>
    </row>
    <row r="35" spans="1:11" x14ac:dyDescent="0.5">
      <c r="A35" s="52" t="s">
        <v>135</v>
      </c>
      <c r="B35" s="52" t="s">
        <v>134</v>
      </c>
      <c r="C35" s="52">
        <v>33</v>
      </c>
      <c r="D35" s="52">
        <v>37</v>
      </c>
      <c r="E35" s="52">
        <f t="shared" si="0"/>
        <v>4</v>
      </c>
      <c r="F35" s="58">
        <f t="shared" si="1"/>
        <v>2.8447492629621145</v>
      </c>
      <c r="G35" s="58">
        <f t="shared" si="3"/>
        <v>1.3346042654265777</v>
      </c>
      <c r="I35" s="52" t="s">
        <v>124</v>
      </c>
      <c r="J35" s="60">
        <v>-8.1874223797964039</v>
      </c>
    </row>
    <row r="36" spans="1:11" ht="14.7" thickBot="1" x14ac:dyDescent="0.55000000000000004">
      <c r="A36" s="52" t="s">
        <v>137</v>
      </c>
      <c r="B36" s="52" t="s">
        <v>138</v>
      </c>
      <c r="C36" s="52">
        <v>20</v>
      </c>
      <c r="D36" s="52">
        <v>10</v>
      </c>
      <c r="E36" s="52">
        <f t="shared" si="0"/>
        <v>-10</v>
      </c>
      <c r="F36" s="58">
        <f t="shared" si="1"/>
        <v>3.6514486907694286</v>
      </c>
      <c r="G36" s="58">
        <f t="shared" si="3"/>
        <v>186.36205135671031</v>
      </c>
      <c r="I36" s="52" t="s">
        <v>131</v>
      </c>
      <c r="J36" s="62">
        <v>-10.489016069000753</v>
      </c>
    </row>
    <row r="37" spans="1:11" x14ac:dyDescent="0.5">
      <c r="A37" s="52" t="s">
        <v>113</v>
      </c>
      <c r="B37" s="52" t="s">
        <v>111</v>
      </c>
      <c r="C37" s="52">
        <v>17</v>
      </c>
      <c r="D37" s="52">
        <v>27</v>
      </c>
      <c r="E37" s="52">
        <f t="shared" si="0"/>
        <v>10</v>
      </c>
      <c r="F37" s="58">
        <f t="shared" si="1"/>
        <v>-4.8947124054471107</v>
      </c>
      <c r="G37" s="58">
        <f t="shared" si="3"/>
        <v>221.85245764098005</v>
      </c>
      <c r="I37" s="52" t="s">
        <v>143</v>
      </c>
      <c r="J37" s="63">
        <f>SUM(J5:J36)</f>
        <v>3.0617528068432875E-8</v>
      </c>
      <c r="K37" s="64"/>
    </row>
    <row r="38" spans="1:11" x14ac:dyDescent="0.5">
      <c r="A38" s="52" t="s">
        <v>118</v>
      </c>
      <c r="B38" s="52" t="s">
        <v>119</v>
      </c>
      <c r="C38" s="52">
        <v>20</v>
      </c>
      <c r="D38" s="52">
        <v>7</v>
      </c>
      <c r="E38" s="52">
        <f t="shared" si="0"/>
        <v>-13</v>
      </c>
      <c r="F38" s="58">
        <f t="shared" si="1"/>
        <v>-6.3100993200051345</v>
      </c>
      <c r="G38" s="58">
        <f t="shared" si="3"/>
        <v>44.754771108195762</v>
      </c>
    </row>
    <row r="39" spans="1:11" x14ac:dyDescent="0.5">
      <c r="F39" s="58"/>
      <c r="G39" s="58"/>
    </row>
    <row r="40" spans="1:11" ht="14.7" thickBot="1" x14ac:dyDescent="0.55000000000000004">
      <c r="A40" s="56" t="s">
        <v>144</v>
      </c>
      <c r="B40" s="57"/>
      <c r="C40" s="57"/>
      <c r="D40" s="57"/>
      <c r="E40" s="57"/>
      <c r="F40" s="61"/>
      <c r="G40" s="61"/>
    </row>
    <row r="41" spans="1:11" x14ac:dyDescent="0.5">
      <c r="A41" s="52" t="s">
        <v>123</v>
      </c>
      <c r="B41" s="52" t="s">
        <v>136</v>
      </c>
      <c r="C41" s="52">
        <v>21</v>
      </c>
      <c r="D41" s="52">
        <v>32</v>
      </c>
      <c r="E41" s="52">
        <f t="shared" si="0"/>
        <v>11</v>
      </c>
      <c r="F41" s="58">
        <f t="shared" si="1"/>
        <v>-0.73915755324516685</v>
      </c>
      <c r="G41" s="58">
        <f t="shared" si="3"/>
        <v>137.80782005991307</v>
      </c>
    </row>
    <row r="42" spans="1:11" x14ac:dyDescent="0.5">
      <c r="A42" s="52" t="s">
        <v>139</v>
      </c>
      <c r="B42" s="52" t="s">
        <v>137</v>
      </c>
      <c r="C42" s="52">
        <v>39</v>
      </c>
      <c r="D42" s="52">
        <v>28</v>
      </c>
      <c r="E42" s="52">
        <f t="shared" si="0"/>
        <v>-11</v>
      </c>
      <c r="F42" s="58">
        <f t="shared" si="1"/>
        <v>-1.8579376711481079</v>
      </c>
      <c r="G42" s="58">
        <f t="shared" si="3"/>
        <v>83.577303624612895</v>
      </c>
    </row>
    <row r="43" spans="1:11" x14ac:dyDescent="0.5">
      <c r="A43" s="52" t="s">
        <v>119</v>
      </c>
      <c r="B43" s="52" t="s">
        <v>131</v>
      </c>
      <c r="C43" s="52">
        <v>35</v>
      </c>
      <c r="D43" s="52">
        <v>33</v>
      </c>
      <c r="E43" s="52">
        <f t="shared" si="0"/>
        <v>-2</v>
      </c>
      <c r="F43" s="58">
        <f t="shared" si="1"/>
        <v>-3.1495346809660845</v>
      </c>
      <c r="G43" s="58">
        <f t="shared" si="3"/>
        <v>1.3214299827437976</v>
      </c>
    </row>
    <row r="44" spans="1:11" x14ac:dyDescent="0.5">
      <c r="A44" s="52" t="s">
        <v>134</v>
      </c>
      <c r="B44" s="52" t="s">
        <v>117</v>
      </c>
      <c r="C44" s="52">
        <v>27</v>
      </c>
      <c r="D44" s="52">
        <v>20</v>
      </c>
      <c r="E44" s="52">
        <f t="shared" si="0"/>
        <v>-7</v>
      </c>
      <c r="F44" s="58">
        <f t="shared" si="1"/>
        <v>-4.6391572206452834</v>
      </c>
      <c r="G44" s="58">
        <f t="shared" si="3"/>
        <v>5.573578628831303</v>
      </c>
    </row>
    <row r="45" spans="1:11" x14ac:dyDescent="0.5">
      <c r="A45" s="52" t="s">
        <v>116</v>
      </c>
      <c r="B45" s="52" t="s">
        <v>135</v>
      </c>
      <c r="C45" s="52">
        <v>28</v>
      </c>
      <c r="D45" s="52">
        <v>24</v>
      </c>
      <c r="E45" s="52">
        <f t="shared" si="0"/>
        <v>-4</v>
      </c>
      <c r="F45" s="58">
        <f t="shared" si="1"/>
        <v>-11.371474411284435</v>
      </c>
      <c r="G45" s="58">
        <f t="shared" si="3"/>
        <v>54.338634996221209</v>
      </c>
    </row>
    <row r="46" spans="1:11" x14ac:dyDescent="0.5">
      <c r="A46" s="52" t="s">
        <v>124</v>
      </c>
      <c r="B46" s="52" t="s">
        <v>107</v>
      </c>
      <c r="C46" s="52">
        <v>17</v>
      </c>
      <c r="D46" s="52">
        <v>51</v>
      </c>
      <c r="E46" s="52">
        <f t="shared" si="0"/>
        <v>34</v>
      </c>
      <c r="F46" s="58">
        <f t="shared" si="1"/>
        <v>17.068589197292695</v>
      </c>
      <c r="G46" s="58">
        <f t="shared" si="3"/>
        <v>286.67267177003362</v>
      </c>
    </row>
    <row r="47" spans="1:11" x14ac:dyDescent="0.5">
      <c r="A47" s="52" t="s">
        <v>127</v>
      </c>
      <c r="B47" s="52" t="s">
        <v>121</v>
      </c>
      <c r="C47" s="52">
        <v>22</v>
      </c>
      <c r="D47" s="52">
        <v>27</v>
      </c>
      <c r="E47" s="52">
        <f t="shared" si="0"/>
        <v>5</v>
      </c>
      <c r="F47" s="58">
        <f t="shared" si="1"/>
        <v>15.870236695086373</v>
      </c>
      <c r="G47" s="58">
        <f t="shared" si="3"/>
        <v>118.1620458072023</v>
      </c>
    </row>
    <row r="48" spans="1:11" x14ac:dyDescent="0.5">
      <c r="A48" s="52" t="s">
        <v>138</v>
      </c>
      <c r="B48" s="52" t="s">
        <v>118</v>
      </c>
      <c r="C48" s="52">
        <v>24</v>
      </c>
      <c r="D48" s="52">
        <v>17</v>
      </c>
      <c r="E48" s="52">
        <f t="shared" si="0"/>
        <v>-7</v>
      </c>
      <c r="F48" s="58">
        <f t="shared" si="1"/>
        <v>6.8017164898733791</v>
      </c>
      <c r="G48" s="58">
        <f t="shared" si="3"/>
        <v>190.48737806684272</v>
      </c>
    </row>
    <row r="49" spans="1:9" x14ac:dyDescent="0.5">
      <c r="A49" s="52" t="s">
        <v>132</v>
      </c>
      <c r="B49" s="52" t="s">
        <v>115</v>
      </c>
      <c r="C49" s="52">
        <v>9</v>
      </c>
      <c r="D49" s="52">
        <v>19</v>
      </c>
      <c r="E49" s="52">
        <f t="shared" si="0"/>
        <v>10</v>
      </c>
      <c r="F49" s="58">
        <f t="shared" si="1"/>
        <v>7.453261650156235</v>
      </c>
      <c r="G49" s="58">
        <f t="shared" si="3"/>
        <v>6.4858762225649436</v>
      </c>
    </row>
    <row r="50" spans="1:9" x14ac:dyDescent="0.5">
      <c r="A50" s="52" t="s">
        <v>130</v>
      </c>
      <c r="B50" s="52" t="s">
        <v>126</v>
      </c>
      <c r="C50" s="52">
        <v>14</v>
      </c>
      <c r="D50" s="52">
        <v>31</v>
      </c>
      <c r="E50" s="52">
        <f t="shared" si="0"/>
        <v>17</v>
      </c>
      <c r="F50" s="58">
        <f t="shared" si="1"/>
        <v>9.978763666849348</v>
      </c>
      <c r="G50" s="58">
        <f t="shared" si="3"/>
        <v>49.297759645954812</v>
      </c>
    </row>
    <row r="51" spans="1:9" x14ac:dyDescent="0.5">
      <c r="A51" s="52" t="s">
        <v>106</v>
      </c>
      <c r="B51" s="52" t="s">
        <v>125</v>
      </c>
      <c r="C51" s="52">
        <v>12</v>
      </c>
      <c r="D51" s="52">
        <v>6</v>
      </c>
      <c r="E51" s="52">
        <f t="shared" si="0"/>
        <v>-6</v>
      </c>
      <c r="F51" s="58">
        <f t="shared" si="1"/>
        <v>-9.7690049259277423</v>
      </c>
      <c r="G51" s="58">
        <f t="shared" si="3"/>
        <v>14.205398131667586</v>
      </c>
    </row>
    <row r="52" spans="1:9" x14ac:dyDescent="0.5">
      <c r="A52" s="52" t="s">
        <v>141</v>
      </c>
      <c r="B52" s="52" t="s">
        <v>108</v>
      </c>
      <c r="C52" s="52">
        <v>7</v>
      </c>
      <c r="D52" s="52">
        <v>47</v>
      </c>
      <c r="E52" s="52">
        <f t="shared" si="0"/>
        <v>40</v>
      </c>
      <c r="F52" s="58">
        <f t="shared" si="1"/>
        <v>16.708410395544448</v>
      </c>
      <c r="G52" s="58">
        <f t="shared" si="3"/>
        <v>542.498146302382</v>
      </c>
    </row>
    <row r="53" spans="1:9" x14ac:dyDescent="0.5">
      <c r="A53" s="52" t="s">
        <v>120</v>
      </c>
      <c r="B53" s="52" t="s">
        <v>122</v>
      </c>
      <c r="C53" s="52">
        <v>41</v>
      </c>
      <c r="D53" s="52">
        <v>14</v>
      </c>
      <c r="E53" s="52">
        <f t="shared" si="0"/>
        <v>-27</v>
      </c>
      <c r="F53" s="58">
        <f t="shared" si="1"/>
        <v>-5.7836481685836993</v>
      </c>
      <c r="G53" s="58">
        <f t="shared" si="3"/>
        <v>450.13358503444181</v>
      </c>
    </row>
    <row r="54" spans="1:9" x14ac:dyDescent="0.5">
      <c r="A54" s="52" t="s">
        <v>112</v>
      </c>
      <c r="B54" s="52" t="s">
        <v>113</v>
      </c>
      <c r="C54" s="52">
        <v>0</v>
      </c>
      <c r="D54" s="52">
        <v>26</v>
      </c>
      <c r="E54" s="52">
        <f t="shared" si="0"/>
        <v>26</v>
      </c>
      <c r="F54" s="58">
        <f t="shared" si="1"/>
        <v>14.459453704620337</v>
      </c>
      <c r="G54" s="58">
        <f t="shared" si="3"/>
        <v>133.18420879580125</v>
      </c>
    </row>
    <row r="55" spans="1:9" x14ac:dyDescent="0.5">
      <c r="A55" s="52" t="s">
        <v>128</v>
      </c>
      <c r="B55" s="52" t="s">
        <v>129</v>
      </c>
      <c r="C55" s="52">
        <v>24</v>
      </c>
      <c r="D55" s="52">
        <v>12</v>
      </c>
      <c r="E55" s="52">
        <f t="shared" si="0"/>
        <v>-12</v>
      </c>
      <c r="F55" s="58">
        <f t="shared" si="1"/>
        <v>-3.0162224378637967</v>
      </c>
      <c r="G55" s="58">
        <f t="shared" si="3"/>
        <v>80.708259285941921</v>
      </c>
    </row>
    <row r="56" spans="1:9" x14ac:dyDescent="0.5">
      <c r="A56" s="52" t="s">
        <v>114</v>
      </c>
      <c r="B56" s="52" t="s">
        <v>111</v>
      </c>
      <c r="C56" s="52">
        <v>28</v>
      </c>
      <c r="D56" s="52">
        <v>38</v>
      </c>
      <c r="E56" s="52">
        <f t="shared" si="0"/>
        <v>10</v>
      </c>
      <c r="F56" s="58">
        <f t="shared" si="1"/>
        <v>-0.63861678780575559</v>
      </c>
      <c r="G56" s="58">
        <f t="shared" si="3"/>
        <v>113.18016715778245</v>
      </c>
    </row>
    <row r="57" spans="1:9" x14ac:dyDescent="0.5">
      <c r="F57" s="58"/>
      <c r="G57" s="58"/>
    </row>
    <row r="58" spans="1:9" ht="14.7" thickBot="1" x14ac:dyDescent="0.55000000000000004">
      <c r="A58" s="56" t="s">
        <v>145</v>
      </c>
      <c r="B58" s="57"/>
      <c r="C58" s="57"/>
      <c r="D58" s="57"/>
      <c r="E58" s="57"/>
      <c r="F58" s="61"/>
      <c r="G58" s="61"/>
    </row>
    <row r="59" spans="1:9" x14ac:dyDescent="0.5">
      <c r="A59" s="52" t="s">
        <v>135</v>
      </c>
      <c r="B59" s="52" t="s">
        <v>106</v>
      </c>
      <c r="C59" s="52">
        <v>23</v>
      </c>
      <c r="D59" s="52">
        <v>20</v>
      </c>
      <c r="E59" s="52">
        <f t="shared" si="0"/>
        <v>-3</v>
      </c>
      <c r="F59" s="58">
        <f t="shared" si="1"/>
        <v>11.925277746021495</v>
      </c>
      <c r="G59" s="58">
        <f t="shared" si="3"/>
        <v>222.76391579588446</v>
      </c>
    </row>
    <row r="60" spans="1:9" x14ac:dyDescent="0.5">
      <c r="A60" s="52" t="s">
        <v>118</v>
      </c>
      <c r="B60" s="52" t="s">
        <v>122</v>
      </c>
      <c r="C60" s="52">
        <v>27</v>
      </c>
      <c r="D60" s="52">
        <v>14</v>
      </c>
      <c r="E60" s="52">
        <f t="shared" si="0"/>
        <v>-13</v>
      </c>
      <c r="F60" s="58"/>
      <c r="G60" s="58"/>
      <c r="I60" s="52" t="s">
        <v>146</v>
      </c>
    </row>
    <row r="61" spans="1:9" x14ac:dyDescent="0.5">
      <c r="A61" s="52" t="s">
        <v>124</v>
      </c>
      <c r="B61" s="52" t="s">
        <v>119</v>
      </c>
      <c r="C61" s="52">
        <v>13</v>
      </c>
      <c r="D61" s="52">
        <v>16</v>
      </c>
      <c r="E61" s="52">
        <f t="shared" si="0"/>
        <v>3</v>
      </c>
      <c r="F61" s="58">
        <f t="shared" si="1"/>
        <v>3.2585155571512727</v>
      </c>
      <c r="G61" s="58">
        <f t="shared" si="3"/>
        <v>6.6830293289232956E-2</v>
      </c>
    </row>
    <row r="62" spans="1:9" x14ac:dyDescent="0.5">
      <c r="A62" s="52" t="s">
        <v>136</v>
      </c>
      <c r="B62" s="52" t="s">
        <v>120</v>
      </c>
      <c r="C62" s="52">
        <v>24</v>
      </c>
      <c r="D62" s="52">
        <v>10</v>
      </c>
      <c r="E62" s="52">
        <f t="shared" si="0"/>
        <v>-14</v>
      </c>
      <c r="F62" s="58">
        <f t="shared" si="1"/>
        <v>5.0679585590247607</v>
      </c>
      <c r="G62" s="58">
        <f t="shared" si="3"/>
        <v>363.58704360868558</v>
      </c>
    </row>
    <row r="63" spans="1:9" x14ac:dyDescent="0.5">
      <c r="A63" s="52" t="s">
        <v>121</v>
      </c>
      <c r="B63" s="52" t="s">
        <v>132</v>
      </c>
      <c r="C63" s="52">
        <v>37</v>
      </c>
      <c r="D63" s="52">
        <v>23</v>
      </c>
      <c r="E63" s="52">
        <f t="shared" si="0"/>
        <v>-14</v>
      </c>
      <c r="F63" s="58">
        <f t="shared" si="1"/>
        <v>-15.071101655025632</v>
      </c>
      <c r="G63" s="58">
        <f t="shared" si="3"/>
        <v>1.1472587553986491</v>
      </c>
    </row>
    <row r="64" spans="1:9" x14ac:dyDescent="0.5">
      <c r="A64" s="52" t="s">
        <v>138</v>
      </c>
      <c r="B64" s="52" t="s">
        <v>123</v>
      </c>
      <c r="C64" s="52">
        <v>20</v>
      </c>
      <c r="D64" s="52">
        <v>23</v>
      </c>
      <c r="E64" s="52">
        <f t="shared" si="0"/>
        <v>3</v>
      </c>
      <c r="F64" s="58">
        <f t="shared" si="1"/>
        <v>4.2605147927210583</v>
      </c>
      <c r="G64" s="58">
        <f t="shared" si="3"/>
        <v>1.5888975426686125</v>
      </c>
    </row>
    <row r="65" spans="1:7" x14ac:dyDescent="0.5">
      <c r="A65" s="52" t="s">
        <v>134</v>
      </c>
      <c r="B65" s="52" t="s">
        <v>112</v>
      </c>
      <c r="C65" s="52">
        <v>20</v>
      </c>
      <c r="D65" s="52">
        <v>22</v>
      </c>
      <c r="E65" s="52">
        <f t="shared" si="0"/>
        <v>2</v>
      </c>
      <c r="F65" s="58">
        <f t="shared" si="1"/>
        <v>-0.1218096438137819</v>
      </c>
      <c r="G65" s="58">
        <f t="shared" si="3"/>
        <v>4.5020761645811671</v>
      </c>
    </row>
    <row r="66" spans="1:7" x14ac:dyDescent="0.5">
      <c r="A66" s="52" t="s">
        <v>115</v>
      </c>
      <c r="B66" s="52" t="s">
        <v>139</v>
      </c>
      <c r="C66" s="52">
        <v>21</v>
      </c>
      <c r="D66" s="52">
        <v>48</v>
      </c>
      <c r="E66" s="52">
        <f t="shared" si="0"/>
        <v>27</v>
      </c>
      <c r="F66" s="58">
        <f t="shared" si="1"/>
        <v>-0.59824257744134246</v>
      </c>
      <c r="G66" s="58">
        <f t="shared" si="3"/>
        <v>761.66299336329621</v>
      </c>
    </row>
    <row r="67" spans="1:7" x14ac:dyDescent="0.5">
      <c r="A67" s="52" t="s">
        <v>114</v>
      </c>
      <c r="B67" s="52" t="s">
        <v>116</v>
      </c>
      <c r="C67" s="52">
        <v>21</v>
      </c>
      <c r="D67" s="52">
        <v>36</v>
      </c>
      <c r="E67" s="52">
        <f t="shared" si="0"/>
        <v>15</v>
      </c>
      <c r="F67" s="58">
        <f t="shared" si="1"/>
        <v>4.4716131186309642</v>
      </c>
      <c r="G67" s="58">
        <f t="shared" si="3"/>
        <v>110.84693032378361</v>
      </c>
    </row>
    <row r="68" spans="1:7" x14ac:dyDescent="0.5">
      <c r="A68" s="52" t="s">
        <v>117</v>
      </c>
      <c r="B68" s="52" t="s">
        <v>130</v>
      </c>
      <c r="C68" s="52">
        <v>27</v>
      </c>
      <c r="D68" s="52">
        <v>30</v>
      </c>
      <c r="E68" s="52">
        <f t="shared" si="0"/>
        <v>3</v>
      </c>
      <c r="F68" s="58">
        <f t="shared" si="1"/>
        <v>4.6436029186340972</v>
      </c>
      <c r="G68" s="58">
        <f t="shared" si="3"/>
        <v>2.7014305541425228</v>
      </c>
    </row>
    <row r="69" spans="1:7" x14ac:dyDescent="0.5">
      <c r="A69" s="52" t="s">
        <v>111</v>
      </c>
      <c r="B69" s="52" t="s">
        <v>141</v>
      </c>
      <c r="C69" s="52">
        <v>17</v>
      </c>
      <c r="D69" s="52">
        <v>3</v>
      </c>
      <c r="E69" s="52">
        <f t="shared" si="0"/>
        <v>-14</v>
      </c>
      <c r="F69" s="58">
        <f t="shared" si="1"/>
        <v>-7.2099909354032743</v>
      </c>
      <c r="G69" s="58">
        <f t="shared" si="3"/>
        <v>46.104223097305699</v>
      </c>
    </row>
    <row r="70" spans="1:7" x14ac:dyDescent="0.5">
      <c r="A70" s="52" t="s">
        <v>125</v>
      </c>
      <c r="B70" s="52" t="s">
        <v>108</v>
      </c>
      <c r="C70" s="52">
        <v>24</v>
      </c>
      <c r="D70" s="52">
        <v>22</v>
      </c>
      <c r="E70" s="52">
        <f t="shared" si="0"/>
        <v>-2</v>
      </c>
      <c r="F70" s="58">
        <f t="shared" ref="F70:F133" si="4">$J$3+VLOOKUP(B70,$I$5:$J$36,2,FALSE)-VLOOKUP(A70,$I$5:$J$36,2,FALSE)</f>
        <v>16.013965710284673</v>
      </c>
      <c r="G70" s="58">
        <f t="shared" si="3"/>
        <v>324.50296061131195</v>
      </c>
    </row>
    <row r="71" spans="1:7" x14ac:dyDescent="0.5">
      <c r="A71" s="52" t="s">
        <v>126</v>
      </c>
      <c r="B71" s="52" t="s">
        <v>128</v>
      </c>
      <c r="C71" s="52">
        <v>20</v>
      </c>
      <c r="D71" s="52">
        <v>23</v>
      </c>
      <c r="E71" s="52">
        <f t="shared" si="0"/>
        <v>3</v>
      </c>
      <c r="F71" s="58">
        <f t="shared" si="4"/>
        <v>0.92957899107255404</v>
      </c>
      <c r="G71" s="58">
        <f t="shared" si="3"/>
        <v>4.2866431542081429</v>
      </c>
    </row>
    <row r="72" spans="1:7" x14ac:dyDescent="0.5">
      <c r="A72" s="52" t="s">
        <v>137</v>
      </c>
      <c r="B72" s="52" t="s">
        <v>127</v>
      </c>
      <c r="C72" s="52">
        <v>20</v>
      </c>
      <c r="D72" s="52">
        <v>26</v>
      </c>
      <c r="E72" s="52">
        <f t="shared" si="0"/>
        <v>6</v>
      </c>
      <c r="F72" s="58">
        <f t="shared" si="4"/>
        <v>1.4355072545410863</v>
      </c>
      <c r="G72" s="58">
        <f t="shared" si="3"/>
        <v>20.834594023347051</v>
      </c>
    </row>
    <row r="73" spans="1:7" x14ac:dyDescent="0.5">
      <c r="A73" s="52" t="s">
        <v>129</v>
      </c>
      <c r="B73" s="52" t="s">
        <v>113</v>
      </c>
      <c r="C73" s="52">
        <v>10</v>
      </c>
      <c r="D73" s="52">
        <v>13</v>
      </c>
      <c r="E73" s="52">
        <f t="shared" si="0"/>
        <v>3</v>
      </c>
      <c r="F73" s="58">
        <f t="shared" si="4"/>
        <v>11.262227273538709</v>
      </c>
      <c r="G73" s="58">
        <f t="shared" si="3"/>
        <v>68.264399519606897</v>
      </c>
    </row>
    <row r="74" spans="1:7" x14ac:dyDescent="0.5">
      <c r="F74" s="58"/>
      <c r="G74" s="58"/>
    </row>
    <row r="75" spans="1:7" ht="14.7" thickBot="1" x14ac:dyDescent="0.55000000000000004">
      <c r="A75" s="56" t="s">
        <v>147</v>
      </c>
      <c r="B75" s="57"/>
      <c r="C75" s="57"/>
      <c r="D75" s="57"/>
      <c r="E75" s="57"/>
      <c r="F75" s="61"/>
      <c r="G75" s="61"/>
    </row>
    <row r="76" spans="1:7" x14ac:dyDescent="0.5">
      <c r="A76" s="52" t="s">
        <v>119</v>
      </c>
      <c r="B76" s="52" t="s">
        <v>115</v>
      </c>
      <c r="C76" s="52">
        <v>27</v>
      </c>
      <c r="D76" s="52">
        <v>10</v>
      </c>
      <c r="E76" s="52">
        <f t="shared" ref="E76:E137" si="5">D76-C76</f>
        <v>-17</v>
      </c>
      <c r="F76" s="58">
        <f t="shared" si="4"/>
        <v>5.5448380841203884</v>
      </c>
      <c r="G76" s="58">
        <f t="shared" si="3"/>
        <v>508.26972423920512</v>
      </c>
    </row>
    <row r="77" spans="1:7" x14ac:dyDescent="0.5">
      <c r="A77" s="52" t="s">
        <v>112</v>
      </c>
      <c r="B77" s="52" t="s">
        <v>114</v>
      </c>
      <c r="C77" s="52">
        <v>18</v>
      </c>
      <c r="D77" s="52">
        <v>17</v>
      </c>
      <c r="E77" s="52">
        <f t="shared" si="5"/>
        <v>-1</v>
      </c>
      <c r="F77" s="58">
        <f t="shared" si="4"/>
        <v>10.203358086978982</v>
      </c>
      <c r="G77" s="58">
        <f t="shared" si="3"/>
        <v>125.51523242507736</v>
      </c>
    </row>
    <row r="78" spans="1:7" x14ac:dyDescent="0.5">
      <c r="A78" s="52" t="s">
        <v>113</v>
      </c>
      <c r="B78" s="52" t="s">
        <v>116</v>
      </c>
      <c r="C78" s="52">
        <v>24</v>
      </c>
      <c r="D78" s="52">
        <v>27</v>
      </c>
      <c r="E78" s="52">
        <f t="shared" si="5"/>
        <v>3</v>
      </c>
      <c r="F78" s="58">
        <f t="shared" si="4"/>
        <v>0.21551750098960909</v>
      </c>
      <c r="G78" s="58">
        <f t="shared" si="3"/>
        <v>7.7533427872951517</v>
      </c>
    </row>
    <row r="79" spans="1:7" x14ac:dyDescent="0.5">
      <c r="A79" s="52" t="s">
        <v>123</v>
      </c>
      <c r="B79" s="52" t="s">
        <v>139</v>
      </c>
      <c r="C79" s="52">
        <v>19</v>
      </c>
      <c r="D79" s="52">
        <v>25</v>
      </c>
      <c r="E79" s="52">
        <f t="shared" si="5"/>
        <v>6</v>
      </c>
      <c r="F79" s="58">
        <f t="shared" si="4"/>
        <v>-1.2328766815633054</v>
      </c>
      <c r="G79" s="58">
        <f t="shared" si="3"/>
        <v>52.314505090702212</v>
      </c>
    </row>
    <row r="80" spans="1:7" x14ac:dyDescent="0.5">
      <c r="A80" s="52" t="s">
        <v>124</v>
      </c>
      <c r="B80" s="52" t="s">
        <v>132</v>
      </c>
      <c r="C80" s="52">
        <v>31</v>
      </c>
      <c r="D80" s="52">
        <v>38</v>
      </c>
      <c r="E80" s="52">
        <f t="shared" si="5"/>
        <v>7</v>
      </c>
      <c r="F80" s="58">
        <f t="shared" si="4"/>
        <v>1.3500919911154261</v>
      </c>
      <c r="G80" s="58">
        <f t="shared" si="3"/>
        <v>31.921460508858051</v>
      </c>
    </row>
    <row r="81" spans="1:7" x14ac:dyDescent="0.5">
      <c r="A81" s="52" t="s">
        <v>127</v>
      </c>
      <c r="B81" s="52" t="s">
        <v>138</v>
      </c>
      <c r="C81" s="52">
        <v>17</v>
      </c>
      <c r="D81" s="52">
        <v>39</v>
      </c>
      <c r="E81" s="52">
        <f t="shared" si="5"/>
        <v>22</v>
      </c>
      <c r="F81" s="58">
        <f t="shared" si="4"/>
        <v>3.4212287189231105</v>
      </c>
      <c r="G81" s="58">
        <f t="shared" si="3"/>
        <v>345.17074231456741</v>
      </c>
    </row>
    <row r="82" spans="1:7" x14ac:dyDescent="0.5">
      <c r="A82" s="52" t="s">
        <v>117</v>
      </c>
      <c r="B82" s="52" t="s">
        <v>135</v>
      </c>
      <c r="C82" s="52">
        <v>33</v>
      </c>
      <c r="D82" s="52">
        <v>30</v>
      </c>
      <c r="E82" s="52">
        <f t="shared" si="5"/>
        <v>-3</v>
      </c>
      <c r="F82" s="58">
        <f t="shared" si="4"/>
        <v>5.4102698057674736</v>
      </c>
      <c r="G82" s="58">
        <f t="shared" si="3"/>
        <v>70.732638205804065</v>
      </c>
    </row>
    <row r="83" spans="1:7" x14ac:dyDescent="0.5">
      <c r="A83" s="52" t="s">
        <v>125</v>
      </c>
      <c r="B83" s="52" t="s">
        <v>111</v>
      </c>
      <c r="C83" s="52">
        <v>10</v>
      </c>
      <c r="D83" s="52">
        <v>24</v>
      </c>
      <c r="E83" s="52">
        <f t="shared" si="5"/>
        <v>14</v>
      </c>
      <c r="F83" s="58">
        <f t="shared" si="4"/>
        <v>8.9261208155330376</v>
      </c>
      <c r="G83" s="58">
        <f t="shared" si="3"/>
        <v>25.744249978567126</v>
      </c>
    </row>
    <row r="84" spans="1:7" x14ac:dyDescent="0.5">
      <c r="A84" s="52" t="s">
        <v>120</v>
      </c>
      <c r="B84" s="52" t="s">
        <v>131</v>
      </c>
      <c r="C84" s="52">
        <v>14</v>
      </c>
      <c r="D84" s="52">
        <v>13</v>
      </c>
      <c r="E84" s="52">
        <f t="shared" si="5"/>
        <v>-1</v>
      </c>
      <c r="F84" s="58">
        <f t="shared" si="4"/>
        <v>-10.041946026903725</v>
      </c>
      <c r="G84" s="58">
        <f t="shared" si="3"/>
        <v>81.756787953440053</v>
      </c>
    </row>
    <row r="85" spans="1:7" x14ac:dyDescent="0.5">
      <c r="A85" s="52" t="s">
        <v>108</v>
      </c>
      <c r="B85" s="52" t="s">
        <v>129</v>
      </c>
      <c r="C85" s="52">
        <v>42</v>
      </c>
      <c r="D85" s="52">
        <v>17</v>
      </c>
      <c r="E85" s="52">
        <f t="shared" si="5"/>
        <v>-25</v>
      </c>
      <c r="F85" s="58">
        <f t="shared" si="4"/>
        <v>-9.8394979147589261</v>
      </c>
      <c r="G85" s="58">
        <f t="shared" si="3"/>
        <v>229.84082347659896</v>
      </c>
    </row>
    <row r="86" spans="1:7" x14ac:dyDescent="0.5">
      <c r="A86" s="52" t="s">
        <v>107</v>
      </c>
      <c r="B86" s="52" t="s">
        <v>137</v>
      </c>
      <c r="C86" s="52">
        <v>30</v>
      </c>
      <c r="D86" s="52">
        <v>6</v>
      </c>
      <c r="E86" s="52">
        <f t="shared" si="5"/>
        <v>-24</v>
      </c>
      <c r="F86" s="58">
        <f t="shared" si="4"/>
        <v>-13.131990370000024</v>
      </c>
      <c r="G86" s="58">
        <f t="shared" si="3"/>
        <v>118.11363331777223</v>
      </c>
    </row>
    <row r="87" spans="1:7" x14ac:dyDescent="0.5">
      <c r="A87" s="52" t="s">
        <v>128</v>
      </c>
      <c r="B87" s="52" t="s">
        <v>134</v>
      </c>
      <c r="C87" s="52">
        <v>16</v>
      </c>
      <c r="D87" s="52">
        <v>10</v>
      </c>
      <c r="E87" s="52">
        <f t="shared" si="5"/>
        <v>-6</v>
      </c>
      <c r="F87" s="58">
        <f t="shared" si="4"/>
        <v>-4.8863519424368747</v>
      </c>
      <c r="G87" s="58">
        <f t="shared" si="3"/>
        <v>1.2402119961141223</v>
      </c>
    </row>
    <row r="88" spans="1:7" x14ac:dyDescent="0.5">
      <c r="A88" s="52" t="s">
        <v>141</v>
      </c>
      <c r="B88" s="52" t="s">
        <v>136</v>
      </c>
      <c r="C88" s="52">
        <v>27</v>
      </c>
      <c r="D88" s="52">
        <v>30</v>
      </c>
      <c r="E88" s="52">
        <f t="shared" si="5"/>
        <v>3</v>
      </c>
      <c r="F88" s="58">
        <f t="shared" si="4"/>
        <v>1.2507833644645767</v>
      </c>
      <c r="G88" s="58">
        <f t="shared" ref="G88:G151" si="6">(E88-F88)^2</f>
        <v>3.0597588380338658</v>
      </c>
    </row>
    <row r="89" spans="1:7" x14ac:dyDescent="0.5">
      <c r="A89" s="52" t="s">
        <v>106</v>
      </c>
      <c r="B89" s="52" t="s">
        <v>130</v>
      </c>
      <c r="C89" s="52">
        <v>24</v>
      </c>
      <c r="D89" s="52">
        <v>20</v>
      </c>
      <c r="E89" s="52">
        <f t="shared" si="5"/>
        <v>-4</v>
      </c>
      <c r="F89" s="58">
        <f t="shared" si="4"/>
        <v>-10.281370067765334</v>
      </c>
      <c r="G89" s="58">
        <f t="shared" si="6"/>
        <v>39.455609928218273</v>
      </c>
    </row>
    <row r="90" spans="1:7" x14ac:dyDescent="0.5">
      <c r="F90" s="58"/>
      <c r="G90" s="58"/>
    </row>
    <row r="91" spans="1:7" ht="14.7" thickBot="1" x14ac:dyDescent="0.55000000000000004">
      <c r="A91" s="56" t="s">
        <v>148</v>
      </c>
      <c r="B91" s="57"/>
      <c r="C91" s="57"/>
      <c r="D91" s="57"/>
      <c r="E91" s="57"/>
      <c r="F91" s="61"/>
      <c r="G91" s="61"/>
    </row>
    <row r="92" spans="1:7" x14ac:dyDescent="0.5">
      <c r="A92" s="52" t="s">
        <v>139</v>
      </c>
      <c r="B92" s="52" t="s">
        <v>127</v>
      </c>
      <c r="C92" s="52">
        <v>21</v>
      </c>
      <c r="D92" s="52">
        <v>31</v>
      </c>
      <c r="E92" s="52">
        <f t="shared" si="5"/>
        <v>10</v>
      </c>
      <c r="F92" s="58">
        <f t="shared" si="4"/>
        <v>-1.6277176993017899</v>
      </c>
      <c r="G92" s="58">
        <f t="shared" si="6"/>
        <v>135.20381889465611</v>
      </c>
    </row>
    <row r="93" spans="1:7" x14ac:dyDescent="0.5">
      <c r="A93" s="52" t="s">
        <v>123</v>
      </c>
      <c r="B93" s="52" t="s">
        <v>118</v>
      </c>
      <c r="C93" s="52">
        <v>20</v>
      </c>
      <c r="D93" s="52">
        <v>34</v>
      </c>
      <c r="E93" s="52">
        <f t="shared" si="5"/>
        <v>14</v>
      </c>
      <c r="F93" s="58">
        <f t="shared" si="4"/>
        <v>3.7464889798470891</v>
      </c>
      <c r="G93" s="58">
        <f t="shared" si="6"/>
        <v>105.13448824039718</v>
      </c>
    </row>
    <row r="94" spans="1:7" x14ac:dyDescent="0.5">
      <c r="A94" s="52" t="s">
        <v>108</v>
      </c>
      <c r="B94" s="52" t="s">
        <v>106</v>
      </c>
      <c r="C94" s="52">
        <v>13</v>
      </c>
      <c r="D94" s="52">
        <v>25</v>
      </c>
      <c r="E94" s="52">
        <f t="shared" si="5"/>
        <v>12</v>
      </c>
      <c r="F94" s="58">
        <f t="shared" si="4"/>
        <v>-2.6290989362726247</v>
      </c>
      <c r="G94" s="58">
        <f t="shared" si="6"/>
        <v>214.01053568725283</v>
      </c>
    </row>
    <row r="95" spans="1:7" x14ac:dyDescent="0.5">
      <c r="A95" s="52" t="s">
        <v>114</v>
      </c>
      <c r="B95" s="52" t="s">
        <v>126</v>
      </c>
      <c r="C95" s="52">
        <v>10</v>
      </c>
      <c r="D95" s="52">
        <v>16</v>
      </c>
      <c r="E95" s="52">
        <f t="shared" si="5"/>
        <v>6</v>
      </c>
      <c r="F95" s="58">
        <f t="shared" si="4"/>
        <v>-9.8339078327037477E-2</v>
      </c>
      <c r="G95" s="58">
        <f t="shared" si="6"/>
        <v>37.189739514250661</v>
      </c>
    </row>
    <row r="96" spans="1:7" x14ac:dyDescent="0.5">
      <c r="A96" s="52" t="s">
        <v>116</v>
      </c>
      <c r="B96" s="52" t="s">
        <v>120</v>
      </c>
      <c r="C96" s="52">
        <v>34</v>
      </c>
      <c r="D96" s="52">
        <v>21</v>
      </c>
      <c r="E96" s="52">
        <f t="shared" si="5"/>
        <v>-13</v>
      </c>
      <c r="F96" s="58">
        <f t="shared" si="4"/>
        <v>-8.412053483740193</v>
      </c>
      <c r="G96" s="58">
        <f t="shared" si="6"/>
        <v>21.049253236060498</v>
      </c>
    </row>
    <row r="97" spans="1:9" x14ac:dyDescent="0.5">
      <c r="A97" s="52" t="s">
        <v>112</v>
      </c>
      <c r="B97" s="52" t="s">
        <v>129</v>
      </c>
      <c r="C97" s="52">
        <v>34</v>
      </c>
      <c r="D97" s="52">
        <v>37</v>
      </c>
      <c r="E97" s="52">
        <f t="shared" si="5"/>
        <v>3</v>
      </c>
      <c r="F97" s="58">
        <f t="shared" si="4"/>
        <v>4.402513713776397</v>
      </c>
      <c r="G97" s="58">
        <f t="shared" si="6"/>
        <v>1.9670447173308612</v>
      </c>
    </row>
    <row r="98" spans="1:9" x14ac:dyDescent="0.5">
      <c r="A98" s="52" t="s">
        <v>128</v>
      </c>
      <c r="B98" s="52" t="s">
        <v>117</v>
      </c>
      <c r="C98" s="52">
        <v>26</v>
      </c>
      <c r="D98" s="52">
        <v>23</v>
      </c>
      <c r="E98" s="52">
        <f t="shared" si="5"/>
        <v>-3</v>
      </c>
      <c r="F98" s="58">
        <f t="shared" si="4"/>
        <v>-10.730796445776926</v>
      </c>
      <c r="G98" s="58">
        <f t="shared" si="6"/>
        <v>59.765213686037157</v>
      </c>
    </row>
    <row r="99" spans="1:9" x14ac:dyDescent="0.5">
      <c r="A99" s="52" t="s">
        <v>115</v>
      </c>
      <c r="B99" s="52" t="s">
        <v>124</v>
      </c>
      <c r="C99" s="52">
        <v>31</v>
      </c>
      <c r="D99" s="52">
        <v>20</v>
      </c>
      <c r="E99" s="52">
        <f t="shared" si="5"/>
        <v>-11</v>
      </c>
      <c r="F99" s="58">
        <f t="shared" si="4"/>
        <v>-5.1874917931873563</v>
      </c>
      <c r="G99" s="58">
        <f t="shared" si="6"/>
        <v>33.785251654264336</v>
      </c>
    </row>
    <row r="100" spans="1:9" x14ac:dyDescent="0.5">
      <c r="A100" s="52" t="s">
        <v>122</v>
      </c>
      <c r="B100" s="52" t="s">
        <v>131</v>
      </c>
      <c r="C100" s="52">
        <v>38</v>
      </c>
      <c r="D100" s="52">
        <v>10</v>
      </c>
      <c r="E100" s="52">
        <f t="shared" si="5"/>
        <v>-28</v>
      </c>
      <c r="F100" s="58">
        <f t="shared" si="4"/>
        <v>-3.0530105756252572</v>
      </c>
      <c r="G100" s="58">
        <f t="shared" si="6"/>
        <v>622.35228133986527</v>
      </c>
    </row>
    <row r="101" spans="1:9" x14ac:dyDescent="0.5">
      <c r="A101" s="52" t="s">
        <v>121</v>
      </c>
      <c r="B101" s="52" t="s">
        <v>113</v>
      </c>
      <c r="C101" s="52">
        <v>27</v>
      </c>
      <c r="D101" s="52">
        <v>23</v>
      </c>
      <c r="E101" s="52">
        <f t="shared" si="5"/>
        <v>-4</v>
      </c>
      <c r="F101" s="58">
        <f t="shared" si="4"/>
        <v>4.3368438050879767</v>
      </c>
      <c r="G101" s="58">
        <f t="shared" si="6"/>
        <v>69.50296463043378</v>
      </c>
    </row>
    <row r="102" spans="1:9" x14ac:dyDescent="0.5">
      <c r="A102" s="52" t="s">
        <v>130</v>
      </c>
      <c r="B102" s="52" t="s">
        <v>111</v>
      </c>
      <c r="C102" s="52">
        <v>20</v>
      </c>
      <c r="D102" s="52">
        <v>27</v>
      </c>
      <c r="E102" s="52">
        <f t="shared" si="5"/>
        <v>7</v>
      </c>
      <c r="F102" s="58">
        <f t="shared" si="4"/>
        <v>9.4384859573706308</v>
      </c>
      <c r="G102" s="58">
        <f t="shared" si="6"/>
        <v>5.9462137642937618</v>
      </c>
    </row>
    <row r="103" spans="1:9" x14ac:dyDescent="0.5">
      <c r="A103" s="52" t="s">
        <v>135</v>
      </c>
      <c r="B103" s="52" t="s">
        <v>141</v>
      </c>
      <c r="C103" s="52">
        <v>20</v>
      </c>
      <c r="D103" s="52">
        <v>25</v>
      </c>
      <c r="E103" s="52">
        <f t="shared" si="5"/>
        <v>5</v>
      </c>
      <c r="F103" s="58">
        <f t="shared" si="4"/>
        <v>0.25654085213921118</v>
      </c>
      <c r="G103" s="58">
        <f t="shared" si="6"/>
        <v>22.500404687424204</v>
      </c>
    </row>
    <row r="104" spans="1:9" x14ac:dyDescent="0.5">
      <c r="A104" s="52" t="s">
        <v>107</v>
      </c>
      <c r="B104" s="52" t="s">
        <v>119</v>
      </c>
      <c r="C104" s="52">
        <v>34</v>
      </c>
      <c r="D104" s="52">
        <v>27</v>
      </c>
      <c r="E104" s="52">
        <f t="shared" si="5"/>
        <v>-7</v>
      </c>
      <c r="F104" s="58">
        <f t="shared" si="4"/>
        <v>-12.604786357446656</v>
      </c>
      <c r="G104" s="58">
        <f t="shared" si="6"/>
        <v>31.413630112620154</v>
      </c>
    </row>
    <row r="105" spans="1:9" x14ac:dyDescent="0.5">
      <c r="A105" s="52" t="s">
        <v>136</v>
      </c>
      <c r="B105" s="52" t="s">
        <v>138</v>
      </c>
      <c r="C105" s="52">
        <v>7</v>
      </c>
      <c r="D105" s="52">
        <v>27</v>
      </c>
      <c r="E105" s="52">
        <f t="shared" si="5"/>
        <v>20</v>
      </c>
      <c r="F105" s="58">
        <f t="shared" si="4"/>
        <v>9.4504608608413587E-2</v>
      </c>
      <c r="G105" s="58">
        <f t="shared" si="6"/>
        <v>396.22874677671166</v>
      </c>
    </row>
    <row r="106" spans="1:9" x14ac:dyDescent="0.5">
      <c r="F106" s="58"/>
      <c r="G106" s="58"/>
    </row>
    <row r="107" spans="1:9" ht="14.7" thickBot="1" x14ac:dyDescent="0.55000000000000004">
      <c r="A107" s="56" t="s">
        <v>149</v>
      </c>
      <c r="B107" s="57"/>
      <c r="C107" s="57"/>
      <c r="D107" s="57"/>
      <c r="E107" s="57"/>
      <c r="F107" s="61"/>
      <c r="G107" s="61"/>
    </row>
    <row r="108" spans="1:9" x14ac:dyDescent="0.5">
      <c r="A108" s="52" t="s">
        <v>113</v>
      </c>
      <c r="B108" s="52" t="s">
        <v>141</v>
      </c>
      <c r="C108" s="52">
        <v>20</v>
      </c>
      <c r="D108" s="52">
        <v>3</v>
      </c>
      <c r="E108" s="52">
        <f t="shared" si="5"/>
        <v>-17</v>
      </c>
      <c r="F108" s="58">
        <f t="shared" si="4"/>
        <v>-13.309990623545152</v>
      </c>
      <c r="G108" s="58">
        <f t="shared" si="6"/>
        <v>13.616169198324693</v>
      </c>
    </row>
    <row r="109" spans="1:9" x14ac:dyDescent="0.5">
      <c r="A109" s="52" t="s">
        <v>120</v>
      </c>
      <c r="B109" s="52" t="s">
        <v>124</v>
      </c>
      <c r="C109" s="52">
        <v>31</v>
      </c>
      <c r="D109" s="52">
        <v>34</v>
      </c>
      <c r="E109" s="52">
        <f t="shared" si="5"/>
        <v>3</v>
      </c>
      <c r="F109" s="58"/>
      <c r="G109" s="58"/>
      <c r="I109" s="52" t="s">
        <v>146</v>
      </c>
    </row>
    <row r="110" spans="1:9" x14ac:dyDescent="0.5">
      <c r="A110" s="52" t="s">
        <v>132</v>
      </c>
      <c r="B110" s="52" t="s">
        <v>123</v>
      </c>
      <c r="C110" s="52">
        <v>30</v>
      </c>
      <c r="D110" s="52">
        <v>31</v>
      </c>
      <c r="E110" s="52">
        <f t="shared" si="5"/>
        <v>1</v>
      </c>
      <c r="F110" s="58">
        <f t="shared" si="4"/>
        <v>8.0878957542781986</v>
      </c>
      <c r="G110" s="58">
        <f t="shared" si="6"/>
        <v>50.238266223514913</v>
      </c>
    </row>
    <row r="111" spans="1:9" x14ac:dyDescent="0.5">
      <c r="A111" s="52" t="s">
        <v>139</v>
      </c>
      <c r="B111" s="52" t="s">
        <v>131</v>
      </c>
      <c r="C111" s="52">
        <v>10</v>
      </c>
      <c r="D111" s="52">
        <v>7</v>
      </c>
      <c r="E111" s="52">
        <f t="shared" si="5"/>
        <v>-3</v>
      </c>
      <c r="F111" s="58">
        <f t="shared" si="4"/>
        <v>-5.6855556222555936</v>
      </c>
      <c r="G111" s="58">
        <f t="shared" si="6"/>
        <v>7.2122090002286283</v>
      </c>
    </row>
    <row r="112" spans="1:9" x14ac:dyDescent="0.5">
      <c r="A112" s="52" t="s">
        <v>127</v>
      </c>
      <c r="B112" s="52" t="s">
        <v>119</v>
      </c>
      <c r="C112" s="52">
        <v>27</v>
      </c>
      <c r="D112" s="52">
        <v>21</v>
      </c>
      <c r="E112" s="52">
        <f t="shared" si="5"/>
        <v>-6</v>
      </c>
      <c r="F112" s="58">
        <f t="shared" si="4"/>
        <v>1.5022713234018177</v>
      </c>
      <c r="G112" s="58">
        <f t="shared" si="6"/>
        <v>56.284075009937261</v>
      </c>
    </row>
    <row r="113" spans="1:9" x14ac:dyDescent="0.5">
      <c r="A113" s="52" t="s">
        <v>126</v>
      </c>
      <c r="B113" s="52" t="s">
        <v>129</v>
      </c>
      <c r="C113" s="52">
        <v>28</v>
      </c>
      <c r="D113" s="52">
        <v>19</v>
      </c>
      <c r="E113" s="52">
        <f t="shared" si="5"/>
        <v>-9</v>
      </c>
      <c r="F113" s="58">
        <f t="shared" si="4"/>
        <v>-3.291930729486011</v>
      </c>
      <c r="G113" s="58">
        <f t="shared" si="6"/>
        <v>32.5820547969861</v>
      </c>
    </row>
    <row r="114" spans="1:9" x14ac:dyDescent="0.5">
      <c r="A114" s="52" t="s">
        <v>106</v>
      </c>
      <c r="B114" s="52" t="s">
        <v>114</v>
      </c>
      <c r="C114" s="52">
        <v>13</v>
      </c>
      <c r="D114" s="52">
        <v>23</v>
      </c>
      <c r="E114" s="52">
        <f t="shared" si="5"/>
        <v>10</v>
      </c>
      <c r="F114" s="58">
        <f t="shared" si="4"/>
        <v>-0.20426732258894731</v>
      </c>
      <c r="G114" s="58">
        <f t="shared" si="6"/>
        <v>104.1270715908566</v>
      </c>
    </row>
    <row r="115" spans="1:9" x14ac:dyDescent="0.5">
      <c r="A115" s="52" t="s">
        <v>117</v>
      </c>
      <c r="B115" s="52" t="s">
        <v>125</v>
      </c>
      <c r="C115" s="52">
        <v>6</v>
      </c>
      <c r="D115" s="52">
        <v>24</v>
      </c>
      <c r="E115" s="52">
        <f t="shared" si="5"/>
        <v>18</v>
      </c>
      <c r="F115" s="58">
        <f t="shared" si="4"/>
        <v>5.1559680604716895</v>
      </c>
      <c r="G115" s="58">
        <f t="shared" si="6"/>
        <v>164.96915646362336</v>
      </c>
    </row>
    <row r="116" spans="1:9" x14ac:dyDescent="0.5">
      <c r="A116" s="52" t="s">
        <v>115</v>
      </c>
      <c r="B116" s="52" t="s">
        <v>122</v>
      </c>
      <c r="C116" s="52">
        <v>26</v>
      </c>
      <c r="D116" s="52">
        <v>44</v>
      </c>
      <c r="E116" s="52">
        <f t="shared" si="5"/>
        <v>18</v>
      </c>
      <c r="F116" s="58">
        <f t="shared" si="4"/>
        <v>-3.2307876240716791</v>
      </c>
      <c r="G116" s="58">
        <f t="shared" si="6"/>
        <v>450.74634313843524</v>
      </c>
    </row>
    <row r="117" spans="1:9" x14ac:dyDescent="0.5">
      <c r="A117" s="52" t="s">
        <v>118</v>
      </c>
      <c r="B117" s="52" t="s">
        <v>107</v>
      </c>
      <c r="C117" s="52">
        <v>23</v>
      </c>
      <c r="D117" s="52">
        <v>30</v>
      </c>
      <c r="E117" s="52">
        <f t="shared" si="5"/>
        <v>7</v>
      </c>
      <c r="F117" s="58">
        <f t="shared" si="4"/>
        <v>7.499974320136289</v>
      </c>
      <c r="G117" s="58">
        <f t="shared" si="6"/>
        <v>0.24997432079574436</v>
      </c>
    </row>
    <row r="118" spans="1:9" x14ac:dyDescent="0.5">
      <c r="A118" s="52" t="s">
        <v>134</v>
      </c>
      <c r="B118" s="52" t="s">
        <v>130</v>
      </c>
      <c r="C118" s="52">
        <v>37</v>
      </c>
      <c r="D118" s="52">
        <v>29</v>
      </c>
      <c r="E118" s="52">
        <f t="shared" si="5"/>
        <v>-8</v>
      </c>
      <c r="F118" s="58">
        <f t="shared" si="4"/>
        <v>-1.2008415847059541</v>
      </c>
      <c r="G118" s="58">
        <f t="shared" si="6"/>
        <v>46.228555156263837</v>
      </c>
    </row>
    <row r="119" spans="1:9" x14ac:dyDescent="0.5">
      <c r="A119" s="52" t="s">
        <v>137</v>
      </c>
      <c r="B119" s="52" t="s">
        <v>136</v>
      </c>
      <c r="C119" s="52">
        <v>20</v>
      </c>
      <c r="D119" s="52">
        <v>27</v>
      </c>
      <c r="E119" s="52">
        <f t="shared" si="5"/>
        <v>7</v>
      </c>
      <c r="F119" s="58">
        <f t="shared" si="4"/>
        <v>4.7622313648557837</v>
      </c>
      <c r="G119" s="58">
        <f t="shared" si="6"/>
        <v>5.0076084644352088</v>
      </c>
    </row>
    <row r="120" spans="1:9" x14ac:dyDescent="0.5">
      <c r="A120" s="52" t="s">
        <v>138</v>
      </c>
      <c r="B120" s="52" t="s">
        <v>121</v>
      </c>
      <c r="C120" s="52">
        <v>16</v>
      </c>
      <c r="D120" s="52">
        <v>27</v>
      </c>
      <c r="E120" s="52">
        <f t="shared" si="5"/>
        <v>11</v>
      </c>
      <c r="F120" s="58">
        <f t="shared" si="4"/>
        <v>13.65429525885803</v>
      </c>
      <c r="G120" s="58">
        <f t="shared" si="6"/>
        <v>7.045283321196214</v>
      </c>
    </row>
    <row r="121" spans="1:9" x14ac:dyDescent="0.5">
      <c r="A121" s="52" t="s">
        <v>135</v>
      </c>
      <c r="B121" s="52" t="s">
        <v>108</v>
      </c>
      <c r="C121" s="52">
        <v>18</v>
      </c>
      <c r="D121" s="52">
        <v>26</v>
      </c>
      <c r="E121" s="52">
        <f t="shared" si="5"/>
        <v>8</v>
      </c>
      <c r="F121" s="58">
        <f t="shared" si="4"/>
        <v>15.759663964988889</v>
      </c>
      <c r="G121" s="58">
        <f t="shared" si="6"/>
        <v>60.212384849547078</v>
      </c>
    </row>
    <row r="122" spans="1:9" x14ac:dyDescent="0.5">
      <c r="F122" s="58"/>
      <c r="G122" s="58"/>
    </row>
    <row r="123" spans="1:9" ht="14.7" thickBot="1" x14ac:dyDescent="0.55000000000000004">
      <c r="A123" s="56" t="s">
        <v>150</v>
      </c>
      <c r="B123" s="57"/>
      <c r="C123" s="57"/>
      <c r="D123" s="57"/>
      <c r="E123" s="57"/>
      <c r="F123" s="61"/>
      <c r="G123" s="61"/>
    </row>
    <row r="124" spans="1:9" x14ac:dyDescent="0.5">
      <c r="A124" s="52" t="s">
        <v>122</v>
      </c>
      <c r="B124" s="52" t="s">
        <v>107</v>
      </c>
      <c r="C124" s="52">
        <v>7</v>
      </c>
      <c r="D124" s="52">
        <v>36</v>
      </c>
      <c r="E124" s="52">
        <f t="shared" si="5"/>
        <v>29</v>
      </c>
      <c r="F124" s="58">
        <f t="shared" si="4"/>
        <v>15.111885028177021</v>
      </c>
      <c r="G124" s="58">
        <f t="shared" si="6"/>
        <v>192.87973747057359</v>
      </c>
    </row>
    <row r="125" spans="1:9" x14ac:dyDescent="0.5">
      <c r="A125" s="52" t="s">
        <v>129</v>
      </c>
      <c r="B125" s="52" t="s">
        <v>114</v>
      </c>
      <c r="C125" s="52">
        <v>10</v>
      </c>
      <c r="D125" s="52">
        <v>45</v>
      </c>
      <c r="E125" s="52">
        <f t="shared" si="5"/>
        <v>35</v>
      </c>
      <c r="F125" s="58"/>
      <c r="G125" s="58"/>
      <c r="I125" s="52" t="s">
        <v>146</v>
      </c>
    </row>
    <row r="126" spans="1:9" x14ac:dyDescent="0.5">
      <c r="A126" s="52" t="s">
        <v>132</v>
      </c>
      <c r="B126" s="52" t="s">
        <v>139</v>
      </c>
      <c r="C126" s="52">
        <v>23</v>
      </c>
      <c r="D126" s="52">
        <v>20</v>
      </c>
      <c r="E126" s="52">
        <f t="shared" si="5"/>
        <v>-3</v>
      </c>
      <c r="F126" s="58">
        <f t="shared" si="4"/>
        <v>5.649731790020124</v>
      </c>
      <c r="G126" s="58">
        <f t="shared" si="6"/>
        <v>74.817860039284724</v>
      </c>
    </row>
    <row r="127" spans="1:9" x14ac:dyDescent="0.5">
      <c r="A127" s="52" t="s">
        <v>108</v>
      </c>
      <c r="B127" s="52" t="s">
        <v>117</v>
      </c>
      <c r="C127" s="52">
        <v>34</v>
      </c>
      <c r="D127" s="52">
        <v>20</v>
      </c>
      <c r="E127" s="52">
        <f t="shared" si="5"/>
        <v>-14</v>
      </c>
      <c r="F127" s="58">
        <f t="shared" si="4"/>
        <v>-17.554071922672058</v>
      </c>
      <c r="G127" s="58">
        <f t="shared" si="6"/>
        <v>12.63142723152586</v>
      </c>
    </row>
    <row r="128" spans="1:9" x14ac:dyDescent="0.5">
      <c r="A128" s="52" t="s">
        <v>141</v>
      </c>
      <c r="B128" s="52" t="s">
        <v>125</v>
      </c>
      <c r="C128" s="52">
        <v>27</v>
      </c>
      <c r="D128" s="52">
        <v>6</v>
      </c>
      <c r="E128" s="52">
        <f t="shared" si="5"/>
        <v>-21</v>
      </c>
      <c r="F128" s="58">
        <f t="shared" si="4"/>
        <v>1.8997319679545412</v>
      </c>
      <c r="G128" s="58">
        <f t="shared" si="6"/>
        <v>524.39772420415909</v>
      </c>
    </row>
    <row r="129" spans="1:7" x14ac:dyDescent="0.5">
      <c r="A129" s="52" t="s">
        <v>136</v>
      </c>
      <c r="B129" s="52" t="s">
        <v>127</v>
      </c>
      <c r="C129" s="52">
        <v>49</v>
      </c>
      <c r="D129" s="52">
        <v>52</v>
      </c>
      <c r="E129" s="52">
        <f t="shared" si="5"/>
        <v>3</v>
      </c>
      <c r="F129" s="58">
        <f t="shared" si="4"/>
        <v>-2.1214368276199287</v>
      </c>
      <c r="G129" s="58">
        <f t="shared" si="6"/>
        <v>26.229115179301683</v>
      </c>
    </row>
    <row r="130" spans="1:7" x14ac:dyDescent="0.5">
      <c r="A130" s="52" t="s">
        <v>126</v>
      </c>
      <c r="B130" s="52" t="s">
        <v>112</v>
      </c>
      <c r="C130" s="52">
        <v>23</v>
      </c>
      <c r="D130" s="52">
        <v>20</v>
      </c>
      <c r="E130" s="52">
        <f t="shared" si="5"/>
        <v>-3</v>
      </c>
      <c r="F130" s="58">
        <f t="shared" si="4"/>
        <v>-6.4891571605676388</v>
      </c>
      <c r="G130" s="58">
        <f t="shared" si="6"/>
        <v>12.174217691140427</v>
      </c>
    </row>
    <row r="131" spans="1:7" x14ac:dyDescent="0.5">
      <c r="A131" s="52" t="s">
        <v>130</v>
      </c>
      <c r="B131" s="52" t="s">
        <v>135</v>
      </c>
      <c r="C131" s="52">
        <v>26</v>
      </c>
      <c r="D131" s="52">
        <v>29</v>
      </c>
      <c r="E131" s="52">
        <f t="shared" si="5"/>
        <v>3</v>
      </c>
      <c r="F131" s="58">
        <f t="shared" si="4"/>
        <v>1.9719541698281449</v>
      </c>
      <c r="G131" s="58">
        <f t="shared" si="6"/>
        <v>1.0568782289337388</v>
      </c>
    </row>
    <row r="132" spans="1:7" x14ac:dyDescent="0.5">
      <c r="A132" s="52" t="s">
        <v>116</v>
      </c>
      <c r="B132" s="52" t="s">
        <v>106</v>
      </c>
      <c r="C132" s="52">
        <v>16</v>
      </c>
      <c r="D132" s="52">
        <v>10</v>
      </c>
      <c r="E132" s="52">
        <f t="shared" si="5"/>
        <v>-6</v>
      </c>
      <c r="F132" s="58">
        <f t="shared" si="4"/>
        <v>-0.65148394795770947</v>
      </c>
      <c r="G132" s="58">
        <f t="shared" si="6"/>
        <v>28.606623958954049</v>
      </c>
    </row>
    <row r="133" spans="1:7" x14ac:dyDescent="0.5">
      <c r="A133" s="52" t="s">
        <v>131</v>
      </c>
      <c r="B133" s="52" t="s">
        <v>115</v>
      </c>
      <c r="C133" s="52">
        <v>6</v>
      </c>
      <c r="D133" s="52">
        <v>20</v>
      </c>
      <c r="E133" s="52">
        <f t="shared" si="5"/>
        <v>14</v>
      </c>
      <c r="F133" s="58">
        <f t="shared" si="4"/>
        <v>9.8996600477812429</v>
      </c>
      <c r="G133" s="58">
        <f t="shared" si="6"/>
        <v>16.812787723761321</v>
      </c>
    </row>
    <row r="134" spans="1:7" x14ac:dyDescent="0.5">
      <c r="A134" s="52" t="s">
        <v>118</v>
      </c>
      <c r="B134" s="52" t="s">
        <v>134</v>
      </c>
      <c r="C134" s="52">
        <v>20</v>
      </c>
      <c r="D134" s="52">
        <v>34</v>
      </c>
      <c r="E134" s="52">
        <f t="shared" si="5"/>
        <v>14</v>
      </c>
      <c r="F134" s="58">
        <f t="shared" ref="F134:F197" si="7">$J$3+VLOOKUP(B134,$I$5:$J$36,2,FALSE)-VLOOKUP(A134,$I$5:$J$36,2,FALSE)</f>
        <v>-0.73764692134439191</v>
      </c>
      <c r="G134" s="58">
        <f t="shared" si="6"/>
        <v>217.19823677821185</v>
      </c>
    </row>
    <row r="135" spans="1:7" x14ac:dyDescent="0.5">
      <c r="A135" s="52" t="s">
        <v>113</v>
      </c>
      <c r="B135" s="52" t="s">
        <v>137</v>
      </c>
      <c r="C135" s="52">
        <v>13</v>
      </c>
      <c r="D135" s="52">
        <v>12</v>
      </c>
      <c r="E135" s="52">
        <f t="shared" si="5"/>
        <v>-1</v>
      </c>
      <c r="F135" s="58">
        <f t="shared" si="7"/>
        <v>-16.821438623936359</v>
      </c>
      <c r="G135" s="58">
        <f t="shared" si="6"/>
        <v>250.31792013098524</v>
      </c>
    </row>
    <row r="136" spans="1:7" x14ac:dyDescent="0.5">
      <c r="A136" s="52" t="s">
        <v>111</v>
      </c>
      <c r="B136" s="52" t="s">
        <v>128</v>
      </c>
      <c r="C136" s="52">
        <v>10</v>
      </c>
      <c r="D136" s="52">
        <v>29</v>
      </c>
      <c r="E136" s="52">
        <f t="shared" si="5"/>
        <v>19</v>
      </c>
      <c r="F136" s="58">
        <f t="shared" si="7"/>
        <v>1.4698567005512722</v>
      </c>
      <c r="G136" s="58">
        <f t="shared" si="6"/>
        <v>307.30592409920712</v>
      </c>
    </row>
    <row r="137" spans="1:7" x14ac:dyDescent="0.5">
      <c r="A137" s="52" t="s">
        <v>119</v>
      </c>
      <c r="B137" s="52" t="s">
        <v>121</v>
      </c>
      <c r="C137" s="52">
        <v>26</v>
      </c>
      <c r="D137" s="52">
        <v>29</v>
      </c>
      <c r="E137" s="52">
        <f t="shared" si="5"/>
        <v>3</v>
      </c>
      <c r="F137" s="58">
        <f t="shared" si="7"/>
        <v>15.573252654379322</v>
      </c>
      <c r="G137" s="58">
        <f t="shared" si="6"/>
        <v>158.08668231085667</v>
      </c>
    </row>
    <row r="138" spans="1:7" x14ac:dyDescent="0.5">
      <c r="F138" s="58"/>
      <c r="G138" s="58"/>
    </row>
    <row r="139" spans="1:7" ht="14.7" thickBot="1" x14ac:dyDescent="0.55000000000000004">
      <c r="A139" s="56" t="s">
        <v>151</v>
      </c>
      <c r="B139" s="57"/>
      <c r="C139" s="57"/>
      <c r="D139" s="57"/>
      <c r="E139" s="57"/>
      <c r="F139" s="61"/>
      <c r="G139" s="61"/>
    </row>
    <row r="140" spans="1:7" x14ac:dyDescent="0.5">
      <c r="A140" s="52" t="s">
        <v>117</v>
      </c>
      <c r="B140" s="52" t="s">
        <v>116</v>
      </c>
      <c r="C140" s="52">
        <v>10</v>
      </c>
      <c r="D140" s="52">
        <v>31</v>
      </c>
      <c r="E140" s="52">
        <f t="shared" ref="E140:E167" si="8">D140-C140</f>
        <v>21</v>
      </c>
      <c r="F140" s="58">
        <f t="shared" si="7"/>
        <v>17.987031499746678</v>
      </c>
      <c r="G140" s="58">
        <f t="shared" si="6"/>
        <v>9.0779791835187531</v>
      </c>
    </row>
    <row r="141" spans="1:7" x14ac:dyDescent="0.5">
      <c r="A141" s="52" t="s">
        <v>111</v>
      </c>
      <c r="B141" s="52" t="s">
        <v>121</v>
      </c>
      <c r="C141" s="52">
        <v>29</v>
      </c>
      <c r="D141" s="52">
        <v>37</v>
      </c>
      <c r="E141" s="52">
        <f t="shared" si="8"/>
        <v>8</v>
      </c>
      <c r="F141" s="58">
        <f t="shared" si="7"/>
        <v>4.1737304484434405</v>
      </c>
      <c r="G141" s="58">
        <f t="shared" si="6"/>
        <v>14.640338681168835</v>
      </c>
    </row>
    <row r="142" spans="1:7" x14ac:dyDescent="0.5">
      <c r="A142" s="52" t="s">
        <v>123</v>
      </c>
      <c r="B142" s="52" t="s">
        <v>107</v>
      </c>
      <c r="C142" s="52">
        <v>10</v>
      </c>
      <c r="D142" s="52">
        <v>27</v>
      </c>
      <c r="E142" s="52">
        <f t="shared" si="8"/>
        <v>17</v>
      </c>
      <c r="F142" s="58">
        <f t="shared" si="7"/>
        <v>10.04117601728861</v>
      </c>
      <c r="G142" s="58">
        <f t="shared" si="6"/>
        <v>48.425231222359216</v>
      </c>
    </row>
    <row r="143" spans="1:7" x14ac:dyDescent="0.5">
      <c r="A143" s="52" t="s">
        <v>131</v>
      </c>
      <c r="B143" s="52" t="s">
        <v>127</v>
      </c>
      <c r="C143" s="52">
        <v>34</v>
      </c>
      <c r="D143" s="52">
        <v>28</v>
      </c>
      <c r="E143" s="52">
        <f t="shared" si="8"/>
        <v>-6</v>
      </c>
      <c r="F143" s="58">
        <f t="shared" si="7"/>
        <v>5.2631252056485724</v>
      </c>
      <c r="G143" s="58">
        <f t="shared" si="6"/>
        <v>126.8579893981162</v>
      </c>
    </row>
    <row r="144" spans="1:7" x14ac:dyDescent="0.5">
      <c r="A144" s="52" t="s">
        <v>122</v>
      </c>
      <c r="B144" s="52" t="s">
        <v>120</v>
      </c>
      <c r="C144" s="52">
        <v>17</v>
      </c>
      <c r="D144" s="52">
        <v>33</v>
      </c>
      <c r="E144" s="52">
        <f t="shared" si="8"/>
        <v>16</v>
      </c>
      <c r="F144" s="58">
        <f t="shared" si="7"/>
        <v>8.1942227339732359</v>
      </c>
      <c r="G144" s="58">
        <f t="shared" si="6"/>
        <v>60.930158726820267</v>
      </c>
    </row>
    <row r="145" spans="1:7" x14ac:dyDescent="0.5">
      <c r="A145" s="52" t="s">
        <v>125</v>
      </c>
      <c r="B145" s="52" t="s">
        <v>126</v>
      </c>
      <c r="C145" s="52">
        <v>18</v>
      </c>
      <c r="D145" s="52">
        <v>21</v>
      </c>
      <c r="E145" s="52">
        <f t="shared" si="8"/>
        <v>3</v>
      </c>
      <c r="F145" s="58">
        <f t="shared" si="7"/>
        <v>9.4663985250117566</v>
      </c>
      <c r="G145" s="58">
        <f t="shared" si="6"/>
        <v>41.814309884274223</v>
      </c>
    </row>
    <row r="146" spans="1:7" x14ac:dyDescent="0.5">
      <c r="A146" s="52" t="s">
        <v>124</v>
      </c>
      <c r="B146" s="52" t="s">
        <v>118</v>
      </c>
      <c r="C146" s="52">
        <v>23</v>
      </c>
      <c r="D146" s="52">
        <v>28</v>
      </c>
      <c r="E146" s="52">
        <f t="shared" si="8"/>
        <v>5</v>
      </c>
      <c r="F146" s="58">
        <f t="shared" si="7"/>
        <v>10.773902159851175</v>
      </c>
      <c r="G146" s="58">
        <f t="shared" si="6"/>
        <v>33.337946151534069</v>
      </c>
    </row>
    <row r="147" spans="1:7" x14ac:dyDescent="0.5">
      <c r="A147" s="52" t="s">
        <v>134</v>
      </c>
      <c r="B147" s="52" t="s">
        <v>106</v>
      </c>
      <c r="C147" s="52">
        <v>35</v>
      </c>
      <c r="D147" s="52">
        <v>38</v>
      </c>
      <c r="E147" s="52">
        <f t="shared" si="8"/>
        <v>3</v>
      </c>
      <c r="F147" s="58">
        <f t="shared" si="7"/>
        <v>10.285815765754148</v>
      </c>
      <c r="G147" s="58">
        <f t="shared" si="6"/>
        <v>53.083111372511695</v>
      </c>
    </row>
    <row r="148" spans="1:7" x14ac:dyDescent="0.5">
      <c r="A148" s="52" t="s">
        <v>136</v>
      </c>
      <c r="B148" s="52" t="s">
        <v>132</v>
      </c>
      <c r="C148" s="52">
        <v>32</v>
      </c>
      <c r="D148" s="52">
        <v>18</v>
      </c>
      <c r="E148" s="52">
        <f t="shared" si="8"/>
        <v>-14</v>
      </c>
      <c r="F148" s="58">
        <f t="shared" si="7"/>
        <v>-3.7328763529487259</v>
      </c>
      <c r="G148" s="58">
        <f t="shared" si="6"/>
        <v>105.41382798383947</v>
      </c>
    </row>
    <row r="149" spans="1:7" x14ac:dyDescent="0.5">
      <c r="A149" s="52" t="s">
        <v>139</v>
      </c>
      <c r="B149" s="52" t="s">
        <v>141</v>
      </c>
      <c r="C149" s="52">
        <v>16</v>
      </c>
      <c r="D149" s="52">
        <v>17</v>
      </c>
      <c r="E149" s="52">
        <f t="shared" si="8"/>
        <v>1</v>
      </c>
      <c r="F149" s="58">
        <f t="shared" si="7"/>
        <v>1.653510329243099</v>
      </c>
      <c r="G149" s="58">
        <f t="shared" si="6"/>
        <v>0.42707575042742368</v>
      </c>
    </row>
    <row r="150" spans="1:7" x14ac:dyDescent="0.5">
      <c r="A150" s="52" t="s">
        <v>128</v>
      </c>
      <c r="B150" s="52" t="s">
        <v>119</v>
      </c>
      <c r="C150" s="52">
        <v>24</v>
      </c>
      <c r="D150" s="52">
        <v>27</v>
      </c>
      <c r="E150" s="52">
        <f t="shared" si="8"/>
        <v>3</v>
      </c>
      <c r="F150" s="58">
        <f t="shared" si="7"/>
        <v>-10.458804341097618</v>
      </c>
      <c r="G150" s="58">
        <f t="shared" si="6"/>
        <v>181.1394142919481</v>
      </c>
    </row>
    <row r="151" spans="1:7" x14ac:dyDescent="0.5">
      <c r="A151" s="52" t="s">
        <v>138</v>
      </c>
      <c r="B151" s="52" t="s">
        <v>137</v>
      </c>
      <c r="C151" s="52">
        <v>33</v>
      </c>
      <c r="D151" s="52">
        <v>27</v>
      </c>
      <c r="E151" s="52">
        <f t="shared" si="8"/>
        <v>-6</v>
      </c>
      <c r="F151" s="58">
        <f t="shared" si="7"/>
        <v>-1.2408741253798921</v>
      </c>
      <c r="G151" s="58">
        <f t="shared" si="6"/>
        <v>22.649279090478608</v>
      </c>
    </row>
    <row r="152" spans="1:7" x14ac:dyDescent="0.5">
      <c r="A152" s="52" t="s">
        <v>112</v>
      </c>
      <c r="B152" s="52" t="s">
        <v>130</v>
      </c>
      <c r="C152" s="52">
        <v>22</v>
      </c>
      <c r="D152" s="52">
        <v>19</v>
      </c>
      <c r="E152" s="52">
        <f t="shared" si="8"/>
        <v>-3</v>
      </c>
      <c r="F152" s="58">
        <f t="shared" si="7"/>
        <v>0.12625534180259623</v>
      </c>
      <c r="G152" s="58">
        <f t="shared" ref="G152:G215" si="9">(E152-F152)^2</f>
        <v>9.7734724621492699</v>
      </c>
    </row>
    <row r="153" spans="1:7" x14ac:dyDescent="0.5">
      <c r="F153" s="58"/>
      <c r="G153" s="58"/>
    </row>
    <row r="154" spans="1:7" ht="14.7" thickBot="1" x14ac:dyDescent="0.55000000000000004">
      <c r="A154" s="56" t="s">
        <v>152</v>
      </c>
      <c r="B154" s="57"/>
      <c r="C154" s="57"/>
      <c r="D154" s="57"/>
      <c r="E154" s="57"/>
      <c r="F154" s="61"/>
      <c r="G154" s="61"/>
    </row>
    <row r="155" spans="1:7" x14ac:dyDescent="0.5">
      <c r="A155" s="52" t="s">
        <v>120</v>
      </c>
      <c r="B155" s="52" t="s">
        <v>118</v>
      </c>
      <c r="C155" s="52">
        <v>22</v>
      </c>
      <c r="D155" s="52">
        <v>17</v>
      </c>
      <c r="E155" s="52">
        <f t="shared" si="8"/>
        <v>-5</v>
      </c>
      <c r="F155" s="58">
        <f t="shared" si="7"/>
        <v>1.828262539457032</v>
      </c>
      <c r="G155" s="58">
        <f t="shared" si="9"/>
        <v>46.625169307752202</v>
      </c>
    </row>
    <row r="156" spans="1:7" x14ac:dyDescent="0.5">
      <c r="A156" s="52" t="s">
        <v>129</v>
      </c>
      <c r="B156" s="52" t="s">
        <v>111</v>
      </c>
      <c r="C156" s="52">
        <v>18</v>
      </c>
      <c r="D156" s="52">
        <v>16</v>
      </c>
      <c r="E156" s="52">
        <f t="shared" si="8"/>
        <v>-2</v>
      </c>
      <c r="F156" s="58">
        <f t="shared" si="7"/>
        <v>5.1622275853968294</v>
      </c>
      <c r="G156" s="58">
        <f t="shared" si="9"/>
        <v>51.297503985019297</v>
      </c>
    </row>
    <row r="157" spans="1:7" x14ac:dyDescent="0.5">
      <c r="A157" s="52" t="s">
        <v>137</v>
      </c>
      <c r="B157" s="52" t="s">
        <v>132</v>
      </c>
      <c r="C157" s="52">
        <v>6</v>
      </c>
      <c r="D157" s="52">
        <v>10</v>
      </c>
      <c r="E157" s="52">
        <f t="shared" si="8"/>
        <v>4</v>
      </c>
      <c r="F157" s="58">
        <f t="shared" si="7"/>
        <v>-0.1759322707877109</v>
      </c>
      <c r="G157" s="58">
        <f t="shared" si="9"/>
        <v>17.438410330206207</v>
      </c>
    </row>
    <row r="158" spans="1:7" x14ac:dyDescent="0.5">
      <c r="A158" s="52" t="s">
        <v>121</v>
      </c>
      <c r="B158" s="52" t="s">
        <v>131</v>
      </c>
      <c r="C158" s="52">
        <v>27</v>
      </c>
      <c r="D158" s="52">
        <v>10</v>
      </c>
      <c r="E158" s="52">
        <f t="shared" si="8"/>
        <v>-17</v>
      </c>
      <c r="F158" s="58">
        <f t="shared" si="7"/>
        <v>-17.517500052650639</v>
      </c>
      <c r="G158" s="58">
        <f t="shared" si="9"/>
        <v>0.26780630449341464</v>
      </c>
    </row>
    <row r="159" spans="1:7" x14ac:dyDescent="0.5">
      <c r="A159" s="52" t="s">
        <v>112</v>
      </c>
      <c r="B159" s="52" t="s">
        <v>125</v>
      </c>
      <c r="C159" s="52">
        <v>37</v>
      </c>
      <c r="D159" s="52">
        <v>13</v>
      </c>
      <c r="E159" s="52">
        <f t="shared" si="8"/>
        <v>-24</v>
      </c>
      <c r="F159" s="58">
        <f t="shared" si="7"/>
        <v>0.63862048364018809</v>
      </c>
      <c r="G159" s="58">
        <f t="shared" si="9"/>
        <v>607.06161933685394</v>
      </c>
    </row>
    <row r="160" spans="1:7" x14ac:dyDescent="0.5">
      <c r="A160" s="52" t="s">
        <v>127</v>
      </c>
      <c r="B160" s="52" t="s">
        <v>123</v>
      </c>
      <c r="C160" s="52">
        <v>14</v>
      </c>
      <c r="D160" s="52">
        <v>47</v>
      </c>
      <c r="E160" s="52">
        <f t="shared" si="8"/>
        <v>33</v>
      </c>
      <c r="F160" s="58">
        <f t="shared" si="7"/>
        <v>6.4764562289494005</v>
      </c>
      <c r="G160" s="58">
        <f t="shared" si="9"/>
        <v>703.49837417483695</v>
      </c>
    </row>
    <row r="161" spans="1:7" x14ac:dyDescent="0.5">
      <c r="A161" s="52" t="s">
        <v>122</v>
      </c>
      <c r="B161" s="52" t="s">
        <v>138</v>
      </c>
      <c r="C161" s="52">
        <v>20</v>
      </c>
      <c r="D161" s="52">
        <v>19</v>
      </c>
      <c r="E161" s="52">
        <f t="shared" si="8"/>
        <v>-1</v>
      </c>
      <c r="F161" s="58">
        <f t="shared" si="7"/>
        <v>3.2207687835568883</v>
      </c>
      <c r="G161" s="58">
        <f t="shared" si="9"/>
        <v>17.814889124248296</v>
      </c>
    </row>
    <row r="162" spans="1:7" x14ac:dyDescent="0.5">
      <c r="A162" s="52" t="s">
        <v>117</v>
      </c>
      <c r="B162" s="52" t="s">
        <v>106</v>
      </c>
      <c r="C162" s="52">
        <v>9</v>
      </c>
      <c r="D162" s="52">
        <v>30</v>
      </c>
      <c r="E162" s="52">
        <f t="shared" si="8"/>
        <v>21</v>
      </c>
      <c r="F162" s="58">
        <f t="shared" si="7"/>
        <v>16.130260269094201</v>
      </c>
      <c r="G162" s="58">
        <f t="shared" si="9"/>
        <v>23.714365046762484</v>
      </c>
    </row>
    <row r="163" spans="1:7" x14ac:dyDescent="0.5">
      <c r="A163" s="52" t="s">
        <v>124</v>
      </c>
      <c r="B163" s="52" t="s">
        <v>135</v>
      </c>
      <c r="C163" s="52">
        <v>22</v>
      </c>
      <c r="D163" s="52">
        <v>20</v>
      </c>
      <c r="E163" s="52">
        <f t="shared" si="8"/>
        <v>-2</v>
      </c>
      <c r="F163" s="58">
        <f t="shared" si="7"/>
        <v>7.1915059755446693</v>
      </c>
      <c r="G163" s="58">
        <f t="shared" si="9"/>
        <v>84.483782098473341</v>
      </c>
    </row>
    <row r="164" spans="1:7" x14ac:dyDescent="0.5">
      <c r="A164" s="52" t="s">
        <v>126</v>
      </c>
      <c r="B164" s="52" t="s">
        <v>134</v>
      </c>
      <c r="C164" s="52">
        <v>30</v>
      </c>
      <c r="D164" s="52">
        <v>14</v>
      </c>
      <c r="E164" s="52">
        <f t="shared" si="8"/>
        <v>-16</v>
      </c>
      <c r="F164" s="58">
        <f t="shared" si="7"/>
        <v>-5.1620602340590889</v>
      </c>
      <c r="G164" s="58">
        <f t="shared" si="9"/>
        <v>117.46093837016333</v>
      </c>
    </row>
    <row r="165" spans="1:7" x14ac:dyDescent="0.5">
      <c r="A165" s="52" t="s">
        <v>107</v>
      </c>
      <c r="B165" s="52" t="s">
        <v>136</v>
      </c>
      <c r="C165" s="52">
        <v>27</v>
      </c>
      <c r="D165" s="52">
        <v>26</v>
      </c>
      <c r="E165" s="52">
        <f t="shared" si="8"/>
        <v>-1</v>
      </c>
      <c r="F165" s="58">
        <f t="shared" si="7"/>
        <v>-9.5750462878390081</v>
      </c>
      <c r="G165" s="58">
        <f t="shared" si="9"/>
        <v>73.531418838581558</v>
      </c>
    </row>
    <row r="166" spans="1:7" x14ac:dyDescent="0.5">
      <c r="A166" s="52" t="s">
        <v>114</v>
      </c>
      <c r="B166" s="52" t="s">
        <v>128</v>
      </c>
      <c r="C166" s="52">
        <v>29</v>
      </c>
      <c r="D166" s="52">
        <v>13</v>
      </c>
      <c r="E166" s="52">
        <f t="shared" si="8"/>
        <v>-16</v>
      </c>
      <c r="F166" s="58">
        <f t="shared" si="7"/>
        <v>-0.3740473699492517</v>
      </c>
      <c r="G166" s="58">
        <f t="shared" si="9"/>
        <v>244.17039559658988</v>
      </c>
    </row>
    <row r="167" spans="1:7" x14ac:dyDescent="0.5">
      <c r="A167" s="52" t="s">
        <v>108</v>
      </c>
      <c r="B167" s="52" t="s">
        <v>113</v>
      </c>
      <c r="C167" s="52">
        <v>39</v>
      </c>
      <c r="D167" s="52">
        <v>32</v>
      </c>
      <c r="E167" s="52">
        <f t="shared" si="8"/>
        <v>-7</v>
      </c>
      <c r="F167" s="58">
        <f t="shared" si="7"/>
        <v>0.21744207608501398</v>
      </c>
      <c r="G167" s="58">
        <f t="shared" si="9"/>
        <v>52.091470121642359</v>
      </c>
    </row>
    <row r="168" spans="1:7" x14ac:dyDescent="0.5">
      <c r="A168" s="52" t="s">
        <v>115</v>
      </c>
      <c r="B168" s="52" t="s">
        <v>116</v>
      </c>
      <c r="C168" s="52">
        <v>10</v>
      </c>
      <c r="D168" s="52">
        <v>6</v>
      </c>
      <c r="E168" s="52">
        <f>D168-C168</f>
        <v>-4</v>
      </c>
      <c r="F168" s="58">
        <f t="shared" si="7"/>
        <v>13.37548859364175</v>
      </c>
      <c r="G168" s="58">
        <f t="shared" si="9"/>
        <v>301.90760386777447</v>
      </c>
    </row>
    <row r="169" spans="1:7" x14ac:dyDescent="0.5">
      <c r="F169" s="58"/>
      <c r="G169" s="58"/>
    </row>
    <row r="170" spans="1:7" ht="14.7" thickBot="1" x14ac:dyDescent="0.55000000000000004">
      <c r="A170" s="56" t="s">
        <v>153</v>
      </c>
      <c r="B170" s="57"/>
      <c r="C170" s="57"/>
      <c r="D170" s="57"/>
      <c r="E170" s="57"/>
      <c r="F170" s="61"/>
      <c r="G170" s="61"/>
    </row>
    <row r="171" spans="1:7" x14ac:dyDescent="0.5">
      <c r="A171" s="52" t="s">
        <v>131</v>
      </c>
      <c r="B171" s="52" t="s">
        <v>124</v>
      </c>
      <c r="C171" s="52">
        <v>13</v>
      </c>
      <c r="D171" s="52">
        <v>19</v>
      </c>
      <c r="E171" s="52">
        <f t="shared" ref="E171:E238" si="10">D171-C171</f>
        <v>6</v>
      </c>
      <c r="F171" s="58">
        <f t="shared" si="7"/>
        <v>3.5068809718991174</v>
      </c>
      <c r="G171" s="58">
        <f t="shared" si="9"/>
        <v>6.2156424882786894</v>
      </c>
    </row>
    <row r="172" spans="1:7" x14ac:dyDescent="0.5">
      <c r="A172" s="52" t="s">
        <v>134</v>
      </c>
      <c r="B172" s="52" t="s">
        <v>129</v>
      </c>
      <c r="C172" s="52">
        <v>13</v>
      </c>
      <c r="D172" s="52">
        <v>18</v>
      </c>
      <c r="E172" s="52">
        <f t="shared" si="10"/>
        <v>5</v>
      </c>
      <c r="F172" s="58">
        <f t="shared" si="7"/>
        <v>3.0754167872678462</v>
      </c>
      <c r="G172" s="58">
        <f t="shared" si="9"/>
        <v>3.7040205427304187</v>
      </c>
    </row>
    <row r="173" spans="1:7" x14ac:dyDescent="0.5">
      <c r="A173" s="52" t="s">
        <v>119</v>
      </c>
      <c r="B173" s="52" t="s">
        <v>139</v>
      </c>
      <c r="C173" s="52">
        <v>24</v>
      </c>
      <c r="D173" s="52">
        <v>21</v>
      </c>
      <c r="E173" s="52">
        <f t="shared" si="10"/>
        <v>-3</v>
      </c>
      <c r="F173" s="58">
        <f t="shared" si="7"/>
        <v>3.7413082239842774</v>
      </c>
      <c r="G173" s="58">
        <f t="shared" si="9"/>
        <v>45.445236570758055</v>
      </c>
    </row>
    <row r="174" spans="1:7" x14ac:dyDescent="0.5">
      <c r="A174" s="52" t="s">
        <v>118</v>
      </c>
      <c r="B174" s="52" t="s">
        <v>115</v>
      </c>
      <c r="C174" s="52">
        <v>17</v>
      </c>
      <c r="D174" s="52">
        <v>24</v>
      </c>
      <c r="E174" s="52">
        <f t="shared" si="10"/>
        <v>7</v>
      </c>
      <c r="F174" s="58">
        <f t="shared" si="7"/>
        <v>-1.9705485185795149</v>
      </c>
      <c r="G174" s="58">
        <f t="shared" si="9"/>
        <v>80.470740724189127</v>
      </c>
    </row>
    <row r="175" spans="1:7" x14ac:dyDescent="0.5">
      <c r="A175" s="52" t="s">
        <v>132</v>
      </c>
      <c r="B175" s="52" t="s">
        <v>138</v>
      </c>
      <c r="C175" s="52">
        <v>45</v>
      </c>
      <c r="D175" s="52">
        <v>17</v>
      </c>
      <c r="E175" s="52">
        <f t="shared" si="10"/>
        <v>-28</v>
      </c>
      <c r="F175" s="58">
        <f t="shared" si="7"/>
        <v>5.0326682442519077</v>
      </c>
      <c r="G175" s="58">
        <f t="shared" si="9"/>
        <v>1091.1571713348085</v>
      </c>
    </row>
    <row r="176" spans="1:7" x14ac:dyDescent="0.5">
      <c r="A176" s="52" t="s">
        <v>128</v>
      </c>
      <c r="B176" s="52" t="s">
        <v>112</v>
      </c>
      <c r="C176" s="52">
        <v>17</v>
      </c>
      <c r="D176" s="52">
        <v>15</v>
      </c>
      <c r="E176" s="52">
        <f t="shared" si="10"/>
        <v>-2</v>
      </c>
      <c r="F176" s="58">
        <f t="shared" si="7"/>
        <v>-6.2134488689454246</v>
      </c>
      <c r="G176" s="58">
        <f t="shared" si="9"/>
        <v>17.753151371217477</v>
      </c>
    </row>
    <row r="177" spans="1:7" x14ac:dyDescent="0.5">
      <c r="A177" s="52" t="s">
        <v>125</v>
      </c>
      <c r="B177" s="52" t="s">
        <v>135</v>
      </c>
      <c r="C177" s="52">
        <v>13</v>
      </c>
      <c r="D177" s="52">
        <v>16</v>
      </c>
      <c r="E177" s="52">
        <f t="shared" si="10"/>
        <v>3</v>
      </c>
      <c r="F177" s="58">
        <f t="shared" si="7"/>
        <v>1.459589027990553</v>
      </c>
      <c r="G177" s="58">
        <f t="shared" si="9"/>
        <v>2.3728659626870892</v>
      </c>
    </row>
    <row r="178" spans="1:7" x14ac:dyDescent="0.5">
      <c r="A178" s="52" t="s">
        <v>137</v>
      </c>
      <c r="B178" s="52" t="s">
        <v>122</v>
      </c>
      <c r="C178" s="52">
        <v>24</v>
      </c>
      <c r="D178" s="52">
        <v>14</v>
      </c>
      <c r="E178" s="52">
        <f t="shared" si="10"/>
        <v>-10</v>
      </c>
      <c r="F178" s="58">
        <f t="shared" si="7"/>
        <v>1.6359671899073085</v>
      </c>
      <c r="G178" s="58">
        <f t="shared" si="9"/>
        <v>135.39573244459939</v>
      </c>
    </row>
    <row r="179" spans="1:7" x14ac:dyDescent="0.5">
      <c r="A179" s="52" t="s">
        <v>123</v>
      </c>
      <c r="B179" s="52" t="s">
        <v>121</v>
      </c>
      <c r="C179" s="52">
        <v>16</v>
      </c>
      <c r="D179" s="52">
        <v>44</v>
      </c>
      <c r="E179" s="52">
        <f t="shared" si="10"/>
        <v>28</v>
      </c>
      <c r="F179" s="58">
        <f t="shared" si="7"/>
        <v>10.59906774883174</v>
      </c>
      <c r="G179" s="58">
        <f t="shared" si="9"/>
        <v>302.79244320974772</v>
      </c>
    </row>
    <row r="180" spans="1:7" x14ac:dyDescent="0.5">
      <c r="A180" s="52" t="s">
        <v>114</v>
      </c>
      <c r="B180" s="52" t="s">
        <v>130</v>
      </c>
      <c r="C180" s="52">
        <v>33</v>
      </c>
      <c r="D180" s="52">
        <v>3</v>
      </c>
      <c r="E180" s="52">
        <f t="shared" si="10"/>
        <v>-30</v>
      </c>
      <c r="F180" s="58">
        <f t="shared" si="7"/>
        <v>-8.8718154624816172</v>
      </c>
      <c r="G180" s="58">
        <f t="shared" si="9"/>
        <v>446.40018185143089</v>
      </c>
    </row>
    <row r="181" spans="1:7" x14ac:dyDescent="0.5">
      <c r="A181" s="52" t="s">
        <v>111</v>
      </c>
      <c r="B181" s="52" t="s">
        <v>126</v>
      </c>
      <c r="C181" s="52">
        <v>30</v>
      </c>
      <c r="D181" s="52">
        <v>13</v>
      </c>
      <c r="E181" s="52">
        <f t="shared" si="10"/>
        <v>-17</v>
      </c>
      <c r="F181" s="58">
        <f t="shared" si="7"/>
        <v>1.7455649921734864</v>
      </c>
      <c r="G181" s="58">
        <f t="shared" si="9"/>
        <v>351.39620687580009</v>
      </c>
    </row>
    <row r="182" spans="1:7" x14ac:dyDescent="0.5">
      <c r="A182" s="52" t="s">
        <v>141</v>
      </c>
      <c r="B182" s="52" t="s">
        <v>113</v>
      </c>
      <c r="C182" s="52">
        <v>13</v>
      </c>
      <c r="D182" s="52">
        <v>29</v>
      </c>
      <c r="E182" s="52">
        <f t="shared" si="10"/>
        <v>16</v>
      </c>
      <c r="F182" s="58">
        <f t="shared" si="7"/>
        <v>15.720565188934691</v>
      </c>
      <c r="G182" s="58">
        <f t="shared" si="9"/>
        <v>7.8083813635105109E-2</v>
      </c>
    </row>
    <row r="183" spans="1:7" x14ac:dyDescent="0.5">
      <c r="A183" s="52" t="s">
        <v>116</v>
      </c>
      <c r="B183" s="52" t="s">
        <v>108</v>
      </c>
      <c r="C183" s="52">
        <v>31</v>
      </c>
      <c r="D183" s="52">
        <v>34</v>
      </c>
      <c r="E183" s="52">
        <f t="shared" si="10"/>
        <v>3</v>
      </c>
      <c r="F183" s="58">
        <f t="shared" si="7"/>
        <v>3.1829022710096844</v>
      </c>
      <c r="G183" s="58">
        <f t="shared" si="9"/>
        <v>3.3453240740500025E-2</v>
      </c>
    </row>
    <row r="184" spans="1:7" x14ac:dyDescent="0.5">
      <c r="A184" s="52" t="s">
        <v>120</v>
      </c>
      <c r="B184" s="52" t="s">
        <v>107</v>
      </c>
      <c r="C184" s="52">
        <v>13</v>
      </c>
      <c r="D184" s="52">
        <v>20</v>
      </c>
      <c r="E184" s="52">
        <f t="shared" si="10"/>
        <v>7</v>
      </c>
      <c r="F184" s="58">
        <f t="shared" si="7"/>
        <v>8.1229495768985522</v>
      </c>
      <c r="G184" s="58">
        <f t="shared" si="9"/>
        <v>1.2610157522566374</v>
      </c>
    </row>
    <row r="185" spans="1:7" x14ac:dyDescent="0.5">
      <c r="F185" s="58"/>
      <c r="G185" s="58"/>
    </row>
    <row r="186" spans="1:7" ht="14.7" thickBot="1" x14ac:dyDescent="0.55000000000000004">
      <c r="A186" s="56" t="s">
        <v>154</v>
      </c>
      <c r="B186" s="57"/>
      <c r="C186" s="57"/>
      <c r="D186" s="57"/>
      <c r="E186" s="57"/>
      <c r="F186" s="61"/>
      <c r="G186" s="61"/>
    </row>
    <row r="187" spans="1:7" x14ac:dyDescent="0.5">
      <c r="A187" s="52" t="s">
        <v>138</v>
      </c>
      <c r="B187" s="52" t="s">
        <v>129</v>
      </c>
      <c r="C187" s="52">
        <v>14</v>
      </c>
      <c r="D187" s="52">
        <v>45</v>
      </c>
      <c r="E187" s="52">
        <f t="shared" si="10"/>
        <v>31</v>
      </c>
      <c r="F187" s="58">
        <f t="shared" si="7"/>
        <v>6.7289117904072961</v>
      </c>
      <c r="G187" s="58">
        <f t="shared" si="9"/>
        <v>589.08572287782999</v>
      </c>
    </row>
    <row r="188" spans="1:7" x14ac:dyDescent="0.5">
      <c r="A188" s="52" t="s">
        <v>121</v>
      </c>
      <c r="B188" s="52" t="s">
        <v>137</v>
      </c>
      <c r="C188" s="52">
        <v>33</v>
      </c>
      <c r="D188" s="52">
        <v>13</v>
      </c>
      <c r="E188" s="52">
        <f t="shared" si="10"/>
        <v>-20</v>
      </c>
      <c r="F188" s="58">
        <f t="shared" si="7"/>
        <v>-13.689882101543152</v>
      </c>
      <c r="G188" s="58">
        <f t="shared" si="9"/>
        <v>39.817587892425472</v>
      </c>
    </row>
    <row r="189" spans="1:7" x14ac:dyDescent="0.5">
      <c r="A189" s="52" t="s">
        <v>112</v>
      </c>
      <c r="B189" s="52" t="s">
        <v>111</v>
      </c>
      <c r="C189" s="52">
        <v>17</v>
      </c>
      <c r="D189" s="52">
        <v>13</v>
      </c>
      <c r="E189" s="52">
        <f t="shared" si="10"/>
        <v>-4</v>
      </c>
      <c r="F189" s="58">
        <f t="shared" si="7"/>
        <v>8.3594540164784572</v>
      </c>
      <c r="G189" s="58">
        <f t="shared" si="9"/>
        <v>152.75610358544546</v>
      </c>
    </row>
    <row r="190" spans="1:7" x14ac:dyDescent="0.5">
      <c r="A190" s="52" t="s">
        <v>134</v>
      </c>
      <c r="B190" s="52" t="s">
        <v>131</v>
      </c>
      <c r="C190" s="52">
        <v>24</v>
      </c>
      <c r="D190" s="52">
        <v>21</v>
      </c>
      <c r="E190" s="52">
        <f t="shared" si="10"/>
        <v>-3</v>
      </c>
      <c r="F190" s="58">
        <f t="shared" si="7"/>
        <v>-8.7219870796268282</v>
      </c>
      <c r="G190" s="58">
        <f t="shared" si="9"/>
        <v>32.741136139416355</v>
      </c>
    </row>
    <row r="191" spans="1:7" x14ac:dyDescent="0.5">
      <c r="A191" s="52" t="s">
        <v>120</v>
      </c>
      <c r="B191" s="52" t="s">
        <v>114</v>
      </c>
      <c r="C191" s="52">
        <v>22</v>
      </c>
      <c r="D191" s="52">
        <v>30</v>
      </c>
      <c r="E191" s="52">
        <f t="shared" si="10"/>
        <v>8</v>
      </c>
      <c r="F191" s="58">
        <f t="shared" si="7"/>
        <v>7.5563022131935345</v>
      </c>
      <c r="G191" s="58">
        <f t="shared" si="9"/>
        <v>0.19686772601695576</v>
      </c>
    </row>
    <row r="192" spans="1:7" x14ac:dyDescent="0.5">
      <c r="A192" s="52" t="s">
        <v>132</v>
      </c>
      <c r="B192" s="52" t="s">
        <v>119</v>
      </c>
      <c r="C192" s="52">
        <v>12</v>
      </c>
      <c r="D192" s="52">
        <v>25</v>
      </c>
      <c r="E192" s="52">
        <f t="shared" si="10"/>
        <v>13</v>
      </c>
      <c r="F192" s="58">
        <f t="shared" si="7"/>
        <v>3.1137108487306149</v>
      </c>
      <c r="G192" s="58">
        <f t="shared" si="9"/>
        <v>97.738713182506729</v>
      </c>
    </row>
    <row r="193" spans="1:7" x14ac:dyDescent="0.5">
      <c r="A193" s="52" t="s">
        <v>136</v>
      </c>
      <c r="B193" s="52" t="s">
        <v>123</v>
      </c>
      <c r="C193" s="52">
        <v>14</v>
      </c>
      <c r="D193" s="52">
        <v>20</v>
      </c>
      <c r="E193" s="52">
        <f t="shared" si="10"/>
        <v>6</v>
      </c>
      <c r="F193" s="58">
        <f t="shared" si="7"/>
        <v>3.149732118634704</v>
      </c>
      <c r="G193" s="58">
        <f t="shared" si="9"/>
        <v>8.1240269955426125</v>
      </c>
    </row>
    <row r="194" spans="1:7" x14ac:dyDescent="0.5">
      <c r="A194" s="52" t="s">
        <v>127</v>
      </c>
      <c r="B194" s="52" t="s">
        <v>115</v>
      </c>
      <c r="C194" s="52">
        <v>6</v>
      </c>
      <c r="D194" s="52">
        <v>24</v>
      </c>
      <c r="E194" s="52">
        <f t="shared" si="10"/>
        <v>18</v>
      </c>
      <c r="F194" s="58">
        <f t="shared" si="7"/>
        <v>5.8418221248274378</v>
      </c>
      <c r="G194" s="58">
        <f t="shared" si="9"/>
        <v>147.82128924433559</v>
      </c>
    </row>
    <row r="195" spans="1:7" x14ac:dyDescent="0.5">
      <c r="A195" s="52" t="s">
        <v>126</v>
      </c>
      <c r="B195" s="52" t="s">
        <v>139</v>
      </c>
      <c r="C195" s="52">
        <v>20</v>
      </c>
      <c r="D195" s="52">
        <v>10</v>
      </c>
      <c r="E195" s="52">
        <f t="shared" si="10"/>
        <v>-10</v>
      </c>
      <c r="F195" s="58">
        <f t="shared" si="7"/>
        <v>-8.1984916914303234</v>
      </c>
      <c r="G195" s="58">
        <f t="shared" si="9"/>
        <v>3.2454321858455772</v>
      </c>
    </row>
    <row r="196" spans="1:7" x14ac:dyDescent="0.5">
      <c r="A196" s="52" t="s">
        <v>125</v>
      </c>
      <c r="B196" s="52" t="s">
        <v>116</v>
      </c>
      <c r="C196" s="52">
        <v>7</v>
      </c>
      <c r="D196" s="52">
        <v>31</v>
      </c>
      <c r="E196" s="52">
        <f t="shared" si="10"/>
        <v>24</v>
      </c>
      <c r="F196" s="58">
        <f t="shared" si="7"/>
        <v>14.036350721969757</v>
      </c>
      <c r="G196" s="58">
        <f t="shared" si="9"/>
        <v>99.274306935592577</v>
      </c>
    </row>
    <row r="197" spans="1:7" x14ac:dyDescent="0.5">
      <c r="A197" s="52" t="s">
        <v>130</v>
      </c>
      <c r="B197" s="52" t="s">
        <v>124</v>
      </c>
      <c r="C197" s="52">
        <v>31</v>
      </c>
      <c r="D197" s="52">
        <v>25</v>
      </c>
      <c r="E197" s="52">
        <f t="shared" si="10"/>
        <v>-6</v>
      </c>
      <c r="F197" s="58">
        <f t="shared" si="7"/>
        <v>-4.0142645230217564</v>
      </c>
      <c r="G197" s="58">
        <f t="shared" si="9"/>
        <v>3.9431453845300126</v>
      </c>
    </row>
    <row r="198" spans="1:7" x14ac:dyDescent="0.5">
      <c r="A198" s="52" t="s">
        <v>122</v>
      </c>
      <c r="B198" s="52" t="s">
        <v>118</v>
      </c>
      <c r="C198" s="52">
        <v>20</v>
      </c>
      <c r="D198" s="52">
        <v>38</v>
      </c>
      <c r="E198" s="52">
        <f t="shared" si="10"/>
        <v>18</v>
      </c>
      <c r="F198" s="58">
        <f t="shared" ref="F198:F261" si="11">$J$3+VLOOKUP(B198,$I$5:$J$36,2,FALSE)-VLOOKUP(A198,$I$5:$J$36,2,FALSE)</f>
        <v>8.8171979907354991</v>
      </c>
      <c r="G198" s="58">
        <f t="shared" si="9"/>
        <v>84.323852741352155</v>
      </c>
    </row>
    <row r="199" spans="1:7" x14ac:dyDescent="0.5">
      <c r="A199" s="52" t="s">
        <v>108</v>
      </c>
      <c r="B199" s="52" t="s">
        <v>141</v>
      </c>
      <c r="C199" s="52">
        <v>19</v>
      </c>
      <c r="D199" s="52">
        <v>13</v>
      </c>
      <c r="E199" s="52">
        <f t="shared" si="10"/>
        <v>-6</v>
      </c>
      <c r="F199" s="58">
        <f t="shared" si="11"/>
        <v>-14.297835830154908</v>
      </c>
      <c r="G199" s="58">
        <f t="shared" si="9"/>
        <v>68.854079464202584</v>
      </c>
    </row>
    <row r="200" spans="1:7" x14ac:dyDescent="0.5">
      <c r="A200" s="52" t="s">
        <v>106</v>
      </c>
      <c r="B200" s="52" t="s">
        <v>113</v>
      </c>
      <c r="C200" s="52">
        <v>30</v>
      </c>
      <c r="D200" s="52">
        <v>39</v>
      </c>
      <c r="E200" s="52">
        <f t="shared" si="10"/>
        <v>9</v>
      </c>
      <c r="F200" s="58">
        <f t="shared" si="11"/>
        <v>4.0518282950524078</v>
      </c>
      <c r="G200" s="58">
        <f t="shared" si="9"/>
        <v>24.484403221643962</v>
      </c>
    </row>
    <row r="201" spans="1:7" x14ac:dyDescent="0.5">
      <c r="A201" s="52" t="s">
        <v>107</v>
      </c>
      <c r="B201" s="52" t="s">
        <v>128</v>
      </c>
      <c r="C201" s="52">
        <v>24</v>
      </c>
      <c r="D201" s="52">
        <v>30</v>
      </c>
      <c r="E201" s="52">
        <f t="shared" si="10"/>
        <v>6</v>
      </c>
      <c r="F201" s="58">
        <f t="shared" si="11"/>
        <v>-0.94069473365427037</v>
      </c>
      <c r="G201" s="58">
        <f t="shared" si="9"/>
        <v>48.173243385776125</v>
      </c>
    </row>
    <row r="202" spans="1:7" x14ac:dyDescent="0.5">
      <c r="A202" s="52" t="s">
        <v>135</v>
      </c>
      <c r="B202" s="52" t="s">
        <v>117</v>
      </c>
      <c r="C202" s="52">
        <v>33</v>
      </c>
      <c r="D202" s="52">
        <v>27</v>
      </c>
      <c r="E202" s="52">
        <f t="shared" si="10"/>
        <v>-6</v>
      </c>
      <c r="F202" s="58">
        <f t="shared" si="11"/>
        <v>-2.9996952403779371</v>
      </c>
      <c r="G202" s="58">
        <f t="shared" si="9"/>
        <v>9.0018286506108041</v>
      </c>
    </row>
    <row r="203" spans="1:7" x14ac:dyDescent="0.5">
      <c r="F203" s="58"/>
      <c r="G203" s="58"/>
    </row>
    <row r="204" spans="1:7" ht="14.7" thickBot="1" x14ac:dyDescent="0.55000000000000004">
      <c r="A204" s="56" t="s">
        <v>155</v>
      </c>
      <c r="B204" s="57"/>
      <c r="C204" s="57"/>
      <c r="D204" s="57"/>
      <c r="E204" s="57"/>
      <c r="F204" s="61"/>
      <c r="G204" s="61"/>
    </row>
    <row r="205" spans="1:7" x14ac:dyDescent="0.5">
      <c r="A205" s="52" t="s">
        <v>111</v>
      </c>
      <c r="B205" s="52" t="s">
        <v>129</v>
      </c>
      <c r="C205" s="52">
        <v>27</v>
      </c>
      <c r="D205" s="52">
        <v>23</v>
      </c>
      <c r="E205" s="52">
        <f t="shared" si="10"/>
        <v>-4</v>
      </c>
      <c r="F205" s="58">
        <f t="shared" si="11"/>
        <v>-2.7516530200072928</v>
      </c>
      <c r="G205" s="58">
        <f t="shared" si="9"/>
        <v>1.5583701824569125</v>
      </c>
    </row>
    <row r="206" spans="1:7" x14ac:dyDescent="0.5">
      <c r="A206" s="52" t="s">
        <v>118</v>
      </c>
      <c r="B206" s="52" t="s">
        <v>136</v>
      </c>
      <c r="C206" s="52">
        <v>23</v>
      </c>
      <c r="D206" s="52">
        <v>20</v>
      </c>
      <c r="E206" s="52">
        <f t="shared" si="10"/>
        <v>-3</v>
      </c>
      <c r="F206" s="58">
        <f t="shared" si="11"/>
        <v>-3.2803592503974874</v>
      </c>
      <c r="G206" s="58">
        <f t="shared" si="9"/>
        <v>7.8601309283441056E-2</v>
      </c>
    </row>
    <row r="207" spans="1:7" x14ac:dyDescent="0.5">
      <c r="A207" s="52" t="s">
        <v>108</v>
      </c>
      <c r="B207" s="52" t="s">
        <v>125</v>
      </c>
      <c r="C207" s="52">
        <v>27</v>
      </c>
      <c r="D207" s="52">
        <v>3</v>
      </c>
      <c r="E207" s="52">
        <f t="shared" si="10"/>
        <v>-24</v>
      </c>
      <c r="F207" s="58">
        <f t="shared" si="11"/>
        <v>-13.603391144895136</v>
      </c>
      <c r="G207" s="58">
        <f t="shared" si="9"/>
        <v>108.08947568604486</v>
      </c>
    </row>
    <row r="208" spans="1:7" x14ac:dyDescent="0.5">
      <c r="A208" s="52" t="s">
        <v>139</v>
      </c>
      <c r="B208" s="52" t="s">
        <v>132</v>
      </c>
      <c r="C208" s="52">
        <v>19</v>
      </c>
      <c r="D208" s="52">
        <v>23</v>
      </c>
      <c r="E208" s="52">
        <f t="shared" si="10"/>
        <v>4</v>
      </c>
      <c r="F208" s="58">
        <f t="shared" si="11"/>
        <v>-3.2391572246305871</v>
      </c>
      <c r="G208" s="58">
        <f t="shared" si="9"/>
        <v>52.405397322921218</v>
      </c>
    </row>
    <row r="209" spans="1:7" x14ac:dyDescent="0.5">
      <c r="A209" s="52" t="s">
        <v>113</v>
      </c>
      <c r="B209" s="52" t="s">
        <v>126</v>
      </c>
      <c r="C209" s="52">
        <v>38</v>
      </c>
      <c r="D209" s="52">
        <v>7</v>
      </c>
      <c r="E209" s="52">
        <f t="shared" si="10"/>
        <v>-31</v>
      </c>
      <c r="F209" s="58">
        <f t="shared" si="11"/>
        <v>-4.3544346959683926</v>
      </c>
      <c r="G209" s="58">
        <f t="shared" si="9"/>
        <v>709.98615037141292</v>
      </c>
    </row>
    <row r="210" spans="1:7" x14ac:dyDescent="0.5">
      <c r="A210" s="52" t="s">
        <v>115</v>
      </c>
      <c r="B210" s="52" t="s">
        <v>120</v>
      </c>
      <c r="C210" s="52">
        <v>21</v>
      </c>
      <c r="D210" s="52">
        <v>30</v>
      </c>
      <c r="E210" s="52">
        <f t="shared" si="10"/>
        <v>9</v>
      </c>
      <c r="F210" s="58">
        <f t="shared" si="11"/>
        <v>3.7581478272067885</v>
      </c>
      <c r="G210" s="58">
        <f t="shared" si="9"/>
        <v>27.477014201416914</v>
      </c>
    </row>
    <row r="211" spans="1:7" x14ac:dyDescent="0.5">
      <c r="A211" s="52" t="s">
        <v>135</v>
      </c>
      <c r="B211" s="52" t="s">
        <v>122</v>
      </c>
      <c r="C211" s="52">
        <v>13</v>
      </c>
      <c r="D211" s="52">
        <v>15</v>
      </c>
      <c r="E211" s="52">
        <f t="shared" si="10"/>
        <v>2</v>
      </c>
      <c r="F211" s="58">
        <f t="shared" si="11"/>
        <v>-2.8242272410394555</v>
      </c>
      <c r="G211" s="58">
        <f t="shared" si="9"/>
        <v>23.273168473187159</v>
      </c>
    </row>
    <row r="212" spans="1:7" x14ac:dyDescent="0.5">
      <c r="A212" s="52" t="s">
        <v>116</v>
      </c>
      <c r="B212" s="52" t="s">
        <v>117</v>
      </c>
      <c r="C212" s="52">
        <v>37</v>
      </c>
      <c r="D212" s="52">
        <v>3</v>
      </c>
      <c r="E212" s="52">
        <f t="shared" si="10"/>
        <v>-34</v>
      </c>
      <c r="F212" s="58">
        <f t="shared" si="11"/>
        <v>-15.576456934357141</v>
      </c>
      <c r="G212" s="58">
        <f t="shared" si="9"/>
        <v>339.42693909159715</v>
      </c>
    </row>
    <row r="213" spans="1:7" x14ac:dyDescent="0.5">
      <c r="A213" s="52" t="s">
        <v>124</v>
      </c>
      <c r="B213" s="52" t="s">
        <v>131</v>
      </c>
      <c r="C213" s="52">
        <v>39</v>
      </c>
      <c r="D213" s="52">
        <v>42</v>
      </c>
      <c r="E213" s="52">
        <f t="shared" si="10"/>
        <v>3</v>
      </c>
      <c r="F213" s="58">
        <f t="shared" si="11"/>
        <v>-1.09630640650958</v>
      </c>
      <c r="G213" s="58">
        <f t="shared" si="9"/>
        <v>16.77972617601143</v>
      </c>
    </row>
    <row r="214" spans="1:7" x14ac:dyDescent="0.5">
      <c r="A214" s="52" t="s">
        <v>141</v>
      </c>
      <c r="B214" s="52" t="s">
        <v>112</v>
      </c>
      <c r="C214" s="52">
        <v>26</v>
      </c>
      <c r="D214" s="52">
        <v>20</v>
      </c>
      <c r="E214" s="52">
        <f t="shared" si="10"/>
        <v>-6</v>
      </c>
      <c r="F214" s="58">
        <f t="shared" si="11"/>
        <v>2.4663987670091219</v>
      </c>
      <c r="G214" s="58">
        <f t="shared" si="9"/>
        <v>71.679908082013569</v>
      </c>
    </row>
    <row r="215" spans="1:7" x14ac:dyDescent="0.5">
      <c r="A215" s="52" t="s">
        <v>128</v>
      </c>
      <c r="B215" s="52" t="s">
        <v>130</v>
      </c>
      <c r="C215" s="52">
        <v>17</v>
      </c>
      <c r="D215" s="52">
        <v>3</v>
      </c>
      <c r="E215" s="52">
        <f t="shared" si="10"/>
        <v>-14</v>
      </c>
      <c r="F215" s="58">
        <f t="shared" si="11"/>
        <v>-7.2924808098375973</v>
      </c>
      <c r="G215" s="58">
        <f t="shared" si="9"/>
        <v>44.990813686396898</v>
      </c>
    </row>
    <row r="216" spans="1:7" x14ac:dyDescent="0.5">
      <c r="A216" s="52" t="s">
        <v>114</v>
      </c>
      <c r="B216" s="52" t="s">
        <v>134</v>
      </c>
      <c r="C216" s="52">
        <v>34</v>
      </c>
      <c r="D216" s="52">
        <v>20</v>
      </c>
      <c r="E216" s="52">
        <f t="shared" si="10"/>
        <v>-14</v>
      </c>
      <c r="F216" s="58">
        <f t="shared" si="11"/>
        <v>-6.4656865950808946</v>
      </c>
      <c r="G216" s="58">
        <f t="shared" ref="G216:G274" si="12">(E216-F216)^2</f>
        <v>56.765878483543723</v>
      </c>
    </row>
    <row r="217" spans="1:7" x14ac:dyDescent="0.5">
      <c r="A217" s="52" t="s">
        <v>121</v>
      </c>
      <c r="B217" s="52" t="s">
        <v>127</v>
      </c>
      <c r="C217" s="52">
        <v>41</v>
      </c>
      <c r="D217" s="52">
        <v>38</v>
      </c>
      <c r="E217" s="52">
        <f t="shared" si="10"/>
        <v>-3</v>
      </c>
      <c r="F217" s="58">
        <f t="shared" si="11"/>
        <v>-13.459662129696834</v>
      </c>
      <c r="G217" s="58">
        <f t="shared" si="12"/>
        <v>109.40453186741412</v>
      </c>
    </row>
    <row r="218" spans="1:7" x14ac:dyDescent="0.5">
      <c r="A218" s="52" t="s">
        <v>138</v>
      </c>
      <c r="B218" s="52" t="s">
        <v>107</v>
      </c>
      <c r="C218" s="52">
        <v>35</v>
      </c>
      <c r="D218" s="52">
        <v>28</v>
      </c>
      <c r="E218" s="52">
        <f t="shared" si="10"/>
        <v>-7</v>
      </c>
      <c r="F218" s="58">
        <f t="shared" si="11"/>
        <v>13.0964035273149</v>
      </c>
      <c r="G218" s="58">
        <f t="shared" si="12"/>
        <v>403.86543473267466</v>
      </c>
    </row>
    <row r="219" spans="1:7" x14ac:dyDescent="0.5">
      <c r="A219" s="52" t="s">
        <v>119</v>
      </c>
      <c r="B219" s="52" t="s">
        <v>106</v>
      </c>
      <c r="C219" s="52">
        <v>10</v>
      </c>
      <c r="D219" s="52">
        <v>45</v>
      </c>
      <c r="E219" s="52">
        <f t="shared" si="10"/>
        <v>35</v>
      </c>
      <c r="F219" s="58">
        <f t="shared" si="11"/>
        <v>15.858268164414891</v>
      </c>
      <c r="G219" s="58">
        <f t="shared" si="12"/>
        <v>366.40589766545247</v>
      </c>
    </row>
    <row r="220" spans="1:7" x14ac:dyDescent="0.5">
      <c r="A220" s="52" t="s">
        <v>137</v>
      </c>
      <c r="B220" s="52" t="s">
        <v>123</v>
      </c>
      <c r="C220" s="52">
        <v>19</v>
      </c>
      <c r="D220" s="52">
        <v>16</v>
      </c>
      <c r="E220" s="52">
        <f t="shared" si="10"/>
        <v>-3</v>
      </c>
      <c r="F220" s="58">
        <f t="shared" si="11"/>
        <v>6.7066762007957186</v>
      </c>
      <c r="G220" s="58">
        <f t="shared" si="12"/>
        <v>94.219562867094027</v>
      </c>
    </row>
    <row r="221" spans="1:7" x14ac:dyDescent="0.5">
      <c r="F221" s="58"/>
      <c r="G221" s="58"/>
    </row>
    <row r="222" spans="1:7" ht="14.7" thickBot="1" x14ac:dyDescent="0.55000000000000004">
      <c r="A222" s="56" t="s">
        <v>156</v>
      </c>
      <c r="B222" s="57"/>
      <c r="C222" s="57"/>
      <c r="D222" s="57"/>
      <c r="E222" s="57"/>
      <c r="F222" s="61"/>
      <c r="G222" s="61"/>
    </row>
    <row r="223" spans="1:7" x14ac:dyDescent="0.5">
      <c r="A223" s="52" t="s">
        <v>126</v>
      </c>
      <c r="B223" s="52" t="s">
        <v>108</v>
      </c>
      <c r="C223" s="52">
        <v>20</v>
      </c>
      <c r="D223" s="52">
        <v>23</v>
      </c>
      <c r="E223" s="52">
        <f t="shared" si="10"/>
        <v>3</v>
      </c>
      <c r="F223" s="58">
        <f t="shared" si="11"/>
        <v>7.7528544679676852</v>
      </c>
      <c r="G223" s="58">
        <f t="shared" si="12"/>
        <v>22.589625593680388</v>
      </c>
    </row>
    <row r="224" spans="1:7" x14ac:dyDescent="0.5">
      <c r="A224" s="52" t="s">
        <v>120</v>
      </c>
      <c r="B224" s="52" t="s">
        <v>138</v>
      </c>
      <c r="C224" s="52">
        <v>20</v>
      </c>
      <c r="D224" s="52">
        <v>23</v>
      </c>
      <c r="E224" s="52">
        <f t="shared" si="10"/>
        <v>3</v>
      </c>
      <c r="F224" s="58">
        <f t="shared" si="11"/>
        <v>-3.7681666677215788</v>
      </c>
      <c r="G224" s="58">
        <f t="shared" si="12"/>
        <v>45.808080042057412</v>
      </c>
    </row>
    <row r="225" spans="1:7" x14ac:dyDescent="0.5">
      <c r="A225" s="52" t="s">
        <v>141</v>
      </c>
      <c r="B225" s="52" t="s">
        <v>117</v>
      </c>
      <c r="C225" s="52">
        <v>10</v>
      </c>
      <c r="D225" s="52">
        <v>24</v>
      </c>
      <c r="E225" s="52">
        <f t="shared" si="10"/>
        <v>14</v>
      </c>
      <c r="F225" s="58">
        <f t="shared" si="11"/>
        <v>-2.0509488098223798</v>
      </c>
      <c r="G225" s="58">
        <f t="shared" si="12"/>
        <v>257.63295769553849</v>
      </c>
    </row>
    <row r="226" spans="1:7" x14ac:dyDescent="0.5">
      <c r="A226" s="52" t="s">
        <v>129</v>
      </c>
      <c r="B226" s="52" t="s">
        <v>125</v>
      </c>
      <c r="C226" s="52">
        <v>14</v>
      </c>
      <c r="D226" s="52">
        <v>21</v>
      </c>
      <c r="E226" s="52">
        <f t="shared" si="10"/>
        <v>7</v>
      </c>
      <c r="F226" s="58">
        <f t="shared" si="11"/>
        <v>-2.55860594744144</v>
      </c>
      <c r="G226" s="58">
        <f t="shared" si="12"/>
        <v>91.366947658462848</v>
      </c>
    </row>
    <row r="227" spans="1:7" x14ac:dyDescent="0.5">
      <c r="A227" s="52" t="s">
        <v>127</v>
      </c>
      <c r="B227" s="52" t="s">
        <v>132</v>
      </c>
      <c r="C227" s="52">
        <v>24</v>
      </c>
      <c r="D227" s="52">
        <v>17</v>
      </c>
      <c r="E227" s="52">
        <f t="shared" si="10"/>
        <v>-7</v>
      </c>
      <c r="F227" s="58">
        <f t="shared" si="11"/>
        <v>-0.40615224263402894</v>
      </c>
      <c r="G227" s="58">
        <f t="shared" si="12"/>
        <v>43.478828247320244</v>
      </c>
    </row>
    <row r="228" spans="1:7" x14ac:dyDescent="0.5">
      <c r="A228" s="52" t="s">
        <v>131</v>
      </c>
      <c r="B228" s="52" t="s">
        <v>118</v>
      </c>
      <c r="C228" s="52">
        <v>8</v>
      </c>
      <c r="D228" s="52">
        <v>30</v>
      </c>
      <c r="E228" s="52">
        <f t="shared" si="10"/>
        <v>22</v>
      </c>
      <c r="F228" s="58">
        <f t="shared" si="11"/>
        <v>13.075495849055525</v>
      </c>
      <c r="G228" s="58">
        <f t="shared" si="12"/>
        <v>79.646774340225164</v>
      </c>
    </row>
    <row r="229" spans="1:7" x14ac:dyDescent="0.5">
      <c r="A229" s="52" t="s">
        <v>106</v>
      </c>
      <c r="B229" s="52" t="s">
        <v>116</v>
      </c>
      <c r="C229" s="52">
        <v>33</v>
      </c>
      <c r="D229" s="52">
        <v>20</v>
      </c>
      <c r="E229" s="52">
        <f t="shared" si="10"/>
        <v>-13</v>
      </c>
      <c r="F229" s="58">
        <f t="shared" si="11"/>
        <v>3.0620585133472478</v>
      </c>
      <c r="G229" s="58">
        <f t="shared" si="12"/>
        <v>257.98972368619076</v>
      </c>
    </row>
    <row r="230" spans="1:7" x14ac:dyDescent="0.5">
      <c r="A230" s="52" t="s">
        <v>119</v>
      </c>
      <c r="B230" s="52" t="s">
        <v>124</v>
      </c>
      <c r="C230" s="52">
        <v>16</v>
      </c>
      <c r="D230" s="52">
        <v>51</v>
      </c>
      <c r="E230" s="52">
        <f t="shared" si="10"/>
        <v>35</v>
      </c>
      <c r="F230" s="58">
        <f t="shared" si="11"/>
        <v>-0.84794099176173621</v>
      </c>
      <c r="G230" s="58">
        <f t="shared" si="12"/>
        <v>1285.0748733488317</v>
      </c>
    </row>
    <row r="231" spans="1:7" x14ac:dyDescent="0.5">
      <c r="A231" s="52" t="s">
        <v>130</v>
      </c>
      <c r="B231" s="52" t="s">
        <v>114</v>
      </c>
      <c r="C231" s="52">
        <v>3</v>
      </c>
      <c r="D231" s="52">
        <v>10</v>
      </c>
      <c r="E231" s="52">
        <f t="shared" si="10"/>
        <v>7</v>
      </c>
      <c r="F231" s="58">
        <f t="shared" si="11"/>
        <v>11.282390027871156</v>
      </c>
      <c r="G231" s="58">
        <f t="shared" si="12"/>
        <v>18.338864350810315</v>
      </c>
    </row>
    <row r="232" spans="1:7" x14ac:dyDescent="0.5">
      <c r="A232" s="52" t="s">
        <v>123</v>
      </c>
      <c r="B232" s="52" t="s">
        <v>112</v>
      </c>
      <c r="C232" s="52">
        <v>24</v>
      </c>
      <c r="D232" s="52">
        <v>10</v>
      </c>
      <c r="E232" s="52">
        <f t="shared" si="10"/>
        <v>-14</v>
      </c>
      <c r="F232" s="58">
        <f t="shared" si="11"/>
        <v>0.47645784929937807</v>
      </c>
      <c r="G232" s="58">
        <f t="shared" si="12"/>
        <v>209.56783186254157</v>
      </c>
    </row>
    <row r="233" spans="1:7" x14ac:dyDescent="0.5">
      <c r="A233" s="52" t="s">
        <v>139</v>
      </c>
      <c r="B233" s="52" t="s">
        <v>121</v>
      </c>
      <c r="C233" s="52">
        <v>0</v>
      </c>
      <c r="D233" s="52">
        <v>38</v>
      </c>
      <c r="E233" s="52">
        <f t="shared" si="10"/>
        <v>38</v>
      </c>
      <c r="F233" s="58">
        <f t="shared" si="11"/>
        <v>13.037231713089813</v>
      </c>
      <c r="G233" s="58">
        <f t="shared" si="12"/>
        <v>623.13980054596891</v>
      </c>
    </row>
    <row r="234" spans="1:7" x14ac:dyDescent="0.5">
      <c r="A234" s="52" t="s">
        <v>113</v>
      </c>
      <c r="B234" s="52" t="s">
        <v>135</v>
      </c>
      <c r="C234" s="52">
        <v>35</v>
      </c>
      <c r="D234" s="52">
        <v>6</v>
      </c>
      <c r="E234" s="52">
        <f t="shared" si="10"/>
        <v>-29</v>
      </c>
      <c r="F234" s="58">
        <f t="shared" si="11"/>
        <v>-12.361244192989595</v>
      </c>
      <c r="G234" s="58">
        <f t="shared" si="12"/>
        <v>276.84819480532246</v>
      </c>
    </row>
    <row r="235" spans="1:7" x14ac:dyDescent="0.5">
      <c r="A235" s="52" t="s">
        <v>134</v>
      </c>
      <c r="B235" s="52" t="s">
        <v>128</v>
      </c>
      <c r="C235" s="52">
        <v>15</v>
      </c>
      <c r="D235" s="52">
        <v>12</v>
      </c>
      <c r="E235" s="52">
        <f t="shared" si="10"/>
        <v>-3</v>
      </c>
      <c r="F235" s="58">
        <f t="shared" si="11"/>
        <v>7.2969265078264112</v>
      </c>
      <c r="G235" s="58">
        <f t="shared" si="12"/>
        <v>106.02669550757821</v>
      </c>
    </row>
    <row r="236" spans="1:7" x14ac:dyDescent="0.5">
      <c r="A236" s="52" t="s">
        <v>137</v>
      </c>
      <c r="B236" s="52" t="s">
        <v>111</v>
      </c>
      <c r="C236" s="52">
        <v>7</v>
      </c>
      <c r="D236" s="52">
        <v>28</v>
      </c>
      <c r="E236" s="52">
        <f t="shared" si="10"/>
        <v>21</v>
      </c>
      <c r="F236" s="58">
        <f t="shared" si="11"/>
        <v>13.132013501184018</v>
      </c>
      <c r="G236" s="58">
        <f t="shared" si="12"/>
        <v>61.905211545550578</v>
      </c>
    </row>
    <row r="237" spans="1:7" x14ac:dyDescent="0.5">
      <c r="A237" s="52" t="s">
        <v>107</v>
      </c>
      <c r="B237" s="52" t="s">
        <v>115</v>
      </c>
      <c r="C237" s="52">
        <v>27</v>
      </c>
      <c r="D237" s="52">
        <v>6</v>
      </c>
      <c r="E237" s="52">
        <f t="shared" si="10"/>
        <v>-21</v>
      </c>
      <c r="F237" s="58">
        <f t="shared" si="11"/>
        <v>-8.265235556021036</v>
      </c>
      <c r="G237" s="58">
        <f t="shared" si="12"/>
        <v>162.17422544363086</v>
      </c>
    </row>
    <row r="238" spans="1:7" x14ac:dyDescent="0.5">
      <c r="A238" s="52" t="s">
        <v>136</v>
      </c>
      <c r="B238" s="52" t="s">
        <v>122</v>
      </c>
      <c r="C238" s="52">
        <v>31</v>
      </c>
      <c r="D238" s="52">
        <v>24</v>
      </c>
      <c r="E238" s="52">
        <f t="shared" si="10"/>
        <v>-7</v>
      </c>
      <c r="F238" s="58">
        <f t="shared" si="11"/>
        <v>-1.9209768922537065</v>
      </c>
      <c r="G238" s="58">
        <f t="shared" si="12"/>
        <v>25.796475729020813</v>
      </c>
    </row>
    <row r="239" spans="1:7" x14ac:dyDescent="0.5">
      <c r="F239" s="58"/>
      <c r="G239" s="58"/>
    </row>
    <row r="240" spans="1:7" ht="14.7" thickBot="1" x14ac:dyDescent="0.55000000000000004">
      <c r="A240" s="56" t="s">
        <v>157</v>
      </c>
      <c r="B240" s="57"/>
      <c r="C240" s="57"/>
      <c r="D240" s="57"/>
      <c r="E240" s="57"/>
      <c r="F240" s="61"/>
      <c r="G240" s="61"/>
    </row>
    <row r="241" spans="1:7" x14ac:dyDescent="0.5">
      <c r="A241" s="52" t="s">
        <v>132</v>
      </c>
      <c r="B241" s="52" t="s">
        <v>125</v>
      </c>
      <c r="C241" s="52">
        <v>23</v>
      </c>
      <c r="D241" s="52">
        <v>31</v>
      </c>
      <c r="E241" s="52">
        <f t="shared" ref="E241:E292" si="13">D241-C241</f>
        <v>8</v>
      </c>
      <c r="F241" s="58">
        <f t="shared" si="11"/>
        <v>6.7923995218282274</v>
      </c>
      <c r="G241" s="58">
        <f t="shared" si="12"/>
        <v>1.458298914880694</v>
      </c>
    </row>
    <row r="242" spans="1:7" x14ac:dyDescent="0.5">
      <c r="A242" s="52" t="s">
        <v>118</v>
      </c>
      <c r="B242" s="52" t="s">
        <v>137</v>
      </c>
      <c r="C242" s="52">
        <v>19</v>
      </c>
      <c r="D242" s="52">
        <v>16</v>
      </c>
      <c r="E242" s="52">
        <f t="shared" si="13"/>
        <v>-3</v>
      </c>
      <c r="F242" s="58">
        <f t="shared" si="11"/>
        <v>-6.837303332558502</v>
      </c>
      <c r="G242" s="58">
        <f t="shared" si="12"/>
        <v>14.724896866064585</v>
      </c>
    </row>
    <row r="243" spans="1:7" x14ac:dyDescent="0.5">
      <c r="A243" s="52" t="s">
        <v>112</v>
      </c>
      <c r="B243" s="52" t="s">
        <v>126</v>
      </c>
      <c r="C243" s="52">
        <v>17</v>
      </c>
      <c r="D243" s="52">
        <v>38</v>
      </c>
      <c r="E243" s="52">
        <f t="shared" si="13"/>
        <v>21</v>
      </c>
      <c r="F243" s="58">
        <f t="shared" si="11"/>
        <v>8.8997317259571762</v>
      </c>
      <c r="G243" s="58">
        <f t="shared" si="12"/>
        <v>146.4164923038073</v>
      </c>
    </row>
    <row r="244" spans="1:7" x14ac:dyDescent="0.5">
      <c r="A244" s="52" t="s">
        <v>139</v>
      </c>
      <c r="B244" s="52" t="s">
        <v>124</v>
      </c>
      <c r="C244" s="52">
        <v>23</v>
      </c>
      <c r="D244" s="52">
        <v>17</v>
      </c>
      <c r="E244" s="52">
        <f t="shared" si="13"/>
        <v>-6</v>
      </c>
      <c r="F244" s="58">
        <f t="shared" si="11"/>
        <v>-3.3839619330512449</v>
      </c>
      <c r="G244" s="58">
        <f t="shared" si="12"/>
        <v>6.8436551677249788</v>
      </c>
    </row>
    <row r="245" spans="1:7" x14ac:dyDescent="0.5">
      <c r="A245" s="52" t="s">
        <v>115</v>
      </c>
      <c r="B245" s="52" t="s">
        <v>119</v>
      </c>
      <c r="C245" s="52">
        <v>16</v>
      </c>
      <c r="D245" s="52">
        <v>10</v>
      </c>
      <c r="E245" s="52">
        <f t="shared" si="13"/>
        <v>-6</v>
      </c>
      <c r="F245" s="58">
        <f t="shared" si="11"/>
        <v>-3.1342635187308518</v>
      </c>
      <c r="G245" s="58">
        <f t="shared" si="12"/>
        <v>8.2124455800768779</v>
      </c>
    </row>
    <row r="246" spans="1:7" x14ac:dyDescent="0.5">
      <c r="A246" s="52" t="s">
        <v>121</v>
      </c>
      <c r="B246" s="52" t="s">
        <v>136</v>
      </c>
      <c r="C246" s="52">
        <v>38</v>
      </c>
      <c r="D246" s="52">
        <v>35</v>
      </c>
      <c r="E246" s="52">
        <f t="shared" si="13"/>
        <v>-3</v>
      </c>
      <c r="F246" s="58">
        <f t="shared" si="11"/>
        <v>-10.132938019382138</v>
      </c>
      <c r="G246" s="58">
        <f t="shared" si="12"/>
        <v>50.878804788347175</v>
      </c>
    </row>
    <row r="247" spans="1:7" x14ac:dyDescent="0.5">
      <c r="A247" s="52" t="s">
        <v>115</v>
      </c>
      <c r="B247" s="52" t="s">
        <v>107</v>
      </c>
      <c r="C247" s="52">
        <v>16</v>
      </c>
      <c r="D247" s="52">
        <v>33</v>
      </c>
      <c r="E247" s="52">
        <f t="shared" si="13"/>
        <v>17</v>
      </c>
      <c r="F247" s="58">
        <f t="shared" si="11"/>
        <v>10.675810121410573</v>
      </c>
      <c r="G247" s="58">
        <f t="shared" si="12"/>
        <v>39.995377620452956</v>
      </c>
    </row>
    <row r="248" spans="1:7" x14ac:dyDescent="0.5">
      <c r="A248" s="52" t="s">
        <v>120</v>
      </c>
      <c r="B248" s="52" t="s">
        <v>123</v>
      </c>
      <c r="C248" s="52">
        <v>25</v>
      </c>
      <c r="D248" s="52">
        <v>35</v>
      </c>
      <c r="E248" s="52">
        <f t="shared" si="13"/>
        <v>10</v>
      </c>
      <c r="F248" s="58">
        <f t="shared" si="11"/>
        <v>-0.71293915769528859</v>
      </c>
      <c r="G248" s="58">
        <f t="shared" si="12"/>
        <v>114.76706539648103</v>
      </c>
    </row>
    <row r="249" spans="1:7" x14ac:dyDescent="0.5">
      <c r="A249" s="52" t="s">
        <v>114</v>
      </c>
      <c r="B249" s="52" t="s">
        <v>135</v>
      </c>
      <c r="C249" s="52">
        <v>34</v>
      </c>
      <c r="D249" s="52">
        <v>14</v>
      </c>
      <c r="E249" s="52">
        <f t="shared" si="13"/>
        <v>-20</v>
      </c>
      <c r="F249" s="58">
        <f t="shared" si="11"/>
        <v>-8.10514857534824</v>
      </c>
      <c r="G249" s="58">
        <f t="shared" si="12"/>
        <v>141.48749041454002</v>
      </c>
    </row>
    <row r="250" spans="1:7" x14ac:dyDescent="0.5">
      <c r="A250" s="52" t="s">
        <v>117</v>
      </c>
      <c r="B250" s="52" t="s">
        <v>113</v>
      </c>
      <c r="C250" s="52">
        <v>13</v>
      </c>
      <c r="D250" s="52">
        <v>30</v>
      </c>
      <c r="E250" s="52">
        <f t="shared" si="13"/>
        <v>17</v>
      </c>
      <c r="F250" s="58">
        <f t="shared" si="11"/>
        <v>18.976801281451838</v>
      </c>
      <c r="G250" s="58">
        <f t="shared" si="12"/>
        <v>3.9077433063496283</v>
      </c>
    </row>
    <row r="251" spans="1:7" x14ac:dyDescent="0.5">
      <c r="A251" s="52" t="s">
        <v>111</v>
      </c>
      <c r="B251" s="52" t="s">
        <v>134</v>
      </c>
      <c r="C251" s="52">
        <v>30</v>
      </c>
      <c r="D251" s="52">
        <v>20</v>
      </c>
      <c r="E251" s="52">
        <f t="shared" si="13"/>
        <v>-10</v>
      </c>
      <c r="F251" s="58">
        <f t="shared" si="11"/>
        <v>-4.6217825245803708</v>
      </c>
      <c r="G251" s="58">
        <f t="shared" si="12"/>
        <v>28.925223212909092</v>
      </c>
    </row>
    <row r="252" spans="1:7" x14ac:dyDescent="0.5">
      <c r="A252" s="52" t="s">
        <v>128</v>
      </c>
      <c r="B252" s="52" t="s">
        <v>106</v>
      </c>
      <c r="C252" s="52">
        <v>27</v>
      </c>
      <c r="D252" s="52">
        <v>34</v>
      </c>
      <c r="E252" s="52">
        <f t="shared" si="13"/>
        <v>7</v>
      </c>
      <c r="F252" s="58">
        <f t="shared" si="11"/>
        <v>4.1941765406225056</v>
      </c>
      <c r="G252" s="58">
        <f t="shared" si="12"/>
        <v>7.8726452851930899</v>
      </c>
    </row>
    <row r="253" spans="1:7" x14ac:dyDescent="0.5">
      <c r="A253" s="52" t="s">
        <v>122</v>
      </c>
      <c r="B253" s="52" t="s">
        <v>130</v>
      </c>
      <c r="C253" s="52">
        <v>14</v>
      </c>
      <c r="D253" s="52">
        <v>30</v>
      </c>
      <c r="E253" s="52">
        <f t="shared" si="13"/>
        <v>16</v>
      </c>
      <c r="F253" s="58">
        <f t="shared" si="11"/>
        <v>4.4681349192956157</v>
      </c>
      <c r="G253" s="58">
        <f t="shared" si="12"/>
        <v>132.98391223956915</v>
      </c>
    </row>
    <row r="254" spans="1:7" x14ac:dyDescent="0.5">
      <c r="A254" s="52" t="s">
        <v>116</v>
      </c>
      <c r="B254" s="52" t="s">
        <v>141</v>
      </c>
      <c r="C254" s="52">
        <v>24</v>
      </c>
      <c r="D254" s="52">
        <v>14</v>
      </c>
      <c r="E254" s="52">
        <f t="shared" si="13"/>
        <v>-10</v>
      </c>
      <c r="F254" s="58">
        <f t="shared" si="11"/>
        <v>-12.320220841839992</v>
      </c>
      <c r="G254" s="58">
        <f t="shared" si="12"/>
        <v>5.3834247549086829</v>
      </c>
    </row>
    <row r="255" spans="1:7" x14ac:dyDescent="0.5">
      <c r="A255" s="52" t="s">
        <v>108</v>
      </c>
      <c r="B255" s="52" t="s">
        <v>138</v>
      </c>
      <c r="C255" s="52">
        <v>40</v>
      </c>
      <c r="D255" s="52">
        <v>17</v>
      </c>
      <c r="E255" s="52">
        <f t="shared" si="13"/>
        <v>-23</v>
      </c>
      <c r="F255" s="58">
        <f t="shared" si="11"/>
        <v>-15.363122422471456</v>
      </c>
      <c r="G255" s="58">
        <f t="shared" si="12"/>
        <v>58.321899134158244</v>
      </c>
    </row>
    <row r="256" spans="1:7" x14ac:dyDescent="0.5">
      <c r="A256" s="52" t="s">
        <v>129</v>
      </c>
      <c r="B256" s="52" t="s">
        <v>127</v>
      </c>
      <c r="C256" s="52">
        <v>35</v>
      </c>
      <c r="D256" s="52">
        <v>27</v>
      </c>
      <c r="E256" s="52">
        <f t="shared" si="13"/>
        <v>-8</v>
      </c>
      <c r="F256" s="58">
        <f t="shared" si="11"/>
        <v>-6.5342786612461019</v>
      </c>
      <c r="G256" s="58">
        <f t="shared" si="12"/>
        <v>2.1483390428785194</v>
      </c>
    </row>
    <row r="257" spans="1:7" x14ac:dyDescent="0.5">
      <c r="F257" s="58"/>
      <c r="G257" s="58"/>
    </row>
    <row r="258" spans="1:7" ht="14.7" thickBot="1" x14ac:dyDescent="0.55000000000000004">
      <c r="A258" s="56" t="s">
        <v>158</v>
      </c>
      <c r="B258" s="57"/>
      <c r="C258" s="57"/>
      <c r="D258" s="57"/>
      <c r="E258" s="57"/>
      <c r="F258" s="61"/>
      <c r="G258" s="61"/>
    </row>
    <row r="259" spans="1:7" x14ac:dyDescent="0.5">
      <c r="A259" s="52" t="s">
        <v>130</v>
      </c>
      <c r="B259" s="52" t="s">
        <v>134</v>
      </c>
      <c r="C259" s="52">
        <v>20</v>
      </c>
      <c r="D259" s="52">
        <v>23</v>
      </c>
      <c r="E259" s="52">
        <f t="shared" si="13"/>
        <v>3</v>
      </c>
      <c r="F259" s="58">
        <f t="shared" si="11"/>
        <v>3.6114161500954909</v>
      </c>
      <c r="G259" s="58">
        <f t="shared" si="12"/>
        <v>0.37382970859759185</v>
      </c>
    </row>
    <row r="260" spans="1:7" x14ac:dyDescent="0.5">
      <c r="A260" s="52" t="s">
        <v>123</v>
      </c>
      <c r="B260" s="52" t="s">
        <v>138</v>
      </c>
      <c r="C260" s="52">
        <v>38</v>
      </c>
      <c r="D260" s="52">
        <v>24</v>
      </c>
      <c r="E260" s="52">
        <f t="shared" si="13"/>
        <v>-14</v>
      </c>
      <c r="F260" s="58">
        <f t="shared" si="11"/>
        <v>-1.8499402273315217</v>
      </c>
      <c r="G260" s="58">
        <f t="shared" si="12"/>
        <v>147.62395247941677</v>
      </c>
    </row>
    <row r="261" spans="1:7" x14ac:dyDescent="0.5">
      <c r="A261" s="52" t="s">
        <v>107</v>
      </c>
      <c r="B261" s="52" t="s">
        <v>118</v>
      </c>
      <c r="C261" s="52">
        <v>20</v>
      </c>
      <c r="D261" s="52">
        <v>26</v>
      </c>
      <c r="E261" s="52">
        <f t="shared" si="13"/>
        <v>6</v>
      </c>
      <c r="F261" s="58">
        <f t="shared" si="11"/>
        <v>-5.0893997547467524</v>
      </c>
      <c r="G261" s="58">
        <f t="shared" si="12"/>
        <v>122.97478692057733</v>
      </c>
    </row>
    <row r="262" spans="1:7" x14ac:dyDescent="0.5">
      <c r="A262" s="52" t="s">
        <v>115</v>
      </c>
      <c r="B262" s="52" t="s">
        <v>131</v>
      </c>
      <c r="C262" s="52">
        <v>34</v>
      </c>
      <c r="D262" s="52">
        <v>6</v>
      </c>
      <c r="E262" s="52">
        <f t="shared" si="13"/>
        <v>-28</v>
      </c>
      <c r="F262" s="58">
        <f t="shared" ref="F262:F292" si="14">$J$3+VLOOKUP(B262,$I$5:$J$36,2,FALSE)-VLOOKUP(A262,$I$5:$J$36,2,FALSE)</f>
        <v>-7.4890854823917046</v>
      </c>
      <c r="G262" s="58">
        <f t="shared" si="12"/>
        <v>420.69761434863472</v>
      </c>
    </row>
    <row r="263" spans="1:7" x14ac:dyDescent="0.5">
      <c r="A263" s="52" t="s">
        <v>117</v>
      </c>
      <c r="B263" s="52" t="s">
        <v>114</v>
      </c>
      <c r="C263" s="52">
        <v>13</v>
      </c>
      <c r="D263" s="52">
        <v>17</v>
      </c>
      <c r="E263" s="52">
        <f t="shared" si="13"/>
        <v>4</v>
      </c>
      <c r="F263" s="58">
        <f t="shared" si="14"/>
        <v>14.720705663810485</v>
      </c>
      <c r="G263" s="58">
        <f t="shared" si="12"/>
        <v>114.9335299300582</v>
      </c>
    </row>
    <row r="264" spans="1:7" x14ac:dyDescent="0.5">
      <c r="A264" s="52" t="s">
        <v>119</v>
      </c>
      <c r="B264" s="52" t="s">
        <v>122</v>
      </c>
      <c r="C264" s="52">
        <v>18</v>
      </c>
      <c r="D264" s="52">
        <v>12</v>
      </c>
      <c r="E264" s="52">
        <f t="shared" si="13"/>
        <v>-6</v>
      </c>
      <c r="F264" s="58">
        <f t="shared" si="14"/>
        <v>1.108763177353941</v>
      </c>
      <c r="G264" s="58">
        <f t="shared" si="12"/>
        <v>50.5345139117033</v>
      </c>
    </row>
    <row r="265" spans="1:7" x14ac:dyDescent="0.5">
      <c r="A265" s="52" t="s">
        <v>141</v>
      </c>
      <c r="B265" s="52" t="s">
        <v>129</v>
      </c>
      <c r="C265" s="52">
        <v>17</v>
      </c>
      <c r="D265" s="52">
        <v>32</v>
      </c>
      <c r="E265" s="52">
        <f t="shared" si="13"/>
        <v>15</v>
      </c>
      <c r="F265" s="58">
        <f t="shared" si="14"/>
        <v>5.6636251980907497</v>
      </c>
      <c r="G265" s="58">
        <f t="shared" si="12"/>
        <v>87.167894441726006</v>
      </c>
    </row>
    <row r="266" spans="1:7" x14ac:dyDescent="0.5">
      <c r="A266" s="52" t="s">
        <v>137</v>
      </c>
      <c r="B266" s="52" t="s">
        <v>120</v>
      </c>
      <c r="C266" s="52">
        <v>6</v>
      </c>
      <c r="D266" s="52">
        <v>16</v>
      </c>
      <c r="E266" s="52">
        <f t="shared" si="13"/>
        <v>10</v>
      </c>
      <c r="F266" s="58">
        <f t="shared" si="14"/>
        <v>8.6249026411857752</v>
      </c>
      <c r="G266" s="58">
        <f t="shared" si="12"/>
        <v>1.8908927462178569</v>
      </c>
    </row>
    <row r="267" spans="1:7" x14ac:dyDescent="0.5">
      <c r="A267" s="52" t="s">
        <v>112</v>
      </c>
      <c r="B267" s="52" t="s">
        <v>132</v>
      </c>
      <c r="C267" s="52">
        <v>26</v>
      </c>
      <c r="D267" s="52">
        <v>21</v>
      </c>
      <c r="E267" s="52">
        <f t="shared" si="13"/>
        <v>-5</v>
      </c>
      <c r="F267" s="58">
        <f t="shared" si="14"/>
        <v>-4.9484917554932704</v>
      </c>
      <c r="G267" s="58">
        <f t="shared" si="12"/>
        <v>2.653099252165044E-3</v>
      </c>
    </row>
    <row r="268" spans="1:7" x14ac:dyDescent="0.5">
      <c r="A268" s="52" t="s">
        <v>121</v>
      </c>
      <c r="B268" s="52" t="s">
        <v>139</v>
      </c>
      <c r="C268" s="52">
        <v>13</v>
      </c>
      <c r="D268" s="52">
        <v>20</v>
      </c>
      <c r="E268" s="52">
        <f t="shared" si="13"/>
        <v>7</v>
      </c>
      <c r="F268" s="58">
        <f t="shared" si="14"/>
        <v>-10.626657147700275</v>
      </c>
      <c r="G268" s="58">
        <f t="shared" si="12"/>
        <v>310.6990422025732</v>
      </c>
    </row>
    <row r="269" spans="1:7" x14ac:dyDescent="0.5">
      <c r="A269" s="52" t="s">
        <v>106</v>
      </c>
      <c r="B269" s="52" t="s">
        <v>135</v>
      </c>
      <c r="C269" s="52">
        <v>17</v>
      </c>
      <c r="D269" s="52">
        <v>20</v>
      </c>
      <c r="E269" s="52">
        <f t="shared" si="13"/>
        <v>3</v>
      </c>
      <c r="F269" s="58">
        <f t="shared" si="14"/>
        <v>-9.5147031806319564</v>
      </c>
      <c r="G269" s="58">
        <f t="shared" si="12"/>
        <v>156.6177956993196</v>
      </c>
    </row>
    <row r="270" spans="1:7" x14ac:dyDescent="0.5">
      <c r="A270" s="52" t="s">
        <v>124</v>
      </c>
      <c r="B270" s="52" t="s">
        <v>127</v>
      </c>
      <c r="C270" s="52">
        <v>27</v>
      </c>
      <c r="D270" s="52">
        <v>38</v>
      </c>
      <c r="E270" s="52">
        <f t="shared" si="13"/>
        <v>11</v>
      </c>
      <c r="F270" s="58">
        <f t="shared" si="14"/>
        <v>2.9615315164442233</v>
      </c>
      <c r="G270" s="58">
        <f t="shared" si="12"/>
        <v>64.616975561119503</v>
      </c>
    </row>
    <row r="271" spans="1:7" x14ac:dyDescent="0.5">
      <c r="A271" s="52" t="s">
        <v>125</v>
      </c>
      <c r="B271" s="52" t="s">
        <v>113</v>
      </c>
      <c r="C271" s="52">
        <v>23</v>
      </c>
      <c r="D271" s="52">
        <v>17</v>
      </c>
      <c r="E271" s="52">
        <f t="shared" si="13"/>
        <v>-6</v>
      </c>
      <c r="F271" s="58">
        <f t="shared" si="14"/>
        <v>15.026120503674917</v>
      </c>
      <c r="G271" s="58">
        <f t="shared" si="12"/>
        <v>442.09774343505876</v>
      </c>
    </row>
    <row r="272" spans="1:7" x14ac:dyDescent="0.5">
      <c r="A272" s="52" t="s">
        <v>111</v>
      </c>
      <c r="B272" s="52" t="s">
        <v>108</v>
      </c>
      <c r="C272" s="52">
        <v>8</v>
      </c>
      <c r="D272" s="52">
        <v>38</v>
      </c>
      <c r="E272" s="52">
        <f t="shared" si="13"/>
        <v>30</v>
      </c>
      <c r="F272" s="58">
        <f t="shared" si="14"/>
        <v>8.2931321774464024</v>
      </c>
      <c r="G272" s="58">
        <f t="shared" si="12"/>
        <v>471.18811066581276</v>
      </c>
    </row>
    <row r="273" spans="1:7" x14ac:dyDescent="0.5">
      <c r="A273" s="52" t="s">
        <v>136</v>
      </c>
      <c r="B273" s="52" t="s">
        <v>126</v>
      </c>
      <c r="C273" s="52">
        <v>17</v>
      </c>
      <c r="D273" s="52">
        <v>49</v>
      </c>
      <c r="E273" s="52">
        <f t="shared" si="13"/>
        <v>32</v>
      </c>
      <c r="F273" s="58">
        <f t="shared" si="14"/>
        <v>10.115347128501721</v>
      </c>
      <c r="G273" s="58">
        <f t="shared" si="12"/>
        <v>478.93803130597786</v>
      </c>
    </row>
    <row r="274" spans="1:7" x14ac:dyDescent="0.5">
      <c r="A274" s="52" t="s">
        <v>116</v>
      </c>
      <c r="B274" s="52" t="s">
        <v>128</v>
      </c>
      <c r="C274" s="52">
        <v>17</v>
      </c>
      <c r="D274" s="52">
        <v>20</v>
      </c>
      <c r="E274" s="52">
        <f t="shared" si="13"/>
        <v>3</v>
      </c>
      <c r="F274" s="58">
        <f t="shared" si="14"/>
        <v>-3.6403732058854468</v>
      </c>
      <c r="G274" s="58">
        <f t="shared" si="12"/>
        <v>44.094556313441366</v>
      </c>
    </row>
    <row r="275" spans="1:7" x14ac:dyDescent="0.5">
      <c r="F275" s="58"/>
      <c r="G275" s="58"/>
    </row>
    <row r="276" spans="1:7" ht="14.7" thickBot="1" x14ac:dyDescent="0.55000000000000004">
      <c r="A276" s="56" t="s">
        <v>159</v>
      </c>
      <c r="B276" s="57"/>
      <c r="C276" s="57"/>
      <c r="D276" s="57"/>
      <c r="E276" s="57"/>
      <c r="F276" s="61"/>
      <c r="G276" s="61"/>
    </row>
    <row r="277" spans="1:7" x14ac:dyDescent="0.5">
      <c r="A277" s="52" t="s">
        <v>118</v>
      </c>
      <c r="B277" s="52" t="s">
        <v>120</v>
      </c>
      <c r="C277" s="52">
        <v>17</v>
      </c>
      <c r="D277" s="52">
        <v>22</v>
      </c>
      <c r="E277" s="52">
        <f t="shared" si="13"/>
        <v>5</v>
      </c>
      <c r="F277" s="58">
        <f t="shared" si="14"/>
        <v>0.5823120259325052</v>
      </c>
      <c r="G277" s="58">
        <f t="shared" ref="G277:G292" si="15">(E277-F277)^2</f>
        <v>19.515967036220569</v>
      </c>
    </row>
    <row r="278" spans="1:7" x14ac:dyDescent="0.5">
      <c r="A278" s="52" t="s">
        <v>107</v>
      </c>
      <c r="B278" s="52" t="s">
        <v>122</v>
      </c>
      <c r="C278" s="52">
        <v>10</v>
      </c>
      <c r="D278" s="52">
        <v>20</v>
      </c>
      <c r="E278" s="52">
        <f t="shared" si="13"/>
        <v>10</v>
      </c>
      <c r="F278" s="58">
        <f t="shared" si="14"/>
        <v>-12.701310462787482</v>
      </c>
      <c r="G278" s="58">
        <f t="shared" si="15"/>
        <v>515.34949672786445</v>
      </c>
    </row>
    <row r="279" spans="1:7" x14ac:dyDescent="0.5">
      <c r="A279" s="52" t="s">
        <v>127</v>
      </c>
      <c r="B279" s="52" t="s">
        <v>139</v>
      </c>
      <c r="C279" s="52">
        <v>20</v>
      </c>
      <c r="D279" s="52">
        <v>17</v>
      </c>
      <c r="E279" s="52">
        <f t="shared" si="13"/>
        <v>-3</v>
      </c>
      <c r="F279" s="58">
        <f t="shared" si="14"/>
        <v>4.0382922646913268</v>
      </c>
      <c r="G279" s="58">
        <f t="shared" si="15"/>
        <v>49.537558003213768</v>
      </c>
    </row>
    <row r="280" spans="1:7" x14ac:dyDescent="0.5">
      <c r="A280" s="52" t="s">
        <v>135</v>
      </c>
      <c r="B280" s="52" t="s">
        <v>116</v>
      </c>
      <c r="C280" s="52">
        <v>16</v>
      </c>
      <c r="D280" s="52">
        <v>24</v>
      </c>
      <c r="E280" s="52">
        <f t="shared" si="13"/>
        <v>8</v>
      </c>
      <c r="F280" s="58">
        <f t="shared" si="14"/>
        <v>13.782048976673973</v>
      </c>
      <c r="G280" s="58">
        <f t="shared" si="15"/>
        <v>33.432090368656539</v>
      </c>
    </row>
    <row r="281" spans="1:7" x14ac:dyDescent="0.5">
      <c r="A281" s="52" t="s">
        <v>106</v>
      </c>
      <c r="B281" s="52" t="s">
        <v>117</v>
      </c>
      <c r="C281" s="52">
        <v>28</v>
      </c>
      <c r="D281" s="52">
        <v>12</v>
      </c>
      <c r="E281" s="52">
        <f t="shared" si="13"/>
        <v>-16</v>
      </c>
      <c r="F281" s="58">
        <f t="shared" si="14"/>
        <v>-13.719685703704663</v>
      </c>
      <c r="G281" s="58">
        <f t="shared" si="15"/>
        <v>5.1998332898888995</v>
      </c>
    </row>
    <row r="282" spans="1:7" x14ac:dyDescent="0.5">
      <c r="A282" s="52" t="s">
        <v>124</v>
      </c>
      <c r="B282" s="52" t="s">
        <v>115</v>
      </c>
      <c r="C282" s="52">
        <v>6</v>
      </c>
      <c r="D282" s="52">
        <v>30</v>
      </c>
      <c r="E282" s="52">
        <f t="shared" si="13"/>
        <v>24</v>
      </c>
      <c r="F282" s="58">
        <f t="shared" si="14"/>
        <v>7.5980663585768928</v>
      </c>
      <c r="G282" s="58">
        <f t="shared" si="15"/>
        <v>269.02342717764702</v>
      </c>
    </row>
    <row r="283" spans="1:7" x14ac:dyDescent="0.5">
      <c r="A283" s="52" t="s">
        <v>131</v>
      </c>
      <c r="B283" s="52" t="s">
        <v>119</v>
      </c>
      <c r="C283" s="52">
        <v>24</v>
      </c>
      <c r="D283" s="52">
        <v>30</v>
      </c>
      <c r="E283" s="52">
        <f t="shared" si="13"/>
        <v>6</v>
      </c>
      <c r="F283" s="58">
        <f t="shared" si="14"/>
        <v>5.5601092463556219</v>
      </c>
      <c r="G283" s="58">
        <f t="shared" si="15"/>
        <v>0.19350387514181897</v>
      </c>
    </row>
    <row r="284" spans="1:7" x14ac:dyDescent="0.5">
      <c r="A284" s="52" t="s">
        <v>123</v>
      </c>
      <c r="B284" s="52" t="s">
        <v>137</v>
      </c>
      <c r="C284" s="52">
        <v>34</v>
      </c>
      <c r="D284" s="52">
        <v>23</v>
      </c>
      <c r="E284" s="52">
        <f t="shared" si="13"/>
        <v>-11</v>
      </c>
      <c r="F284" s="58">
        <f t="shared" si="14"/>
        <v>-4.2961016354061821</v>
      </c>
      <c r="G284" s="58">
        <f t="shared" si="15"/>
        <v>44.942253282803669</v>
      </c>
    </row>
    <row r="285" spans="1:7" x14ac:dyDescent="0.5">
      <c r="A285" s="52" t="s">
        <v>138</v>
      </c>
      <c r="B285" s="52" t="s">
        <v>136</v>
      </c>
      <c r="C285" s="52">
        <v>35</v>
      </c>
      <c r="D285" s="52">
        <v>30</v>
      </c>
      <c r="E285" s="52">
        <f t="shared" si="13"/>
        <v>-5</v>
      </c>
      <c r="F285" s="58">
        <f t="shared" si="14"/>
        <v>2.3160699567811234</v>
      </c>
      <c r="G285" s="58">
        <f t="shared" si="15"/>
        <v>53.524879612515349</v>
      </c>
    </row>
    <row r="286" spans="1:7" x14ac:dyDescent="0.5">
      <c r="A286" s="52" t="s">
        <v>129</v>
      </c>
      <c r="B286" s="52" t="s">
        <v>112</v>
      </c>
      <c r="C286" s="52">
        <v>24</v>
      </c>
      <c r="D286" s="52">
        <v>20</v>
      </c>
      <c r="E286" s="52">
        <f t="shared" si="13"/>
        <v>-4</v>
      </c>
      <c r="F286" s="58">
        <f t="shared" si="14"/>
        <v>-1.9919391483868596</v>
      </c>
      <c r="G286" s="58">
        <f t="shared" si="15"/>
        <v>4.0323083837812908</v>
      </c>
    </row>
    <row r="287" spans="1:7" x14ac:dyDescent="0.5">
      <c r="A287" s="52" t="s">
        <v>132</v>
      </c>
      <c r="B287" s="52" t="s">
        <v>121</v>
      </c>
      <c r="C287" s="52">
        <v>10</v>
      </c>
      <c r="D287" s="52">
        <v>38</v>
      </c>
      <c r="E287" s="52">
        <f t="shared" si="13"/>
        <v>28</v>
      </c>
      <c r="F287" s="58">
        <f t="shared" si="14"/>
        <v>17.481676220415167</v>
      </c>
      <c r="G287" s="58">
        <f t="shared" si="15"/>
        <v>110.63513513217976</v>
      </c>
    </row>
    <row r="288" spans="1:7" x14ac:dyDescent="0.5">
      <c r="A288" s="52" t="s">
        <v>134</v>
      </c>
      <c r="B288" s="52" t="s">
        <v>114</v>
      </c>
      <c r="C288" s="52">
        <v>17</v>
      </c>
      <c r="D288" s="52">
        <v>23</v>
      </c>
      <c r="E288" s="52">
        <f t="shared" si="13"/>
        <v>6</v>
      </c>
      <c r="F288" s="58">
        <f t="shared" si="14"/>
        <v>8.8762611604704311</v>
      </c>
      <c r="G288" s="58">
        <f t="shared" si="15"/>
        <v>8.2728782632307105</v>
      </c>
    </row>
    <row r="289" spans="1:7" x14ac:dyDescent="0.5">
      <c r="A289" s="52" t="s">
        <v>130</v>
      </c>
      <c r="B289" s="52" t="s">
        <v>128</v>
      </c>
      <c r="C289" s="52">
        <v>20</v>
      </c>
      <c r="D289" s="52">
        <v>27</v>
      </c>
      <c r="E289" s="52">
        <f t="shared" si="13"/>
        <v>7</v>
      </c>
      <c r="F289" s="58">
        <f t="shared" si="14"/>
        <v>9.7030553752271338</v>
      </c>
      <c r="G289" s="58">
        <f t="shared" si="15"/>
        <v>7.3065083615443012</v>
      </c>
    </row>
    <row r="290" spans="1:7" x14ac:dyDescent="0.5">
      <c r="A290" s="52" t="s">
        <v>113</v>
      </c>
      <c r="B290" s="52" t="s">
        <v>108</v>
      </c>
      <c r="C290" s="52">
        <v>36</v>
      </c>
      <c r="D290" s="52">
        <v>6</v>
      </c>
      <c r="E290" s="52">
        <f t="shared" si="13"/>
        <v>-30</v>
      </c>
      <c r="F290" s="58">
        <f t="shared" si="14"/>
        <v>2.1931324893045243</v>
      </c>
      <c r="G290" s="58">
        <f t="shared" si="15"/>
        <v>1036.3977794739146</v>
      </c>
    </row>
    <row r="291" spans="1:7" x14ac:dyDescent="0.5">
      <c r="A291" s="52" t="s">
        <v>125</v>
      </c>
      <c r="B291" s="52" t="s">
        <v>141</v>
      </c>
      <c r="C291" s="52">
        <v>16</v>
      </c>
      <c r="D291" s="52">
        <v>19</v>
      </c>
      <c r="E291" s="52">
        <f t="shared" si="13"/>
        <v>3</v>
      </c>
      <c r="F291" s="58">
        <f t="shared" si="14"/>
        <v>0.51084259743499572</v>
      </c>
      <c r="G291" s="58">
        <f t="shared" si="15"/>
        <v>6.1959045747441577</v>
      </c>
    </row>
    <row r="292" spans="1:7" x14ac:dyDescent="0.5">
      <c r="A292" s="52" t="s">
        <v>126</v>
      </c>
      <c r="B292" s="52" t="s">
        <v>111</v>
      </c>
      <c r="C292" s="52">
        <v>20</v>
      </c>
      <c r="D292" s="52">
        <v>13</v>
      </c>
      <c r="E292" s="52">
        <f t="shared" si="13"/>
        <v>-7</v>
      </c>
      <c r="F292" s="58">
        <f t="shared" si="14"/>
        <v>0.66500957321605014</v>
      </c>
      <c r="G292" s="58">
        <f t="shared" si="15"/>
        <v>58.752371757493698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94663-B5A7-4104-82D6-765FD95292F0}">
  <dimension ref="A2:M30"/>
  <sheetViews>
    <sheetView zoomScale="105" workbookViewId="0">
      <selection activeCell="J14" sqref="J14"/>
    </sheetView>
  </sheetViews>
  <sheetFormatPr defaultColWidth="9" defaultRowHeight="12.7" x14ac:dyDescent="0.4"/>
  <cols>
    <col min="1" max="1" width="9.703125" style="65" customWidth="1"/>
    <col min="2" max="4" width="7.703125" style="65" customWidth="1"/>
    <col min="5" max="5" width="6" style="66" customWidth="1"/>
    <col min="6" max="16384" width="9" style="66"/>
  </cols>
  <sheetData>
    <row r="2" spans="1:12" x14ac:dyDescent="0.4">
      <c r="F2" s="66">
        <v>1</v>
      </c>
    </row>
    <row r="4" spans="1:12" ht="13" thickBot="1" x14ac:dyDescent="0.45">
      <c r="A4" s="67"/>
      <c r="B4" s="68" t="s">
        <v>160</v>
      </c>
      <c r="C4" s="68"/>
      <c r="D4" s="68"/>
      <c r="F4" s="69"/>
      <c r="G4" s="70" t="s">
        <v>161</v>
      </c>
      <c r="H4" s="69"/>
      <c r="I4" s="69"/>
      <c r="J4" s="69"/>
    </row>
    <row r="5" spans="1:12" ht="13" thickBot="1" x14ac:dyDescent="0.45">
      <c r="A5" s="71" t="s">
        <v>162</v>
      </c>
      <c r="B5" s="72" t="s">
        <v>163</v>
      </c>
      <c r="C5" s="72" t="s">
        <v>164</v>
      </c>
      <c r="D5" s="72" t="s">
        <v>165</v>
      </c>
      <c r="F5" s="73"/>
      <c r="G5" s="74" t="s">
        <v>163</v>
      </c>
      <c r="H5" s="74" t="s">
        <v>164</v>
      </c>
      <c r="I5" s="74" t="s">
        <v>165</v>
      </c>
      <c r="J5" s="69"/>
    </row>
    <row r="6" spans="1:12" x14ac:dyDescent="0.4">
      <c r="A6" s="75">
        <v>1</v>
      </c>
      <c r="B6" s="76">
        <v>0.112</v>
      </c>
      <c r="C6" s="76">
        <v>0.08</v>
      </c>
      <c r="D6" s="76">
        <v>0.10899999999999999</v>
      </c>
      <c r="E6" s="77"/>
      <c r="F6" s="78" t="s">
        <v>163</v>
      </c>
      <c r="G6" s="79">
        <f>COVAR(B6:B17,$B$6:$B$17)</f>
        <v>2.5834097222222226E-3</v>
      </c>
      <c r="H6" s="79">
        <f>COVAR(C6:C17,$B$6:$B$17)</f>
        <v>-2.5213888888888888E-4</v>
      </c>
      <c r="I6" s="79">
        <f>COVAR(D6:D17,$B$6:$B$17)</f>
        <v>4.4010277777777771E-3</v>
      </c>
      <c r="J6" s="69"/>
    </row>
    <row r="7" spans="1:12" x14ac:dyDescent="0.4">
      <c r="A7" s="75">
        <v>2</v>
      </c>
      <c r="B7" s="76">
        <v>0.108</v>
      </c>
      <c r="C7" s="76">
        <v>9.1999999999999998E-2</v>
      </c>
      <c r="D7" s="76">
        <v>0.22</v>
      </c>
      <c r="E7" s="77"/>
      <c r="F7" s="78" t="s">
        <v>164</v>
      </c>
      <c r="G7" s="79">
        <f>COVAR(B6:B17,$C$6:$C$17)</f>
        <v>-2.5213888888888888E-4</v>
      </c>
      <c r="H7" s="79">
        <f>COVAR(C6:C17,$C$6:$C$17)</f>
        <v>2.7583888888888888E-3</v>
      </c>
      <c r="I7" s="79">
        <f>COVAR(D6:D17,$C$6:$C$17)</f>
        <v>-5.4216944444444434E-3</v>
      </c>
      <c r="J7" s="69"/>
    </row>
    <row r="8" spans="1:12" ht="13" thickBot="1" x14ac:dyDescent="0.45">
      <c r="A8" s="75">
        <v>3</v>
      </c>
      <c r="B8" s="76">
        <v>0.11600000000000001</v>
      </c>
      <c r="C8" s="76">
        <v>6.6000000000000003E-2</v>
      </c>
      <c r="D8" s="76">
        <v>0.379</v>
      </c>
      <c r="E8" s="77"/>
      <c r="F8" s="80" t="s">
        <v>165</v>
      </c>
      <c r="G8" s="81">
        <f>COVAR(B6:B17,$D$6:$D$17)</f>
        <v>4.4010277777777771E-3</v>
      </c>
      <c r="H8" s="81">
        <f>COVAR(C6:C17,$D$6:$D$17)</f>
        <v>-5.4216944444444434E-3</v>
      </c>
      <c r="I8" s="81">
        <f>COVAR(D6:D17,$D$6:$D$17)</f>
        <v>3.6768555555555547E-2</v>
      </c>
      <c r="J8" s="69"/>
    </row>
    <row r="9" spans="1:12" x14ac:dyDescent="0.4">
      <c r="A9" s="75">
        <v>4</v>
      </c>
      <c r="B9" s="76">
        <v>-1.5999999999999997E-2</v>
      </c>
      <c r="C9" s="76">
        <v>0.185</v>
      </c>
      <c r="D9" s="76">
        <v>-0.11799999999999999</v>
      </c>
      <c r="E9" s="77"/>
    </row>
    <row r="10" spans="1:12" x14ac:dyDescent="0.4">
      <c r="A10" s="75">
        <v>5</v>
      </c>
      <c r="B10" s="76">
        <v>-4.0999999999999995E-2</v>
      </c>
      <c r="C10" s="76">
        <v>7.3999999999999996E-2</v>
      </c>
      <c r="D10" s="76">
        <v>0.129</v>
      </c>
      <c r="E10" s="77"/>
      <c r="G10" s="78" t="s">
        <v>163</v>
      </c>
      <c r="H10" s="75" t="s">
        <v>164</v>
      </c>
      <c r="I10" s="75" t="s">
        <v>165</v>
      </c>
      <c r="J10" s="75" t="s">
        <v>166</v>
      </c>
    </row>
    <row r="11" spans="1:12" x14ac:dyDescent="0.4">
      <c r="A11" s="75">
        <v>6</v>
      </c>
      <c r="B11" s="76">
        <v>8.6000000000000007E-2</v>
      </c>
      <c r="C11" s="76">
        <v>0.13</v>
      </c>
      <c r="D11" s="76">
        <v>-7.4999999999999997E-2</v>
      </c>
      <c r="E11" s="77"/>
      <c r="F11" s="82" t="s">
        <v>167</v>
      </c>
      <c r="G11" s="83">
        <v>0.2718839395165743</v>
      </c>
      <c r="H11" s="83">
        <v>0.63389749577568821</v>
      </c>
      <c r="I11" s="83">
        <v>9.4218564707737512E-2</v>
      </c>
      <c r="J11" s="84">
        <f>SUM(G11:I11)</f>
        <v>1</v>
      </c>
    </row>
    <row r="12" spans="1:12" ht="14.35" x14ac:dyDescent="0.5">
      <c r="A12" s="75">
        <v>7</v>
      </c>
      <c r="B12" s="76">
        <v>6.8000000000000005E-2</v>
      </c>
      <c r="C12" s="76">
        <v>0.22</v>
      </c>
      <c r="D12" s="76">
        <v>9.2999999999999999E-2</v>
      </c>
      <c r="E12" s="77"/>
      <c r="G12" s="85"/>
      <c r="J12" s="86"/>
    </row>
    <row r="13" spans="1:12" ht="25.35" x14ac:dyDescent="0.4">
      <c r="A13" s="75">
        <v>8</v>
      </c>
      <c r="B13" s="76">
        <v>0.11899999999999999</v>
      </c>
      <c r="C13" s="76">
        <v>0.14000000000000001</v>
      </c>
      <c r="D13" s="76">
        <v>0.48699999999999999</v>
      </c>
      <c r="E13" s="77"/>
      <c r="F13" s="70" t="s">
        <v>168</v>
      </c>
      <c r="H13" s="87">
        <f>SUMPRODUCT(B18:D18,G11:I11)</f>
        <v>0.12000000030694781</v>
      </c>
      <c r="L13" s="88" t="s">
        <v>169</v>
      </c>
    </row>
    <row r="14" spans="1:12" x14ac:dyDescent="0.4">
      <c r="A14" s="75">
        <v>9</v>
      </c>
      <c r="B14" s="76">
        <v>0.12</v>
      </c>
      <c r="C14" s="76">
        <v>0.20499999999999999</v>
      </c>
      <c r="D14" s="76">
        <v>-1.9E-2</v>
      </c>
      <c r="E14" s="77"/>
      <c r="F14" s="89" t="s">
        <v>170</v>
      </c>
      <c r="H14" s="90">
        <v>0.12</v>
      </c>
    </row>
    <row r="15" spans="1:12" ht="13" thickBot="1" x14ac:dyDescent="0.45">
      <c r="A15" s="75">
        <v>10</v>
      </c>
      <c r="B15" s="76">
        <v>8.3000000000000004E-2</v>
      </c>
      <c r="C15" s="76">
        <v>0.14000000000000001</v>
      </c>
      <c r="D15" s="76">
        <v>0.191</v>
      </c>
      <c r="E15" s="77"/>
    </row>
    <row r="16" spans="1:12" ht="13.35" thickTop="1" thickBot="1" x14ac:dyDescent="0.45">
      <c r="A16" s="75">
        <v>11</v>
      </c>
      <c r="B16" s="76">
        <v>0.06</v>
      </c>
      <c r="C16" s="76">
        <v>0.19</v>
      </c>
      <c r="D16" s="76">
        <v>-3.4000000000000002E-2</v>
      </c>
      <c r="E16" s="77"/>
      <c r="F16" s="91" t="s">
        <v>171</v>
      </c>
      <c r="H16" s="92">
        <f>SUMPRODUCT(MMULT(G11:I11,G6:I8),G11:I11)</f>
        <v>1.1167069213445405E-3</v>
      </c>
    </row>
    <row r="17" spans="1:13" ht="13.35" thickTop="1" thickBot="1" x14ac:dyDescent="0.45">
      <c r="A17" s="71">
        <v>12</v>
      </c>
      <c r="B17" s="93">
        <v>0.10200000000000001</v>
      </c>
      <c r="C17" s="93">
        <v>0.09</v>
      </c>
      <c r="D17" s="93">
        <v>0.43</v>
      </c>
      <c r="E17" s="77"/>
    </row>
    <row r="18" spans="1:13" ht="14.7" thickBot="1" x14ac:dyDescent="0.55000000000000004">
      <c r="A18" s="71" t="s">
        <v>172</v>
      </c>
      <c r="B18" s="94">
        <f>AVERAGE(B6:B17)</f>
        <v>7.6416666666666661E-2</v>
      </c>
      <c r="C18" s="94">
        <f>AVERAGE(C6:C17)</f>
        <v>0.13433333333333333</v>
      </c>
      <c r="D18" s="94">
        <f>AVERAGE(D6:D17)</f>
        <v>0.14933333333333335</v>
      </c>
      <c r="E18" s="77"/>
      <c r="F18" s="66">
        <f t="array" ref="F18:H18">MMULT(G11:I11,G6:I8)</f>
        <v>9.5721592286997139E-4</v>
      </c>
      <c r="G18" s="66">
        <v>1.169159025786237E-3</v>
      </c>
      <c r="H18" s="66">
        <v>1.2240507697709544E-3</v>
      </c>
    </row>
    <row r="19" spans="1:13" ht="14.35" x14ac:dyDescent="0.5">
      <c r="A19" s="66"/>
      <c r="B19" s="66"/>
      <c r="C19" s="66"/>
      <c r="D19" s="66"/>
      <c r="E19" s="86"/>
    </row>
    <row r="20" spans="1:13" x14ac:dyDescent="0.4">
      <c r="A20" s="66"/>
      <c r="B20" s="66"/>
      <c r="C20" s="66"/>
      <c r="D20" s="66"/>
      <c r="H20" s="95"/>
    </row>
    <row r="21" spans="1:13" x14ac:dyDescent="0.4">
      <c r="A21" s="66"/>
      <c r="B21" s="66"/>
      <c r="C21" s="66"/>
      <c r="D21" s="66"/>
    </row>
    <row r="23" spans="1:13" x14ac:dyDescent="0.4">
      <c r="M23" s="96"/>
    </row>
    <row r="27" spans="1:13" x14ac:dyDescent="0.4">
      <c r="A27" s="75"/>
      <c r="B27" s="97"/>
    </row>
    <row r="28" spans="1:13" x14ac:dyDescent="0.4">
      <c r="F28" s="98"/>
      <c r="G28" s="98"/>
      <c r="H28" s="98"/>
    </row>
    <row r="29" spans="1:13" ht="14.35" x14ac:dyDescent="0.5">
      <c r="A29" s="75"/>
      <c r="B29" s="99"/>
      <c r="F29" s="98"/>
      <c r="G29" s="98"/>
      <c r="H29" s="98"/>
    </row>
    <row r="30" spans="1:13" x14ac:dyDescent="0.4">
      <c r="F30" s="98"/>
      <c r="G30" s="98"/>
      <c r="H30" s="98"/>
    </row>
  </sheetData>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2FED-A427-4DCE-B612-F16927D7072D}">
  <dimension ref="B4:I40"/>
  <sheetViews>
    <sheetView tabSelected="1" zoomScale="107" zoomScaleNormal="100" workbookViewId="0">
      <selection activeCell="J11" sqref="J11"/>
    </sheetView>
  </sheetViews>
  <sheetFormatPr defaultColWidth="8.703125" defaultRowHeight="14.35" x14ac:dyDescent="0.5"/>
  <cols>
    <col min="1" max="2" width="8.703125" style="108"/>
    <col min="3" max="3" width="9.5859375" style="108" customWidth="1"/>
    <col min="4" max="6" width="8.703125" style="108"/>
    <col min="7" max="7" width="12.3515625" style="107" customWidth="1"/>
    <col min="8" max="8" width="8.703125" style="108"/>
    <col min="9" max="9" width="8.703125" style="107"/>
    <col min="10" max="16384" width="8.703125" style="108"/>
  </cols>
  <sheetData>
    <row r="4" spans="2:8" ht="29" thickBot="1" x14ac:dyDescent="0.55000000000000004">
      <c r="B4" s="104" t="s">
        <v>190</v>
      </c>
      <c r="C4" s="105" t="s">
        <v>191</v>
      </c>
      <c r="D4" s="104" t="s">
        <v>192</v>
      </c>
      <c r="E4" s="106"/>
      <c r="F4" s="104" t="s">
        <v>192</v>
      </c>
      <c r="G4" s="105" t="s">
        <v>193</v>
      </c>
      <c r="H4" s="104" t="s">
        <v>194</v>
      </c>
    </row>
    <row r="5" spans="2:8" x14ac:dyDescent="0.5">
      <c r="B5" s="107">
        <v>1</v>
      </c>
      <c r="C5" s="107">
        <v>532</v>
      </c>
      <c r="D5" s="109">
        <v>7</v>
      </c>
      <c r="F5" s="107">
        <v>1</v>
      </c>
      <c r="G5" s="110">
        <f>AVERAGEIF($D$5:$D$38,F5,$C$5:$C$38)</f>
        <v>627.20000000000005</v>
      </c>
      <c r="H5" s="111">
        <f>COUNTIF($D$5:$D$38,F5)</f>
        <v>5</v>
      </c>
    </row>
    <row r="6" spans="2:8" x14ac:dyDescent="0.5">
      <c r="B6" s="107">
        <v>2</v>
      </c>
      <c r="C6" s="107">
        <v>594</v>
      </c>
      <c r="D6" s="109">
        <v>2</v>
      </c>
      <c r="F6" s="107">
        <v>2</v>
      </c>
      <c r="G6" s="110">
        <f t="shared" ref="G6:G11" si="0">AVERAGEIF($D$5:$D$38,F6,$C$5:$C$38)</f>
        <v>624.66666666666663</v>
      </c>
      <c r="H6" s="111">
        <f>COUNTIF($D$5:$D$38,F6)</f>
        <v>3</v>
      </c>
    </row>
    <row r="7" spans="2:8" x14ac:dyDescent="0.5">
      <c r="B7" s="107">
        <v>3</v>
      </c>
      <c r="C7" s="107">
        <v>558</v>
      </c>
      <c r="D7" s="109">
        <v>3.0000000000000009</v>
      </c>
      <c r="F7" s="107">
        <v>3</v>
      </c>
      <c r="G7" s="110">
        <f t="shared" si="0"/>
        <v>623.6</v>
      </c>
      <c r="H7" s="111">
        <f t="shared" ref="H7:H11" si="1">COUNTIF($D$5:$D$38,F7)</f>
        <v>5</v>
      </c>
    </row>
    <row r="8" spans="2:8" x14ac:dyDescent="0.5">
      <c r="B8" s="107">
        <v>4</v>
      </c>
      <c r="C8" s="107">
        <v>683</v>
      </c>
      <c r="D8" s="109">
        <v>2</v>
      </c>
      <c r="F8" s="107">
        <v>4</v>
      </c>
      <c r="G8" s="110">
        <f t="shared" si="0"/>
        <v>627.4</v>
      </c>
      <c r="H8" s="111">
        <f t="shared" si="1"/>
        <v>5</v>
      </c>
    </row>
    <row r="9" spans="2:8" x14ac:dyDescent="0.5">
      <c r="B9" s="107">
        <v>5</v>
      </c>
      <c r="C9" s="107">
        <v>643</v>
      </c>
      <c r="D9" s="109">
        <v>5.0000000000073008</v>
      </c>
      <c r="F9" s="107">
        <v>5</v>
      </c>
      <c r="G9" s="110">
        <f t="shared" si="0"/>
        <v>626.4</v>
      </c>
      <c r="H9" s="111">
        <f>COUNTIF($D$5:$D$38,F9)</f>
        <v>5</v>
      </c>
    </row>
    <row r="10" spans="2:8" x14ac:dyDescent="0.5">
      <c r="B10" s="107">
        <v>6</v>
      </c>
      <c r="C10" s="107">
        <v>596</v>
      </c>
      <c r="D10" s="109">
        <v>5</v>
      </c>
      <c r="F10" s="107">
        <v>6</v>
      </c>
      <c r="G10" s="110">
        <f t="shared" si="0"/>
        <v>626.20000000000005</v>
      </c>
      <c r="H10" s="111">
        <f>COUNTIF($D$5:$D$38,F10)</f>
        <v>5</v>
      </c>
    </row>
    <row r="11" spans="2:8" ht="14.7" thickBot="1" x14ac:dyDescent="0.55000000000000004">
      <c r="B11" s="107">
        <v>7</v>
      </c>
      <c r="C11" s="107">
        <v>706</v>
      </c>
      <c r="D11" s="109">
        <v>7</v>
      </c>
      <c r="F11" s="112">
        <v>7</v>
      </c>
      <c r="G11" s="113">
        <f t="shared" si="0"/>
        <v>627.4</v>
      </c>
      <c r="H11" s="114">
        <f t="shared" si="1"/>
        <v>5</v>
      </c>
    </row>
    <row r="12" spans="2:8" ht="15" thickTop="1" thickBot="1" x14ac:dyDescent="0.55000000000000004">
      <c r="B12" s="107">
        <v>8</v>
      </c>
      <c r="C12" s="107">
        <v>582</v>
      </c>
      <c r="D12" s="109">
        <v>1</v>
      </c>
      <c r="F12" s="106" t="s">
        <v>195</v>
      </c>
      <c r="G12" s="115">
        <f>IFERROR(VAR(G5:G11),9999999)</f>
        <v>2.1650793650793609</v>
      </c>
      <c r="H12" s="116">
        <f>SUM(H5:H11)</f>
        <v>33</v>
      </c>
    </row>
    <row r="13" spans="2:8" ht="14.7" thickTop="1" x14ac:dyDescent="0.5">
      <c r="B13" s="107">
        <v>9</v>
      </c>
      <c r="C13" s="107">
        <v>589</v>
      </c>
      <c r="D13" s="109">
        <v>3.0000000000000009</v>
      </c>
    </row>
    <row r="14" spans="2:8" x14ac:dyDescent="0.5">
      <c r="B14" s="107">
        <v>10</v>
      </c>
      <c r="C14" s="107">
        <v>621</v>
      </c>
      <c r="D14" s="109">
        <v>5</v>
      </c>
    </row>
    <row r="15" spans="2:8" x14ac:dyDescent="0.5">
      <c r="B15" s="107">
        <v>11</v>
      </c>
      <c r="C15" s="107">
        <v>693</v>
      </c>
      <c r="D15" s="109">
        <v>3.0000000000000009</v>
      </c>
    </row>
    <row r="16" spans="2:8" x14ac:dyDescent="0.5">
      <c r="B16" s="107">
        <v>12</v>
      </c>
      <c r="C16" s="107">
        <v>533</v>
      </c>
      <c r="D16" s="109">
        <v>4</v>
      </c>
    </row>
    <row r="17" spans="2:4" x14ac:dyDescent="0.5">
      <c r="B17" s="107">
        <v>13</v>
      </c>
      <c r="C17" s="107">
        <v>656</v>
      </c>
      <c r="D17" s="109">
        <v>6.0000000000000009</v>
      </c>
    </row>
    <row r="18" spans="2:4" x14ac:dyDescent="0.5">
      <c r="B18" s="107">
        <v>14</v>
      </c>
      <c r="C18" s="107">
        <v>652</v>
      </c>
      <c r="D18" s="109">
        <v>7</v>
      </c>
    </row>
    <row r="19" spans="2:4" x14ac:dyDescent="0.5">
      <c r="B19" s="107">
        <v>15</v>
      </c>
      <c r="C19" s="107">
        <v>674</v>
      </c>
      <c r="D19" s="109">
        <v>1</v>
      </c>
    </row>
    <row r="20" spans="2:4" x14ac:dyDescent="0.5">
      <c r="B20" s="107">
        <v>16</v>
      </c>
      <c r="C20" s="107">
        <v>645</v>
      </c>
      <c r="D20" s="109">
        <v>4</v>
      </c>
    </row>
    <row r="21" spans="2:4" x14ac:dyDescent="0.5">
      <c r="B21" s="107">
        <v>17</v>
      </c>
      <c r="C21" s="107">
        <v>583</v>
      </c>
      <c r="D21" s="109">
        <v>4</v>
      </c>
    </row>
    <row r="22" spans="2:4" x14ac:dyDescent="0.5">
      <c r="B22" s="107">
        <v>18</v>
      </c>
      <c r="C22" s="107">
        <v>650</v>
      </c>
      <c r="D22" s="109">
        <v>1</v>
      </c>
    </row>
    <row r="23" spans="2:4" x14ac:dyDescent="0.5">
      <c r="B23" s="107">
        <v>19</v>
      </c>
      <c r="C23" s="107">
        <v>771</v>
      </c>
      <c r="D23" s="109">
        <v>5.0000000000000009</v>
      </c>
    </row>
    <row r="24" spans="2:4" x14ac:dyDescent="0.5">
      <c r="B24" s="107">
        <v>20</v>
      </c>
      <c r="C24" s="107">
        <v>623</v>
      </c>
      <c r="D24" s="109">
        <v>5</v>
      </c>
    </row>
    <row r="25" spans="2:4" x14ac:dyDescent="0.5">
      <c r="B25" s="107">
        <v>21</v>
      </c>
      <c r="C25" s="107">
        <v>663</v>
      </c>
      <c r="D25" s="109">
        <v>7</v>
      </c>
    </row>
    <row r="26" spans="2:4" x14ac:dyDescent="0.5">
      <c r="B26" s="107">
        <v>22</v>
      </c>
      <c r="C26" s="107">
        <v>690</v>
      </c>
      <c r="D26" s="109">
        <v>1</v>
      </c>
    </row>
    <row r="27" spans="2:4" x14ac:dyDescent="0.5">
      <c r="B27" s="107">
        <v>23</v>
      </c>
      <c r="C27" s="107">
        <v>597</v>
      </c>
      <c r="D27" s="109">
        <v>2</v>
      </c>
    </row>
    <row r="28" spans="2:4" x14ac:dyDescent="0.5">
      <c r="B28" s="107">
        <v>24</v>
      </c>
      <c r="C28" s="107">
        <v>711</v>
      </c>
      <c r="D28" s="109">
        <v>3.0000000000000004</v>
      </c>
    </row>
    <row r="29" spans="2:4" x14ac:dyDescent="0.5">
      <c r="B29" s="107">
        <v>25</v>
      </c>
      <c r="C29" s="107">
        <v>757</v>
      </c>
      <c r="D29" s="109">
        <v>4</v>
      </c>
    </row>
    <row r="30" spans="2:4" x14ac:dyDescent="0.5">
      <c r="B30" s="107">
        <v>26</v>
      </c>
      <c r="C30" s="107">
        <v>568</v>
      </c>
      <c r="D30" s="109">
        <v>6</v>
      </c>
    </row>
    <row r="31" spans="2:4" x14ac:dyDescent="0.5">
      <c r="B31" s="107">
        <v>27</v>
      </c>
      <c r="C31" s="107">
        <v>753</v>
      </c>
      <c r="D31" s="109">
        <v>6.0000000000000009</v>
      </c>
    </row>
    <row r="32" spans="2:4" x14ac:dyDescent="0.5">
      <c r="B32" s="107">
        <v>28</v>
      </c>
      <c r="C32" s="107">
        <v>584</v>
      </c>
      <c r="D32" s="109">
        <v>7</v>
      </c>
    </row>
    <row r="33" spans="2:5" x14ac:dyDescent="0.5">
      <c r="B33" s="107">
        <v>29</v>
      </c>
      <c r="C33" s="107">
        <v>540</v>
      </c>
      <c r="D33" s="109">
        <v>1</v>
      </c>
    </row>
    <row r="34" spans="2:5" x14ac:dyDescent="0.5">
      <c r="B34" s="107">
        <v>30</v>
      </c>
      <c r="C34" s="107">
        <v>567</v>
      </c>
      <c r="D34" s="109">
        <v>3.0000000000000004</v>
      </c>
    </row>
    <row r="35" spans="2:5" x14ac:dyDescent="0.5">
      <c r="B35" s="107">
        <v>31</v>
      </c>
      <c r="C35" s="107">
        <v>615</v>
      </c>
      <c r="D35" s="109">
        <v>6</v>
      </c>
    </row>
    <row r="36" spans="2:5" x14ac:dyDescent="0.5">
      <c r="B36" s="107">
        <v>32</v>
      </c>
      <c r="C36" s="107">
        <v>619</v>
      </c>
      <c r="D36" s="109">
        <v>4</v>
      </c>
    </row>
    <row r="37" spans="2:5" x14ac:dyDescent="0.5">
      <c r="B37" s="107">
        <v>33</v>
      </c>
      <c r="C37" s="107">
        <v>521</v>
      </c>
      <c r="D37" s="109">
        <v>5</v>
      </c>
    </row>
    <row r="38" spans="2:5" x14ac:dyDescent="0.5">
      <c r="B38" s="107">
        <v>34</v>
      </c>
      <c r="C38" s="107">
        <v>539</v>
      </c>
      <c r="D38" s="109">
        <v>6.0000000000000009</v>
      </c>
    </row>
    <row r="39" spans="2:5" x14ac:dyDescent="0.5">
      <c r="D39" s="107"/>
    </row>
    <row r="40" spans="2:5" x14ac:dyDescent="0.5">
      <c r="E40" s="107"/>
    </row>
  </sheetData>
  <pageMargins left="0.7" right="0.7" top="0.75" bottom="0.75" header="0.3" footer="0.3"/>
  <pageSetup orientation="portrait" horizontalDpi="1200" verticalDpi="12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CFA97-E73D-4169-99C3-2826A4BC61B1}">
  <dimension ref="B3:M38"/>
  <sheetViews>
    <sheetView topLeftCell="A5" zoomScale="105" zoomScaleNormal="110" workbookViewId="0">
      <selection activeCell="G27" sqref="G27"/>
    </sheetView>
  </sheetViews>
  <sheetFormatPr defaultColWidth="8.703125" defaultRowHeight="12.7" x14ac:dyDescent="0.4"/>
  <cols>
    <col min="1" max="1" width="7.5859375" style="66" customWidth="1"/>
    <col min="2" max="2" width="9.5859375" style="65" customWidth="1"/>
    <col min="3" max="5" width="8.5859375" style="66" customWidth="1"/>
    <col min="6" max="6" width="8.703125" style="66" customWidth="1"/>
    <col min="7" max="11" width="8.5859375" style="66" customWidth="1"/>
    <col min="12" max="16384" width="8.703125" style="66"/>
  </cols>
  <sheetData>
    <row r="3" spans="2:11" x14ac:dyDescent="0.4">
      <c r="B3" s="91"/>
    </row>
    <row r="4" spans="2:11" x14ac:dyDescent="0.4">
      <c r="B4" s="117" t="s">
        <v>196</v>
      </c>
    </row>
    <row r="5" spans="2:11" ht="13" thickBot="1" x14ac:dyDescent="0.45">
      <c r="B5" s="118" t="s">
        <v>197</v>
      </c>
      <c r="C5" s="71">
        <v>0</v>
      </c>
      <c r="D5" s="71">
        <v>1</v>
      </c>
      <c r="E5" s="71">
        <v>2</v>
      </c>
      <c r="F5" s="71">
        <v>3</v>
      </c>
      <c r="G5" s="71">
        <v>4</v>
      </c>
      <c r="H5" s="71">
        <v>5</v>
      </c>
      <c r="I5" s="71">
        <v>6</v>
      </c>
      <c r="J5" s="71">
        <v>7</v>
      </c>
      <c r="K5" s="71">
        <v>8</v>
      </c>
    </row>
    <row r="6" spans="2:11" x14ac:dyDescent="0.4">
      <c r="B6" s="75">
        <v>0</v>
      </c>
      <c r="C6" s="119">
        <v>0</v>
      </c>
      <c r="D6" s="119">
        <v>5.83</v>
      </c>
      <c r="E6" s="119">
        <v>12.04</v>
      </c>
      <c r="F6" s="119">
        <v>11.7</v>
      </c>
      <c r="G6" s="119">
        <v>9.43</v>
      </c>
      <c r="H6" s="119">
        <v>10.82</v>
      </c>
      <c r="I6" s="119">
        <v>7.62</v>
      </c>
      <c r="J6" s="119">
        <v>13</v>
      </c>
      <c r="K6" s="119">
        <v>19.100000000000001</v>
      </c>
    </row>
    <row r="7" spans="2:11" x14ac:dyDescent="0.4">
      <c r="B7" s="75">
        <v>1</v>
      </c>
      <c r="C7" s="119">
        <v>5.83</v>
      </c>
      <c r="D7" s="119">
        <v>0</v>
      </c>
      <c r="E7" s="119">
        <v>6.4</v>
      </c>
      <c r="F7" s="119">
        <v>8.06</v>
      </c>
      <c r="G7" s="119">
        <v>3.61</v>
      </c>
      <c r="H7" s="119">
        <v>6.08</v>
      </c>
      <c r="I7" s="119">
        <v>4.47</v>
      </c>
      <c r="J7" s="119">
        <v>7.28</v>
      </c>
      <c r="K7" s="119">
        <v>13.45</v>
      </c>
    </row>
    <row r="8" spans="2:11" x14ac:dyDescent="0.4">
      <c r="B8" s="75">
        <v>2</v>
      </c>
      <c r="C8" s="119">
        <v>12.04</v>
      </c>
      <c r="D8" s="119">
        <v>6.4</v>
      </c>
      <c r="E8" s="119">
        <v>0</v>
      </c>
      <c r="F8" s="119">
        <v>5.83</v>
      </c>
      <c r="G8" s="119">
        <v>3.16</v>
      </c>
      <c r="H8" s="119">
        <v>3.16</v>
      </c>
      <c r="I8" s="119">
        <v>6.08</v>
      </c>
      <c r="J8" s="119">
        <v>4.24</v>
      </c>
      <c r="K8" s="119">
        <v>7.07</v>
      </c>
    </row>
    <row r="9" spans="2:11" x14ac:dyDescent="0.4">
      <c r="B9" s="75">
        <v>3</v>
      </c>
      <c r="C9" s="119">
        <v>11.7</v>
      </c>
      <c r="D9" s="119">
        <v>8.06</v>
      </c>
      <c r="E9" s="119">
        <v>5.83</v>
      </c>
      <c r="F9" s="119">
        <v>0</v>
      </c>
      <c r="G9" s="119">
        <v>7.21</v>
      </c>
      <c r="H9" s="119">
        <v>2.83</v>
      </c>
      <c r="I9" s="119">
        <v>4.12</v>
      </c>
      <c r="J9" s="119">
        <v>10</v>
      </c>
      <c r="K9" s="119">
        <v>10.199999999999999</v>
      </c>
    </row>
    <row r="10" spans="2:11" x14ac:dyDescent="0.4">
      <c r="B10" s="75">
        <v>4</v>
      </c>
      <c r="C10" s="119">
        <v>9.43</v>
      </c>
      <c r="D10" s="119">
        <v>3.61</v>
      </c>
      <c r="E10" s="119">
        <v>3.16</v>
      </c>
      <c r="F10" s="119">
        <v>7.21</v>
      </c>
      <c r="G10" s="119">
        <v>0</v>
      </c>
      <c r="H10" s="119">
        <v>4.47</v>
      </c>
      <c r="I10" s="119">
        <v>5.39</v>
      </c>
      <c r="J10" s="119">
        <v>4</v>
      </c>
      <c r="K10" s="119">
        <v>10</v>
      </c>
    </row>
    <row r="11" spans="2:11" x14ac:dyDescent="0.4">
      <c r="B11" s="75">
        <v>5</v>
      </c>
      <c r="C11" s="119">
        <v>10.82</v>
      </c>
      <c r="D11" s="119">
        <v>6.08</v>
      </c>
      <c r="E11" s="119">
        <v>3.16</v>
      </c>
      <c r="F11" s="119">
        <v>2.83</v>
      </c>
      <c r="G11" s="119">
        <v>4.47</v>
      </c>
      <c r="H11" s="119">
        <v>0</v>
      </c>
      <c r="I11" s="119">
        <v>3.61</v>
      </c>
      <c r="J11" s="119">
        <v>7.21</v>
      </c>
      <c r="K11" s="119">
        <v>8.94</v>
      </c>
    </row>
    <row r="12" spans="2:11" x14ac:dyDescent="0.4">
      <c r="B12" s="75">
        <v>6</v>
      </c>
      <c r="C12" s="119">
        <v>7.62</v>
      </c>
      <c r="D12" s="119">
        <v>4.47</v>
      </c>
      <c r="E12" s="119">
        <v>6.08</v>
      </c>
      <c r="F12" s="119">
        <v>4.12</v>
      </c>
      <c r="G12" s="119">
        <v>5.39</v>
      </c>
      <c r="H12" s="119">
        <v>3.61</v>
      </c>
      <c r="I12" s="119">
        <v>0</v>
      </c>
      <c r="J12" s="119">
        <v>9.2200000000000006</v>
      </c>
      <c r="K12" s="119">
        <v>12.53</v>
      </c>
    </row>
    <row r="13" spans="2:11" x14ac:dyDescent="0.4">
      <c r="B13" s="75">
        <v>7</v>
      </c>
      <c r="C13" s="119">
        <v>13</v>
      </c>
      <c r="D13" s="119">
        <v>7.28</v>
      </c>
      <c r="E13" s="119">
        <v>4.24</v>
      </c>
      <c r="F13" s="119">
        <v>10</v>
      </c>
      <c r="G13" s="119">
        <v>4</v>
      </c>
      <c r="H13" s="119">
        <v>7.21</v>
      </c>
      <c r="I13" s="119">
        <v>9.2200000000000006</v>
      </c>
      <c r="J13" s="119">
        <v>0</v>
      </c>
      <c r="K13" s="119">
        <v>8.25</v>
      </c>
    </row>
    <row r="14" spans="2:11" ht="13" thickBot="1" x14ac:dyDescent="0.45">
      <c r="B14" s="75">
        <v>8</v>
      </c>
      <c r="C14" s="120">
        <v>19.100000000000001</v>
      </c>
      <c r="D14" s="120">
        <v>13.45</v>
      </c>
      <c r="E14" s="120">
        <v>7.07</v>
      </c>
      <c r="F14" s="120">
        <v>10.199999999999999</v>
      </c>
      <c r="G14" s="120">
        <v>10</v>
      </c>
      <c r="H14" s="120">
        <v>8.94</v>
      </c>
      <c r="I14" s="120">
        <v>12.53</v>
      </c>
      <c r="J14" s="120">
        <v>8.25</v>
      </c>
      <c r="K14" s="120">
        <v>0</v>
      </c>
    </row>
    <row r="15" spans="2:11" x14ac:dyDescent="0.4">
      <c r="B15" s="121"/>
      <c r="C15" s="119"/>
      <c r="D15" s="119"/>
      <c r="E15" s="119"/>
      <c r="F15" s="119"/>
      <c r="G15" s="119"/>
      <c r="H15" s="119"/>
      <c r="I15" s="119"/>
      <c r="J15" s="119"/>
      <c r="K15" s="119"/>
    </row>
    <row r="16" spans="2:11" x14ac:dyDescent="0.4">
      <c r="B16" s="121"/>
      <c r="C16" s="119"/>
      <c r="D16" s="119"/>
      <c r="E16" s="119"/>
      <c r="F16" s="119"/>
      <c r="G16" s="119"/>
      <c r="K16" s="119"/>
    </row>
    <row r="17" spans="2:13" ht="13" thickBot="1" x14ac:dyDescent="0.45">
      <c r="E17" s="80" t="s">
        <v>198</v>
      </c>
      <c r="F17" s="80" t="s">
        <v>199</v>
      </c>
      <c r="G17" s="80" t="s">
        <v>196</v>
      </c>
      <c r="I17" s="122"/>
      <c r="J17" s="122"/>
    </row>
    <row r="18" spans="2:13" x14ac:dyDescent="0.4">
      <c r="B18" s="123"/>
      <c r="E18" s="121">
        <v>0</v>
      </c>
      <c r="F18" s="124">
        <v>6</v>
      </c>
      <c r="G18" s="125">
        <f>INDEX($C$6:$K$14,E18+1,F18+1)</f>
        <v>7.62</v>
      </c>
      <c r="I18" s="122"/>
      <c r="J18" s="122"/>
    </row>
    <row r="19" spans="2:13" x14ac:dyDescent="0.4">
      <c r="B19" s="123"/>
      <c r="E19" s="121">
        <f>F18</f>
        <v>6</v>
      </c>
      <c r="F19" s="124">
        <v>3</v>
      </c>
      <c r="G19" s="125">
        <f t="shared" ref="G19:G24" si="0">INDEX($C$6:$K$14,E19+1,F19+1)</f>
        <v>4.12</v>
      </c>
      <c r="I19" s="122"/>
      <c r="J19" s="122"/>
      <c r="M19" s="126"/>
    </row>
    <row r="20" spans="2:13" x14ac:dyDescent="0.4">
      <c r="B20" s="123"/>
      <c r="E20" s="121">
        <f t="shared" ref="E20:E26" si="1">F19</f>
        <v>3</v>
      </c>
      <c r="F20" s="124">
        <v>5</v>
      </c>
      <c r="G20" s="125">
        <f t="shared" si="0"/>
        <v>2.83</v>
      </c>
      <c r="I20" s="122"/>
    </row>
    <row r="21" spans="2:13" x14ac:dyDescent="0.4">
      <c r="B21" s="123"/>
      <c r="E21" s="121">
        <f t="shared" si="1"/>
        <v>5</v>
      </c>
      <c r="F21" s="124">
        <v>2</v>
      </c>
      <c r="G21" s="125">
        <f t="shared" si="0"/>
        <v>3.16</v>
      </c>
      <c r="I21" s="122"/>
      <c r="J21" s="122"/>
    </row>
    <row r="22" spans="2:13" x14ac:dyDescent="0.4">
      <c r="B22" s="123"/>
      <c r="E22" s="121">
        <f t="shared" si="1"/>
        <v>2</v>
      </c>
      <c r="F22" s="124">
        <v>8</v>
      </c>
      <c r="G22" s="125">
        <f t="shared" si="0"/>
        <v>7.07</v>
      </c>
      <c r="I22" s="122"/>
      <c r="J22" s="122"/>
    </row>
    <row r="23" spans="2:13" x14ac:dyDescent="0.4">
      <c r="B23" s="123"/>
      <c r="E23" s="121">
        <f t="shared" si="1"/>
        <v>8</v>
      </c>
      <c r="F23" s="124">
        <v>7</v>
      </c>
      <c r="G23" s="125">
        <f t="shared" si="0"/>
        <v>8.25</v>
      </c>
      <c r="I23" s="122"/>
      <c r="J23" s="122"/>
    </row>
    <row r="24" spans="2:13" x14ac:dyDescent="0.4">
      <c r="B24" s="123"/>
      <c r="E24" s="121">
        <f t="shared" si="1"/>
        <v>7</v>
      </c>
      <c r="F24" s="124">
        <v>4</v>
      </c>
      <c r="G24" s="125">
        <f t="shared" si="0"/>
        <v>4</v>
      </c>
      <c r="J24" s="122"/>
    </row>
    <row r="25" spans="2:13" x14ac:dyDescent="0.4">
      <c r="B25" s="123"/>
      <c r="E25" s="121">
        <f t="shared" si="1"/>
        <v>4</v>
      </c>
      <c r="F25" s="124">
        <v>1</v>
      </c>
      <c r="G25" s="125">
        <f>INDEX($C$6:$K$14,E25+1,F25+1)</f>
        <v>3.61</v>
      </c>
      <c r="J25" s="122"/>
    </row>
    <row r="26" spans="2:13" ht="13" thickBot="1" x14ac:dyDescent="0.45">
      <c r="B26" s="75"/>
      <c r="E26" s="121">
        <f t="shared" si="1"/>
        <v>1</v>
      </c>
      <c r="F26" s="121">
        <v>0</v>
      </c>
      <c r="G26" s="125">
        <f>INDEX($C$6:$K$14,E26+1,F26+1)</f>
        <v>5.83</v>
      </c>
    </row>
    <row r="27" spans="2:13" ht="13" thickBot="1" x14ac:dyDescent="0.45">
      <c r="B27" s="75"/>
      <c r="E27" s="127"/>
      <c r="F27" s="128" t="s">
        <v>200</v>
      </c>
      <c r="G27" s="129">
        <f>SUM(G18:G26)</f>
        <v>46.489999999999995</v>
      </c>
    </row>
    <row r="28" spans="2:13" ht="13" thickTop="1" x14ac:dyDescent="0.4">
      <c r="F28" s="65"/>
    </row>
    <row r="30" spans="2:13" x14ac:dyDescent="0.4">
      <c r="C30" s="122"/>
      <c r="D30" s="122"/>
      <c r="E30" s="122"/>
      <c r="F30" s="122"/>
      <c r="G30" s="122"/>
      <c r="K30" s="122"/>
    </row>
    <row r="31" spans="2:13" x14ac:dyDescent="0.4">
      <c r="C31" s="122"/>
      <c r="D31" s="122"/>
      <c r="E31" s="122"/>
      <c r="F31" s="122"/>
      <c r="G31" s="122"/>
      <c r="K31" s="122"/>
    </row>
    <row r="32" spans="2:13" x14ac:dyDescent="0.4">
      <c r="C32" s="122"/>
      <c r="D32" s="122"/>
      <c r="E32" s="122"/>
      <c r="F32" s="122"/>
      <c r="G32" s="122"/>
      <c r="K32" s="122"/>
    </row>
    <row r="33" spans="3:11" x14ac:dyDescent="0.4">
      <c r="C33" s="122"/>
      <c r="D33" s="122"/>
      <c r="E33" s="122"/>
      <c r="F33" s="122"/>
      <c r="G33" s="122"/>
      <c r="K33" s="122"/>
    </row>
    <row r="34" spans="3:11" x14ac:dyDescent="0.4">
      <c r="C34" s="122"/>
      <c r="D34" s="122"/>
      <c r="E34" s="122"/>
      <c r="F34" s="122"/>
      <c r="G34" s="122"/>
      <c r="K34" s="122"/>
    </row>
    <row r="35" spans="3:11" x14ac:dyDescent="0.4">
      <c r="C35" s="122"/>
      <c r="D35" s="122"/>
      <c r="E35" s="122"/>
      <c r="F35" s="122"/>
      <c r="G35" s="122"/>
      <c r="K35" s="122"/>
    </row>
    <row r="36" spans="3:11" x14ac:dyDescent="0.4">
      <c r="C36" s="122"/>
      <c r="D36" s="122"/>
      <c r="E36" s="122"/>
      <c r="F36" s="122"/>
      <c r="G36" s="122"/>
      <c r="K36" s="122"/>
    </row>
    <row r="37" spans="3:11" x14ac:dyDescent="0.4">
      <c r="C37" s="122"/>
      <c r="D37" s="122"/>
      <c r="E37" s="122"/>
      <c r="F37" s="122"/>
      <c r="G37" s="122"/>
      <c r="K37" s="122"/>
    </row>
    <row r="38" spans="3:11" x14ac:dyDescent="0.4">
      <c r="C38" s="122"/>
      <c r="D38" s="122"/>
      <c r="E38" s="122"/>
      <c r="F38" s="122"/>
      <c r="G38" s="122"/>
      <c r="K38" s="122"/>
    </row>
  </sheetData>
  <pageMargins left="0.75" right="0.75" top="1" bottom="1" header="0.5" footer="0.5"/>
  <pageSetup orientation="landscape"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5DE7C-0F7F-4380-8514-83A69F7932D9}">
  <dimension ref="A1:N9"/>
  <sheetViews>
    <sheetView workbookViewId="0">
      <selection activeCell="B9" sqref="B9"/>
    </sheetView>
  </sheetViews>
  <sheetFormatPr defaultRowHeight="14.35" x14ac:dyDescent="0.5"/>
  <sheetData>
    <row r="1" spans="1:14" x14ac:dyDescent="0.5">
      <c r="A1" s="15" t="s">
        <v>189</v>
      </c>
      <c r="N1" s="18" t="str">
        <f>CONCATENATE("Sensitivity of ",$N$4," to ","Capacity 3")</f>
        <v>Sensitivity of $B$28 to Capacity 3</v>
      </c>
    </row>
    <row r="3" spans="1:14" x14ac:dyDescent="0.5">
      <c r="A3" t="s">
        <v>201</v>
      </c>
      <c r="N3" t="s">
        <v>25</v>
      </c>
    </row>
    <row r="4" spans="1:14" ht="51.35" x14ac:dyDescent="0.5">
      <c r="B4" s="16" t="s">
        <v>202</v>
      </c>
      <c r="C4" s="16" t="s">
        <v>203</v>
      </c>
      <c r="D4" s="16" t="s">
        <v>204</v>
      </c>
      <c r="E4" s="16" t="s">
        <v>205</v>
      </c>
      <c r="F4" s="16" t="s">
        <v>206</v>
      </c>
      <c r="G4" s="16" t="s">
        <v>207</v>
      </c>
      <c r="H4" s="16" t="s">
        <v>208</v>
      </c>
      <c r="I4" s="16" t="s">
        <v>209</v>
      </c>
      <c r="J4" s="16" t="s">
        <v>210</v>
      </c>
      <c r="K4" s="16" t="s">
        <v>211</v>
      </c>
      <c r="L4" s="16" t="s">
        <v>212</v>
      </c>
      <c r="M4" s="18" t="e">
        <f>MATCH($N$4,OutputAddresses,0)</f>
        <v>#NAME?</v>
      </c>
      <c r="N4" s="17" t="s">
        <v>212</v>
      </c>
    </row>
    <row r="5" spans="1:14" x14ac:dyDescent="0.5">
      <c r="A5" s="103">
        <v>300</v>
      </c>
      <c r="B5" s="130">
        <v>3</v>
      </c>
      <c r="C5" s="131">
        <v>1</v>
      </c>
      <c r="D5" s="131">
        <v>2</v>
      </c>
      <c r="E5" s="131">
        <v>3</v>
      </c>
      <c r="F5" s="131">
        <v>2</v>
      </c>
      <c r="G5" s="132">
        <v>2700</v>
      </c>
      <c r="H5" s="132">
        <v>2800</v>
      </c>
      <c r="I5" s="132">
        <v>300</v>
      </c>
      <c r="J5" s="132">
        <v>1800</v>
      </c>
      <c r="K5" s="132">
        <v>3400</v>
      </c>
      <c r="L5" s="133">
        <v>5800</v>
      </c>
      <c r="N5" t="e">
        <f>INDEX(OutputValues,1,$M$4)</f>
        <v>#NAME?</v>
      </c>
    </row>
    <row r="6" spans="1:14" x14ac:dyDescent="0.5">
      <c r="A6" s="103">
        <v>500</v>
      </c>
      <c r="B6" s="134">
        <v>3</v>
      </c>
      <c r="C6" s="135">
        <v>1</v>
      </c>
      <c r="D6" s="135">
        <v>2</v>
      </c>
      <c r="E6" s="135">
        <v>3</v>
      </c>
      <c r="F6" s="135">
        <v>2</v>
      </c>
      <c r="G6" s="136">
        <v>2700</v>
      </c>
      <c r="H6" s="136">
        <v>2800</v>
      </c>
      <c r="I6" s="136">
        <v>500</v>
      </c>
      <c r="J6" s="136">
        <v>1799.9999995077708</v>
      </c>
      <c r="K6" s="136">
        <v>3400</v>
      </c>
      <c r="L6" s="137">
        <v>4200</v>
      </c>
      <c r="N6" t="e">
        <f>INDEX(OutputValues,2,$M$4)</f>
        <v>#NAME?</v>
      </c>
    </row>
    <row r="7" spans="1:14" x14ac:dyDescent="0.5">
      <c r="A7" s="103">
        <v>700</v>
      </c>
      <c r="B7" s="134">
        <v>3</v>
      </c>
      <c r="C7" s="135">
        <v>1</v>
      </c>
      <c r="D7" s="135">
        <v>2</v>
      </c>
      <c r="E7" s="135">
        <v>3</v>
      </c>
      <c r="F7" s="135">
        <v>2</v>
      </c>
      <c r="G7" s="136">
        <v>2700</v>
      </c>
      <c r="H7" s="136">
        <v>2800</v>
      </c>
      <c r="I7" s="136">
        <v>691.8105173290179</v>
      </c>
      <c r="J7" s="136">
        <v>1800</v>
      </c>
      <c r="K7" s="136">
        <v>3382.9484384063535</v>
      </c>
      <c r="L7" s="137">
        <v>3400</v>
      </c>
      <c r="N7" t="e">
        <f>INDEX(OutputValues,3,$M$4)</f>
        <v>#NAME?</v>
      </c>
    </row>
    <row r="8" spans="1:14" x14ac:dyDescent="0.5">
      <c r="A8" s="103">
        <v>900</v>
      </c>
      <c r="B8" s="134">
        <v>3</v>
      </c>
      <c r="C8" s="135">
        <v>1</v>
      </c>
      <c r="D8" s="135">
        <v>2</v>
      </c>
      <c r="E8" s="135">
        <v>3</v>
      </c>
      <c r="F8" s="135">
        <v>2</v>
      </c>
      <c r="G8" s="136">
        <v>2700</v>
      </c>
      <c r="H8" s="136">
        <v>2800</v>
      </c>
      <c r="I8" s="136">
        <v>900</v>
      </c>
      <c r="J8" s="136">
        <v>1800</v>
      </c>
      <c r="K8" s="136">
        <v>3266.2415962025243</v>
      </c>
      <c r="L8" s="137">
        <v>3400</v>
      </c>
      <c r="N8" t="e">
        <f>INDEX(OutputValues,4,$M$4)</f>
        <v>#NAME?</v>
      </c>
    </row>
    <row r="9" spans="1:14" x14ac:dyDescent="0.5">
      <c r="A9" s="103">
        <v>1100</v>
      </c>
      <c r="B9" s="138">
        <v>2</v>
      </c>
      <c r="C9" s="139">
        <v>1</v>
      </c>
      <c r="D9" s="139">
        <v>2</v>
      </c>
      <c r="E9" s="139">
        <v>3</v>
      </c>
      <c r="F9" s="139">
        <v>3</v>
      </c>
      <c r="G9" s="140">
        <v>2700</v>
      </c>
      <c r="H9" s="140">
        <v>2800</v>
      </c>
      <c r="I9" s="140">
        <v>1100</v>
      </c>
      <c r="J9" s="140">
        <v>1677.766845703125</v>
      </c>
      <c r="K9" s="140">
        <v>3399.999267578125</v>
      </c>
      <c r="L9" s="141">
        <v>2600</v>
      </c>
      <c r="N9" t="e">
        <f>INDEX(OutputValues,5,$M$4)</f>
        <v>#NAME?</v>
      </c>
    </row>
  </sheetData>
  <dataValidations count="1">
    <dataValidation type="list" allowBlank="1" showInputMessage="1" showErrorMessage="1" sqref="N4" xr:uid="{3F03BDFD-5912-449A-AE28-58CF22BAEDF3}">
      <formula1>OutputAddresses</formula1>
    </dataValidation>
  </dataValidation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005A-7781-48D3-BE5E-14098C05034D}">
  <dimension ref="A1:B15"/>
  <sheetViews>
    <sheetView workbookViewId="0"/>
  </sheetViews>
  <sheetFormatPr defaultRowHeight="14.35" x14ac:dyDescent="0.5"/>
  <sheetData>
    <row r="1" spans="1:2" x14ac:dyDescent="0.5">
      <c r="A1">
        <v>1</v>
      </c>
    </row>
    <row r="2" spans="1:2" x14ac:dyDescent="0.5">
      <c r="A2" t="s">
        <v>213</v>
      </c>
    </row>
    <row r="3" spans="1:2" x14ac:dyDescent="0.5">
      <c r="A3">
        <v>1</v>
      </c>
    </row>
    <row r="4" spans="1:2" x14ac:dyDescent="0.5">
      <c r="A4">
        <v>0</v>
      </c>
    </row>
    <row r="5" spans="1:2" x14ac:dyDescent="0.5">
      <c r="A5">
        <v>0.5</v>
      </c>
    </row>
    <row r="6" spans="1:2" x14ac:dyDescent="0.5">
      <c r="A6">
        <v>0.1</v>
      </c>
    </row>
    <row r="8" spans="1:2" x14ac:dyDescent="0.5">
      <c r="A8" s="14"/>
      <c r="B8" s="14"/>
    </row>
    <row r="9" spans="1:2" x14ac:dyDescent="0.5">
      <c r="A9" t="s">
        <v>214</v>
      </c>
    </row>
    <row r="10" spans="1:2" x14ac:dyDescent="0.5">
      <c r="A10" t="s">
        <v>215</v>
      </c>
    </row>
    <row r="15" spans="1:2" x14ac:dyDescent="0.5">
      <c r="B15"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0181-1FA1-43EA-8F6F-267A9E74F182}">
  <dimension ref="A1:K10"/>
  <sheetViews>
    <sheetView workbookViewId="0">
      <selection activeCell="I11" sqref="I11"/>
    </sheetView>
  </sheetViews>
  <sheetFormatPr defaultRowHeight="14.35" x14ac:dyDescent="0.5"/>
  <cols>
    <col min="2" max="2" width="9.703125" bestFit="1" customWidth="1"/>
  </cols>
  <sheetData>
    <row r="1" spans="1:11" x14ac:dyDescent="0.5">
      <c r="A1" s="15" t="s">
        <v>70</v>
      </c>
      <c r="K1" s="18" t="str">
        <f>CONCATENATE("Sensitivity of ",$K$4," to ","Percent Change in Required Exposures")</f>
        <v>Sensitivity of $B$46 to Percent Change in Required Exposures</v>
      </c>
    </row>
    <row r="3" spans="1:11" x14ac:dyDescent="0.5">
      <c r="A3" t="s">
        <v>216</v>
      </c>
      <c r="K3" t="s">
        <v>25</v>
      </c>
    </row>
    <row r="4" spans="1:11" ht="33" x14ac:dyDescent="0.5">
      <c r="B4" s="16" t="s">
        <v>214</v>
      </c>
      <c r="J4" s="18">
        <f>MATCH($K$4,OutputAddresses,0)</f>
        <v>1</v>
      </c>
      <c r="K4" s="17" t="s">
        <v>214</v>
      </c>
    </row>
    <row r="5" spans="1:11" x14ac:dyDescent="0.5">
      <c r="A5" s="145">
        <v>0</v>
      </c>
      <c r="B5" s="41">
        <v>1555.54</v>
      </c>
      <c r="K5">
        <f>INDEX(OutputValues,1,$J$4)</f>
        <v>1555.54</v>
      </c>
    </row>
    <row r="6" spans="1:11" x14ac:dyDescent="0.5">
      <c r="A6" s="145">
        <v>0.10000000149011612</v>
      </c>
      <c r="B6" s="42">
        <v>1762.09</v>
      </c>
      <c r="K6">
        <f>INDEX(OutputValues,2,$J$4)</f>
        <v>1762.09</v>
      </c>
    </row>
    <row r="7" spans="1:11" x14ac:dyDescent="0.5">
      <c r="A7" s="145">
        <v>0.20000000298023224</v>
      </c>
      <c r="B7" s="42">
        <v>1977.88</v>
      </c>
      <c r="K7">
        <f>INDEX(OutputValues,3,$J$4)</f>
        <v>1977.88</v>
      </c>
    </row>
    <row r="8" spans="1:11" x14ac:dyDescent="0.5">
      <c r="A8" s="145">
        <v>0.30000001192092896</v>
      </c>
      <c r="B8" s="42">
        <v>2203.2600000000002</v>
      </c>
      <c r="K8">
        <f>INDEX(OutputValues,4,$J$4)</f>
        <v>2203.2600000000002</v>
      </c>
    </row>
    <row r="9" spans="1:11" x14ac:dyDescent="0.5">
      <c r="A9" s="145">
        <v>0.40000000596046448</v>
      </c>
      <c r="B9" s="42">
        <v>2435.5700000000002</v>
      </c>
      <c r="K9">
        <f>INDEX(OutputValues,5,$J$4)</f>
        <v>2435.5700000000002</v>
      </c>
    </row>
    <row r="10" spans="1:11" x14ac:dyDescent="0.5">
      <c r="A10" s="145">
        <v>0.5</v>
      </c>
      <c r="B10" s="43">
        <v>2674.54</v>
      </c>
      <c r="K10">
        <f>INDEX(OutputValues,6,$J$4)</f>
        <v>2674.54</v>
      </c>
    </row>
  </sheetData>
  <dataValidations count="1">
    <dataValidation type="list" allowBlank="1" showInputMessage="1" showErrorMessage="1" sqref="K4" xr:uid="{4600AA58-46DE-4988-A67C-DC9CF7DE1946}">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AdvResponseCurve</vt:lpstr>
      <vt:lpstr>AdvResponseCurve2</vt:lpstr>
      <vt:lpstr>AdvertisingModel</vt:lpstr>
      <vt:lpstr>Sensitivity</vt:lpstr>
      <vt:lpstr>Sensitivity Output</vt:lpstr>
      <vt:lpstr>MMULT Function</vt:lpstr>
      <vt:lpstr>Location Model</vt:lpstr>
      <vt:lpstr>NFL-2015</vt:lpstr>
      <vt:lpstr>Portfolio Analysis</vt:lpstr>
      <vt:lpstr>Teams</vt:lpstr>
      <vt:lpstr>Drill Bit Tour</vt:lpstr>
      <vt:lpstr>STS_1 (4)</vt:lpstr>
      <vt:lpstr>STS_1</vt:lpstr>
      <vt:lpstr>'Sensitivity Output'!ChartData</vt:lpstr>
      <vt:lpstr>STS_1!ChartData</vt:lpstr>
      <vt:lpstr>'Sensitivity Output'!InputValues</vt:lpstr>
      <vt:lpstr>STS_1!InputValues</vt:lpstr>
      <vt:lpstr>'Sensitivity Output'!OutputAddresses</vt:lpstr>
      <vt:lpstr>STS_1!OutputAddresses</vt:lpstr>
      <vt:lpstr>'Sensitivity Output'!OutputValues</vt:lpstr>
      <vt:lpstr>STS_1!OutputValues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Nazli Turken</cp:lastModifiedBy>
  <cp:lastPrinted>2007-10-03T18:02:48Z</cp:lastPrinted>
  <dcterms:created xsi:type="dcterms:W3CDTF">2007-05-15T20:24:08Z</dcterms:created>
  <dcterms:modified xsi:type="dcterms:W3CDTF">2020-02-25T20:22:12Z</dcterms:modified>
</cp:coreProperties>
</file>