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urken1\Dropbox\CAREY\Advanced Business Analytics\ABA\NLP\NLP 2\NLP 2 ICE\"/>
    </mc:Choice>
  </mc:AlternateContent>
  <xr:revisionPtr revIDLastSave="0" documentId="13_ncr:1_{4351F998-63E5-45C6-9C57-7429973A9ECE}" xr6:coauthVersionLast="36" xr6:coauthVersionMax="36" xr10:uidLastSave="{00000000-0000-0000-0000-000000000000}"/>
  <bookViews>
    <workbookView xWindow="0" yWindow="0" windowWidth="12160" windowHeight="7313" xr2:uid="{5269CF99-4673-4B57-9CFD-1FF41A2B5E84}"/>
  </bookViews>
  <sheets>
    <sheet name="Case" sheetId="3" r:id="rId1"/>
    <sheet name="Q1" sheetId="2" r:id="rId2"/>
    <sheet name="Q2" sheetId="5" r:id="rId3"/>
    <sheet name="Q3" sheetId="1" r:id="rId4"/>
  </sheets>
  <externalReferences>
    <externalReference r:id="rId5"/>
    <externalReference r:id="rId6"/>
    <externalReference r:id="rId7"/>
    <externalReference r:id="rId8"/>
  </externalReferences>
  <definedNames>
    <definedName name="_Dev1">'[1]6B'!$B$17</definedName>
    <definedName name="_Dev2">'[1]6B'!$B$18</definedName>
    <definedName name="_Dev3">'[1]6B'!$B$19</definedName>
    <definedName name="_Dev4">'[1]6B'!$B$20</definedName>
    <definedName name="_Dev5">'[1]6B'!$B$21</definedName>
    <definedName name="Achieved">'[1]6B'!$D$17:$D$21</definedName>
    <definedName name="AmtsStored">[2]GasStorComb!$C$13:$C$17</definedName>
    <definedName name="Assnmts">'Q2'!$E$9:$E$23</definedName>
    <definedName name="BW">'Q2'!$C$9:$C$23</definedName>
    <definedName name="Capacities">[2]GasStorComb!$E$13:$E$17</definedName>
    <definedName name="Capacity">'[3]Part (a)'!$H$18</definedName>
    <definedName name="Color">'Q2'!$B$9:$B$23</definedName>
    <definedName name="DATA">#REF!</definedName>
    <definedName name="Dems">'[4]4'!$C$9:$C$23</definedName>
    <definedName name="DemWins" localSheetId="2">'Q2'!$M$18</definedName>
    <definedName name="DemWins">#REF!</definedName>
    <definedName name="Devs">'[1]6B'!$B$17:$B$21</definedName>
    <definedName name="FCastDevs">#REF!</definedName>
    <definedName name="Goals">'[4]3A'!$G$10:$G$14</definedName>
    <definedName name="HrDevs">#REF!</definedName>
    <definedName name="MaxPop" localSheetId="2">'Q2'!$B$5</definedName>
    <definedName name="MaxPop">#REF!</definedName>
    <definedName name="MinPop" localSheetId="2">'Q2'!$B$4</definedName>
    <definedName name="MinPop">#REF!</definedName>
    <definedName name="Models">#REF!</definedName>
    <definedName name="Pops" localSheetId="2">'Q2'!#REF!</definedName>
    <definedName name="Pops">#REF!</definedName>
    <definedName name="ProdLevels">#REF!</definedName>
    <definedName name="ProductsStored">[2]GasStorComb!$B$13:$B$17</definedName>
    <definedName name="Repubs">'[4]4'!$B$9:$B$23</definedName>
    <definedName name="Shortages">[2]GasStorComb!$D$21:$D$23</definedName>
    <definedName name="solver_adj" localSheetId="0" hidden="1">Case!$B$3:$E$3</definedName>
    <definedName name="solver_adj" localSheetId="1" hidden="1">'Q1'!$B$2</definedName>
    <definedName name="solver_adj" localSheetId="2" hidden="1">'Q2'!$E$9:$E$23</definedName>
    <definedName name="solver_adj" localSheetId="3" hidden="1">'Q3'!$B$13:$B$17,'Q3'!$C$13:$C$17</definedName>
    <definedName name="solver_con1" localSheetId="3" hidden="1">" "</definedName>
    <definedName name="solver_con2" localSheetId="3" hidden="1">" "</definedName>
    <definedName name="solver_con3" localSheetId="3" hidden="1">" "</definedName>
    <definedName name="solver_con4" localSheetId="3" hidden="1">" "</definedName>
    <definedName name="solver_con5" localSheetId="3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cvg" localSheetId="1" hidden="1">0.0001</definedName>
    <definedName name="solver_cvg" localSheetId="2" hidden="1">0.00001</definedName>
    <definedName name="solver_cvg" localSheetId="3" hidden="1">0.0001</definedName>
    <definedName name="solver_dia" localSheetId="3" hidden="1">1</definedName>
    <definedName name="solver_disp" hidden="1">0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val" hidden="1">0</definedName>
    <definedName name="solver_fns" localSheetId="3" hidden="1">1</definedName>
    <definedName name="solver_ibd" localSheetId="2" hidden="1">2</definedName>
    <definedName name="solver_ibd" localSheetId="3" hidden="1">2</definedName>
    <definedName name="solver_itr" localSheetId="0" hidden="1">2147483647</definedName>
    <definedName name="solver_itr" localSheetId="1" hidden="1">2147483647</definedName>
    <definedName name="solver_itr" localSheetId="2" hidden="1">10000</definedName>
    <definedName name="solver_itr" localSheetId="3" hidden="1">10000</definedName>
    <definedName name="solver_lcens" hidden="1">-1E+30</definedName>
    <definedName name="solver_lcut" hidden="1">-1E+30</definedName>
    <definedName name="solver_lhs1" localSheetId="0" hidden="1">Case!$B$11:$F$11</definedName>
    <definedName name="solver_lhs1" localSheetId="2" hidden="1">'Q2'!$H$9:$H$12</definedName>
    <definedName name="solver_lhs1" localSheetId="3" hidden="1">'Q3'!$C$13:$C$17</definedName>
    <definedName name="solver_lhs2" localSheetId="0" hidden="1">Case!$B$16:$B$18</definedName>
    <definedName name="solver_lhs2" localSheetId="2" hidden="1">'Q2'!$L$9:$L$12</definedName>
    <definedName name="solver_lhs2" localSheetId="3" hidden="1">'Q3'!$C$13:$C$17</definedName>
    <definedName name="solver_lhs3" localSheetId="0" hidden="1">Case!$B$3:$E$3</definedName>
    <definedName name="solver_lhs3" localSheetId="2" hidden="1">'Q2'!$L$9:$L$12</definedName>
    <definedName name="solver_lhs3" localSheetId="3" hidden="1">'Q3'!$B$13:$B$17</definedName>
    <definedName name="solver_lhs4" localSheetId="0" hidden="1">Case!$B$3:$E$3</definedName>
    <definedName name="solver_lhs4" localSheetId="2" hidden="1">'Q2'!$E$9:$E$23</definedName>
    <definedName name="solver_lhs4" localSheetId="3" hidden="1">'Q3'!$B$13:$B$17</definedName>
    <definedName name="solver_lhs5" localSheetId="0" hidden="1">Case!$B$9:$E$9</definedName>
    <definedName name="solver_lhs5" localSheetId="2" hidden="1">'Q2'!$E$9:$E$23</definedName>
    <definedName name="solver_lhs5" localSheetId="3" hidden="1">'Q3'!$B$13:$B$17</definedName>
    <definedName name="solver_lhs6" localSheetId="0" hidden="1">Case!$B$9:$E$9</definedName>
    <definedName name="solver_lhs6" localSheetId="2" hidden="1">'Q2'!$E$9:$E$23</definedName>
    <definedName name="solver_lhs7" localSheetId="2" hidden="1">'Q2'!$E$9:$E$23</definedName>
    <definedName name="solver_lin" localSheetId="2" hidden="1">2</definedName>
    <definedName name="solver_lin" localSheetId="3" hidden="1">2</definedName>
    <definedName name="solver_loc" localSheetId="3" hidden="1">1</definedName>
    <definedName name="solver_mip" localSheetId="0" hidden="1">2147483647</definedName>
    <definedName name="solver_mip" localSheetId="1" hidden="1">2147483647</definedName>
    <definedName name="solver_mip" localSheetId="2" hidden="1">5000</definedName>
    <definedName name="solver_mip" localSheetId="3" hidden="1">50000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100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0.25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2" hidden="1">5000</definedName>
    <definedName name="solver_nod" localSheetId="3" hidden="1">50000</definedName>
    <definedName name="solver_nsim" hidden="1">1</definedName>
    <definedName name="solver_ntri" hidden="1">1000</definedName>
    <definedName name="solver_num" localSheetId="0" hidden="1">5</definedName>
    <definedName name="solver_num" localSheetId="1" hidden="1">0</definedName>
    <definedName name="solver_num" localSheetId="2" hidden="1">6</definedName>
    <definedName name="solver_num" localSheetId="3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2" hidden="1">2</definedName>
    <definedName name="solver_ofx" localSheetId="3" hidden="1">2</definedName>
    <definedName name="solver_opt" localSheetId="0" hidden="1">Case!$B$13</definedName>
    <definedName name="solver_opt" localSheetId="1" hidden="1">'Q1'!$D$9</definedName>
    <definedName name="solver_opt" localSheetId="2" hidden="1">'Q2'!$M$18</definedName>
    <definedName name="solver_opt" localSheetId="3" hidden="1">'Q3'!$B$28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o" localSheetId="2" hidden="1">2</definedName>
    <definedName name="solver_pro" localSheetId="3" hidden="1">2</definedName>
    <definedName name="solver_psi" localSheetId="3" hidden="1">0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el1" localSheetId="0" hidden="1">3</definedName>
    <definedName name="solver_rel1" localSheetId="2" hidden="1">1</definedName>
    <definedName name="solver_rel1" localSheetId="3" hidden="1">1</definedName>
    <definedName name="solver_rel2" localSheetId="0" hidden="1">1</definedName>
    <definedName name="solver_rel2" localSheetId="2" hidden="1">1</definedName>
    <definedName name="solver_rel2" localSheetId="3" hidden="1">3</definedName>
    <definedName name="solver_rel3" localSheetId="0" hidden="1">1</definedName>
    <definedName name="solver_rel3" localSheetId="2" hidden="1">3</definedName>
    <definedName name="solver_rel3" localSheetId="3" hidden="1">1</definedName>
    <definedName name="solver_rel4" localSheetId="0" hidden="1">3</definedName>
    <definedName name="solver_rel4" localSheetId="2" hidden="1">1</definedName>
    <definedName name="solver_rel4" localSheetId="3" hidden="1">4</definedName>
    <definedName name="solver_rel5" localSheetId="0" hidden="1">1</definedName>
    <definedName name="solver_rel5" localSheetId="2" hidden="1">4</definedName>
    <definedName name="solver_rel5" localSheetId="3" hidden="1">3</definedName>
    <definedName name="solver_rel6" localSheetId="0" hidden="1">1</definedName>
    <definedName name="solver_rel6" localSheetId="2" hidden="1">3</definedName>
    <definedName name="solver_rel7" localSheetId="2" hidden="1">3</definedName>
    <definedName name="solver_reo" localSheetId="2" hidden="1">2</definedName>
    <definedName name="solver_reo" localSheetId="3" hidden="1">2</definedName>
    <definedName name="solver_rep" localSheetId="2" hidden="1">2</definedName>
    <definedName name="solver_rep" localSheetId="3" hidden="1">0</definedName>
    <definedName name="solver_rhs1" localSheetId="0" hidden="1">0</definedName>
    <definedName name="solver_rhs1" localSheetId="2" hidden="1">'Q2'!$I$9:$I$12</definedName>
    <definedName name="solver_rhs1" localSheetId="3" hidden="1">Capacity</definedName>
    <definedName name="solver_rhs2" localSheetId="0" hidden="1">Case!$D$16:$D$18</definedName>
    <definedName name="solver_rhs2" localSheetId="2" hidden="1">'Q2'!$B$5</definedName>
    <definedName name="solver_rhs2" localSheetId="3" hidden="1">0</definedName>
    <definedName name="solver_rhs3" localSheetId="0" hidden="1">Case!$B$5:$E$5</definedName>
    <definedName name="solver_rhs3" localSheetId="2" hidden="1">'Q2'!$B$4</definedName>
    <definedName name="solver_rhs3" localSheetId="3" hidden="1">3</definedName>
    <definedName name="solver_rhs4" localSheetId="0" hidden="1">Case!$B$6:$E$6</definedName>
    <definedName name="solver_rhs4" localSheetId="2" hidden="1">4</definedName>
    <definedName name="solver_rhs4" localSheetId="3" hidden="1">integer</definedName>
    <definedName name="solver_rhs5" localSheetId="0" hidden="1">Case!$B$11:$E$11</definedName>
    <definedName name="solver_rhs5" localSheetId="2" hidden="1">integer</definedName>
    <definedName name="solver_rhs5" localSheetId="3" hidden="1">1</definedName>
    <definedName name="solver_rhs6" localSheetId="0" hidden="1">Case!$B$11:$E$11</definedName>
    <definedName name="solver_rhs6" localSheetId="2" hidden="1">1</definedName>
    <definedName name="solver_rhs7" localSheetId="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1</definedName>
    <definedName name="solver_rsd" localSheetId="3" hidden="1">123</definedName>
    <definedName name="solver_rsmp" hidden="1">2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eed" hidden="1">0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td" localSheetId="2" hidden="1">0</definedName>
    <definedName name="solver_std" localSheetId="3" hidden="1">0</definedName>
    <definedName name="solver_sthr" hidden="1">0</definedName>
    <definedName name="solver_tim" localSheetId="0" hidden="1">2147483647</definedName>
    <definedName name="solver_tim" localSheetId="1" hidden="1">2147483647</definedName>
    <definedName name="solver_tim" localSheetId="2" hidden="1">10000</definedName>
    <definedName name="solver_tim" localSheetId="3" hidden="1">10000</definedName>
    <definedName name="solver_tol" localSheetId="0" hidden="1">0.01</definedName>
    <definedName name="solver_tol" localSheetId="1" hidden="1">0.01</definedName>
    <definedName name="solver_tol" localSheetId="2" hidden="1">0.0005</definedName>
    <definedName name="solver_tol" localSheetId="3" hidden="1">0.0005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ucens" hidden="1">1E+30</definedName>
    <definedName name="solver_ucut" hidden="1">1E+30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r" localSheetId="3" hidden="1">" "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>1.3</definedName>
    <definedName name="solver_vir" localSheetId="3" hidden="1">1</definedName>
    <definedName name="solver_vol" localSheetId="3" hidden="1">0</definedName>
    <definedName name="TotPenalty">#REF!</definedName>
    <definedName name="UnitCosts">[2]GasStorComb!$B$5:$B$7</definedName>
    <definedName name="UnitPenalty">[2]GasStorComb!$B$9</definedName>
    <definedName name="Violations">[2]GasStorComb!$F$21:$F$23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F21" i="1" l="1"/>
  <c r="B27" i="1"/>
  <c r="H9" i="5"/>
  <c r="C11" i="3" l="1"/>
  <c r="K12" i="5" l="1"/>
  <c r="K11" i="5"/>
  <c r="K10" i="5"/>
  <c r="K9" i="5"/>
  <c r="J12" i="5"/>
  <c r="J11" i="5"/>
  <c r="J10" i="5"/>
  <c r="J9" i="5"/>
  <c r="C8" i="3"/>
  <c r="C9" i="3" s="1"/>
  <c r="I13" i="5" l="1"/>
  <c r="M12" i="5"/>
  <c r="H12" i="5"/>
  <c r="H11" i="5"/>
  <c r="M10" i="5"/>
  <c r="H10" i="5"/>
  <c r="H13" i="5" l="1"/>
  <c r="L11" i="5"/>
  <c r="L9" i="5"/>
  <c r="M9" i="5"/>
  <c r="M11" i="5"/>
  <c r="L10" i="5"/>
  <c r="L12" i="5"/>
  <c r="M18" i="5" l="1"/>
  <c r="B16" i="3"/>
  <c r="B18" i="3"/>
  <c r="B17" i="3"/>
  <c r="E8" i="3"/>
  <c r="D8" i="3"/>
  <c r="D9" i="2"/>
  <c r="D7" i="2"/>
  <c r="D6" i="2"/>
  <c r="D5" i="2"/>
  <c r="D4" i="2"/>
  <c r="D3" i="2"/>
  <c r="D9" i="3" l="1"/>
  <c r="E9" i="3" l="1"/>
  <c r="D11" i="3"/>
  <c r="E11" i="3" s="1"/>
  <c r="F11" i="3" l="1"/>
  <c r="B13" i="3" s="1"/>
  <c r="B21" i="1"/>
  <c r="D21" i="1" s="1"/>
  <c r="B22" i="1"/>
  <c r="D22" i="1" s="1"/>
  <c r="F22" i="1" s="1"/>
  <c r="B23" i="1"/>
  <c r="D23" i="1" s="1"/>
  <c r="F23" i="1" s="1"/>
  <c r="B26" i="1" l="1"/>
  <c r="B28" i="1" l="1"/>
</calcChain>
</file>

<file path=xl/sharedStrings.xml><?xml version="1.0" encoding="utf-8"?>
<sst xmlns="http://schemas.openxmlformats.org/spreadsheetml/2006/main" count="90" uniqueCount="71">
  <si>
    <t>Total cost</t>
  </si>
  <si>
    <t>Penalty cost</t>
  </si>
  <si>
    <t>Shortage cost</t>
  </si>
  <si>
    <t>Costs and penalties</t>
  </si>
  <si>
    <t>Shortage Violation</t>
  </si>
  <si>
    <t>Max Shortage</t>
  </si>
  <si>
    <t>Shortage</t>
  </si>
  <si>
    <t>Demand</t>
  </si>
  <si>
    <t>Amount Stored</t>
  </si>
  <si>
    <t>Product</t>
  </si>
  <si>
    <t>Shortages</t>
  </si>
  <si>
    <t>&lt;=</t>
  </si>
  <si>
    <t>Capacity</t>
  </si>
  <si>
    <t>Amount</t>
  </si>
  <si>
    <t>Compartment</t>
  </si>
  <si>
    <t>Storing decisions</t>
  </si>
  <si>
    <t>Shortage penalty</t>
  </si>
  <si>
    <t>=Model!$B$28</t>
  </si>
  <si>
    <t>Total_cost</t>
  </si>
  <si>
    <t>=Model!$B$13:$B$17</t>
  </si>
  <si>
    <t>=Model!$E$13:$E$17</t>
  </si>
  <si>
    <t>=Model!$C$13:$C$17</t>
  </si>
  <si>
    <t>Cost/gallon</t>
  </si>
  <si>
    <t>Range names used</t>
  </si>
  <si>
    <t>Unit shortage costs and penalty cost for violating shortage constraints</t>
  </si>
  <si>
    <t>Storing gas products in compartments</t>
  </si>
  <si>
    <t>Location</t>
  </si>
  <si>
    <t>Facility</t>
  </si>
  <si>
    <t>Total Distance</t>
  </si>
  <si>
    <t>Hayat Clothing Inc.</t>
  </si>
  <si>
    <t>Week 1</t>
  </si>
  <si>
    <t>Week 2</t>
  </si>
  <si>
    <t>Week 3</t>
  </si>
  <si>
    <t>Week 4</t>
  </si>
  <si>
    <t>Discount Percentages</t>
  </si>
  <si>
    <t>Upper Limit</t>
  </si>
  <si>
    <t>Lower Limit</t>
  </si>
  <si>
    <t>Sales Intercept</t>
  </si>
  <si>
    <t>Sales Function</t>
  </si>
  <si>
    <t>Sales Input</t>
  </si>
  <si>
    <t>Left Over Inv</t>
  </si>
  <si>
    <t>Intercept</t>
  </si>
  <si>
    <t>Inventory</t>
  </si>
  <si>
    <t>Sales lag</t>
  </si>
  <si>
    <t>Disc Coef</t>
  </si>
  <si>
    <t>Objective</t>
  </si>
  <si>
    <t>Disc Lag</t>
  </si>
  <si>
    <t>Coef Age</t>
  </si>
  <si>
    <t>Increasing Discounts</t>
  </si>
  <si>
    <t>Promo Coef</t>
  </si>
  <si>
    <t>d1&lt;=d2</t>
  </si>
  <si>
    <t>Preweek Dis</t>
  </si>
  <si>
    <t>d2&lt;=d3</t>
  </si>
  <si>
    <t>Preweek Sale</t>
  </si>
  <si>
    <t>d3&lt;=d4</t>
  </si>
  <si>
    <t>Assigning machines to groups</t>
  </si>
  <si>
    <t>Processing Unit Limits</t>
  </si>
  <si>
    <t>Min</t>
  </si>
  <si>
    <t>Max</t>
  </si>
  <si>
    <t>City data</t>
  </si>
  <si>
    <t>Group</t>
  </si>
  <si>
    <t>City</t>
  </si>
  <si>
    <t>Color</t>
  </si>
  <si>
    <t>B&amp;W</t>
  </si>
  <si>
    <t>Assignments</t>
  </si>
  <si>
    <t>Number in each</t>
  </si>
  <si>
    <t>Number in group</t>
  </si>
  <si>
    <t>Total</t>
  </si>
  <si>
    <t>Winner</t>
  </si>
  <si>
    <t>Obj</t>
  </si>
  <si>
    <t>Initial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</si>
</sst>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;\-&quot;$&quot;#,##0.00"/>
    <numFmt numFmtId="165" formatCode="0.0"/>
    <numFmt numFmtId="166" formatCode="&quot;$&quot;#,##0;\-&quot;$&quot;#,##0"/>
    <numFmt numFmtId="167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name val="Arial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5" fillId="0" borderId="0"/>
    <xf numFmtId="0" fontId="7" fillId="0" borderId="0"/>
    <xf numFmtId="44" fontId="7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1" applyFont="1"/>
    <xf numFmtId="0" fontId="3" fillId="0" borderId="0" xfId="1" applyFont="1" applyBorder="1"/>
    <xf numFmtId="164" fontId="3" fillId="2" borderId="0" xfId="1" applyNumberFormat="1" applyFont="1" applyFill="1" applyBorder="1"/>
    <xf numFmtId="164" fontId="3" fillId="0" borderId="0" xfId="1" applyNumberFormat="1" applyFont="1" applyBorder="1"/>
    <xf numFmtId="164" fontId="3" fillId="0" borderId="0" xfId="1" applyNumberFormat="1" applyFont="1" applyBorder="1" applyAlignment="1">
      <alignment horizontal="right"/>
    </xf>
    <xf numFmtId="0" fontId="3" fillId="0" borderId="0" xfId="1" applyFont="1" applyAlignment="1">
      <alignment horizontal="left"/>
    </xf>
    <xf numFmtId="0" fontId="4" fillId="0" borderId="0" xfId="1" applyFont="1"/>
    <xf numFmtId="165" fontId="3" fillId="0" borderId="0" xfId="1" applyNumberFormat="1" applyFont="1"/>
    <xf numFmtId="44" fontId="3" fillId="0" borderId="0" xfId="1" applyNumberFormat="1" applyFont="1" applyBorder="1"/>
    <xf numFmtId="0" fontId="3" fillId="3" borderId="0" xfId="1" applyFont="1" applyFill="1" applyBorder="1"/>
    <xf numFmtId="165" fontId="3" fillId="0" borderId="0" xfId="1" applyNumberFormat="1" applyFont="1" applyBorder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 applyBorder="1" applyAlignment="1">
      <alignment horizontal="center"/>
    </xf>
    <xf numFmtId="165" fontId="3" fillId="4" borderId="0" xfId="1" applyNumberFormat="1" applyFont="1" applyFill="1" applyBorder="1"/>
    <xf numFmtId="0" fontId="3" fillId="4" borderId="0" xfId="1" applyFont="1" applyFill="1" applyBorder="1" applyAlignment="1">
      <alignment horizontal="center"/>
    </xf>
    <xf numFmtId="166" fontId="3" fillId="3" borderId="0" xfId="1" applyNumberFormat="1" applyFont="1" applyFill="1" applyBorder="1"/>
    <xf numFmtId="0" fontId="3" fillId="0" borderId="0" xfId="1" applyNumberFormat="1" applyFont="1"/>
    <xf numFmtId="164" fontId="1" fillId="3" borderId="0" xfId="2" applyNumberFormat="1" applyFont="1" applyFill="1" applyBorder="1"/>
    <xf numFmtId="0" fontId="6" fillId="0" borderId="0" xfId="3" applyFont="1"/>
    <xf numFmtId="0" fontId="5" fillId="0" borderId="0" xfId="3"/>
    <xf numFmtId="0" fontId="6" fillId="2" borderId="0" xfId="3" applyFont="1" applyFill="1"/>
    <xf numFmtId="1" fontId="6" fillId="5" borderId="0" xfId="3" applyNumberFormat="1" applyFont="1" applyFill="1"/>
    <xf numFmtId="0" fontId="6" fillId="5" borderId="0" xfId="3" applyFont="1" applyFill="1"/>
    <xf numFmtId="0" fontId="6" fillId="0" borderId="1" xfId="3" applyFont="1" applyBorder="1"/>
    <xf numFmtId="0" fontId="6" fillId="0" borderId="2" xfId="3" applyFont="1" applyBorder="1"/>
    <xf numFmtId="1" fontId="6" fillId="0" borderId="3" xfId="3" applyNumberFormat="1" applyFont="1" applyBorder="1"/>
    <xf numFmtId="0" fontId="6" fillId="0" borderId="4" xfId="3" applyFont="1" applyBorder="1"/>
    <xf numFmtId="0" fontId="6" fillId="0" borderId="5" xfId="3" applyFont="1" applyBorder="1"/>
    <xf numFmtId="1" fontId="6" fillId="0" borderId="6" xfId="3" applyNumberFormat="1" applyFont="1" applyBorder="1"/>
    <xf numFmtId="0" fontId="6" fillId="0" borderId="7" xfId="3" applyFont="1" applyBorder="1"/>
    <xf numFmtId="0" fontId="6" fillId="0" borderId="8" xfId="3" applyFont="1" applyBorder="1"/>
    <xf numFmtId="1" fontId="6" fillId="0" borderId="9" xfId="3" applyNumberFormat="1" applyFont="1" applyBorder="1"/>
    <xf numFmtId="1" fontId="6" fillId="0" borderId="0" xfId="3" applyNumberFormat="1" applyFont="1"/>
    <xf numFmtId="1" fontId="6" fillId="6" borderId="0" xfId="3" applyNumberFormat="1" applyFont="1" applyFill="1"/>
    <xf numFmtId="0" fontId="7" fillId="0" borderId="0" xfId="4"/>
    <xf numFmtId="0" fontId="7" fillId="7" borderId="10" xfId="4" applyFill="1" applyBorder="1"/>
    <xf numFmtId="0" fontId="7" fillId="7" borderId="11" xfId="4" applyFill="1" applyBorder="1"/>
    <xf numFmtId="0" fontId="7" fillId="7" borderId="12" xfId="4" applyFill="1" applyBorder="1"/>
    <xf numFmtId="167" fontId="7" fillId="0" borderId="0" xfId="4" applyNumberFormat="1"/>
    <xf numFmtId="167" fontId="7" fillId="3" borderId="10" xfId="4" applyNumberFormat="1" applyFill="1" applyBorder="1"/>
    <xf numFmtId="167" fontId="7" fillId="3" borderId="11" xfId="4" applyNumberFormat="1" applyFill="1" applyBorder="1"/>
    <xf numFmtId="167" fontId="7" fillId="3" borderId="12" xfId="4" applyNumberFormat="1" applyFill="1" applyBorder="1"/>
    <xf numFmtId="0" fontId="7" fillId="0" borderId="13" xfId="4" applyBorder="1"/>
    <xf numFmtId="0" fontId="7" fillId="0" borderId="14" xfId="4" applyBorder="1"/>
    <xf numFmtId="0" fontId="7" fillId="0" borderId="0" xfId="4" applyAlignment="1">
      <alignment horizontal="center"/>
    </xf>
    <xf numFmtId="0" fontId="7" fillId="0" borderId="0" xfId="4" applyBorder="1"/>
    <xf numFmtId="0" fontId="7" fillId="0" borderId="15" xfId="4" applyBorder="1"/>
    <xf numFmtId="167" fontId="7" fillId="0" borderId="16" xfId="4" applyNumberFormat="1" applyBorder="1"/>
    <xf numFmtId="0" fontId="7" fillId="8" borderId="10" xfId="4" applyFill="1" applyBorder="1"/>
    <xf numFmtId="1" fontId="7" fillId="8" borderId="11" xfId="4" applyNumberFormat="1" applyFill="1" applyBorder="1"/>
    <xf numFmtId="1" fontId="7" fillId="8" borderId="12" xfId="4" applyNumberFormat="1" applyFill="1" applyBorder="1"/>
    <xf numFmtId="1" fontId="7" fillId="0" borderId="0" xfId="4" applyNumberFormat="1"/>
    <xf numFmtId="44" fontId="9" fillId="0" borderId="0" xfId="5" applyFont="1"/>
    <xf numFmtId="0" fontId="7" fillId="3" borderId="17" xfId="4" applyFill="1" applyBorder="1"/>
    <xf numFmtId="0" fontId="7" fillId="0" borderId="16" xfId="4" applyBorder="1"/>
    <xf numFmtId="0" fontId="7" fillId="3" borderId="18" xfId="4" applyFill="1" applyBorder="1"/>
    <xf numFmtId="0" fontId="7" fillId="3" borderId="19" xfId="4" applyFill="1" applyBorder="1"/>
    <xf numFmtId="0" fontId="7" fillId="0" borderId="20" xfId="4" applyBorder="1"/>
    <xf numFmtId="0" fontId="7" fillId="0" borderId="21" xfId="4" applyBorder="1"/>
    <xf numFmtId="0" fontId="10" fillId="0" borderId="0" xfId="3" applyFont="1"/>
    <xf numFmtId="0" fontId="5" fillId="0" borderId="0" xfId="3" applyFont="1"/>
    <xf numFmtId="0" fontId="5" fillId="9" borderId="0" xfId="3" applyFont="1" applyFill="1" applyBorder="1"/>
    <xf numFmtId="0" fontId="5" fillId="0" borderId="0" xfId="3" applyFont="1" applyAlignment="1">
      <alignment horizontal="center"/>
    </xf>
    <xf numFmtId="0" fontId="5" fillId="0" borderId="0" xfId="3" applyFont="1" applyAlignment="1">
      <alignment horizontal="right"/>
    </xf>
    <xf numFmtId="0" fontId="5" fillId="0" borderId="0" xfId="3" applyFont="1" applyFill="1" applyBorder="1" applyAlignment="1">
      <alignment horizontal="right"/>
    </xf>
    <xf numFmtId="0" fontId="5" fillId="10" borderId="0" xfId="3" applyFont="1" applyFill="1" applyBorder="1"/>
    <xf numFmtId="0" fontId="5" fillId="11" borderId="17" xfId="3" applyFont="1" applyFill="1" applyBorder="1"/>
    <xf numFmtId="0" fontId="5" fillId="0" borderId="22" xfId="3" applyFont="1" applyFill="1" applyBorder="1"/>
    <xf numFmtId="0" fontId="5" fillId="0" borderId="22" xfId="3" applyFont="1" applyBorder="1"/>
    <xf numFmtId="0" fontId="5" fillId="0" borderId="17" xfId="3" applyFont="1" applyBorder="1" applyAlignment="1">
      <alignment horizontal="right"/>
    </xf>
    <xf numFmtId="0" fontId="5" fillId="11" borderId="18" xfId="3" applyFont="1" applyFill="1" applyBorder="1"/>
    <xf numFmtId="0" fontId="5" fillId="0" borderId="0" xfId="3" applyFont="1" applyFill="1" applyBorder="1"/>
    <xf numFmtId="0" fontId="5" fillId="0" borderId="0" xfId="3" applyFont="1" applyBorder="1"/>
    <xf numFmtId="0" fontId="5" fillId="0" borderId="18" xfId="3" applyFont="1" applyBorder="1" applyAlignment="1">
      <alignment horizontal="right"/>
    </xf>
    <xf numFmtId="0" fontId="5" fillId="11" borderId="19" xfId="3" applyFont="1" applyFill="1" applyBorder="1"/>
    <xf numFmtId="0" fontId="5" fillId="0" borderId="23" xfId="3" applyFont="1" applyFill="1" applyBorder="1"/>
    <xf numFmtId="0" fontId="5" fillId="0" borderId="23" xfId="3" applyFont="1" applyBorder="1"/>
    <xf numFmtId="0" fontId="5" fillId="0" borderId="19" xfId="3" applyFont="1" applyBorder="1" applyAlignment="1">
      <alignment horizontal="right"/>
    </xf>
    <xf numFmtId="0" fontId="5" fillId="12" borderId="24" xfId="3" applyFont="1" applyFill="1" applyBorder="1" applyAlignment="1">
      <alignment horizontal="right"/>
    </xf>
    <xf numFmtId="0" fontId="5" fillId="0" borderId="0" xfId="3" applyFont="1" applyBorder="1" applyAlignment="1">
      <alignment horizontal="right"/>
    </xf>
    <xf numFmtId="0" fontId="7" fillId="0" borderId="0" xfId="4" applyFill="1" applyBorder="1"/>
    <xf numFmtId="0" fontId="8" fillId="0" borderId="0" xfId="4" applyFont="1" applyAlignment="1">
      <alignment horizontal="center"/>
    </xf>
  </cellXfs>
  <cellStyles count="6">
    <cellStyle name="Currency 2" xfId="2" xr:uid="{E30CC434-6E7E-4654-B7C9-A448976BB67C}"/>
    <cellStyle name="Currency 3" xfId="5" xr:uid="{A6E99511-1822-4795-8D1D-36852FE521A5}"/>
    <cellStyle name="Normal" xfId="0" builtinId="0"/>
    <cellStyle name="Normal 2" xfId="1" xr:uid="{0FD1A17D-79A1-436D-A262-B5E24B97CE55}"/>
    <cellStyle name="Normal 3" xfId="3" xr:uid="{0A5176CA-93F8-4443-9FD0-32A2B01A172E}"/>
    <cellStyle name="Normal 4" xfId="4" xr:uid="{E54386D3-9EAB-48B7-9D47-78133EF89F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8</xdr:row>
      <xdr:rowOff>171448</xdr:rowOff>
    </xdr:from>
    <xdr:to>
      <xdr:col>13</xdr:col>
      <xdr:colOff>428624</xdr:colOff>
      <xdr:row>26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287C69-C89A-4EEB-AC88-D9CB413576D8}"/>
            </a:ext>
          </a:extLst>
        </xdr:cNvPr>
        <xdr:cNvSpPr txBox="1"/>
      </xdr:nvSpPr>
      <xdr:spPr>
        <a:xfrm>
          <a:off x="4137024" y="1627715"/>
          <a:ext cx="4656667" cy="3257552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is a surprisingly</a:t>
          </a:r>
          <a:r>
            <a:rPr lang="en-US" sz="1100" baseline="0"/>
            <a:t> difficult model for Evolutionary Solver. Note that the number of solutions for the range B13:B17 is "only" 3</a:t>
          </a:r>
          <a:r>
            <a:rPr lang="en-US" sz="1100" baseline="30000"/>
            <a:t>5</a:t>
          </a:r>
          <a:r>
            <a:rPr lang="en-US" sz="1100" baseline="0"/>
            <a:t> = 243, but for each of these, Evolutionary Solver has to find the optimal amounts in the range C13:C17. We could solve this as a regular integer programming model  (as in Chapter 6) except for the part about shortages, which we handle with IF functions.  </a:t>
          </a:r>
        </a:p>
        <a:p>
          <a:endParaRPr lang="en-US" sz="1100" baseline="0"/>
        </a:p>
        <a:p>
          <a:r>
            <a:rPr lang="en-US" sz="1100" baseline="0"/>
            <a:t>You should realize that instead of </a:t>
          </a:r>
          <a:r>
            <a:rPr lang="en-US" sz="1100" i="1" baseline="0"/>
            <a:t>requiring </a:t>
          </a:r>
          <a:r>
            <a:rPr lang="en-US" sz="1100" i="0" baseline="0"/>
            <a:t>that the shortages be no greater than the maximum shortages, we penalize them for doing so. Therefore, it </a:t>
          </a:r>
          <a:r>
            <a:rPr lang="en-US" sz="1100" i="1" baseline="0"/>
            <a:t>could </a:t>
          </a:r>
          <a:r>
            <a:rPr lang="en-US" sz="1100" i="0" baseline="0"/>
            <a:t>turn out that a shortage is more than the maximum shortage. This type of constraint is sometimes called a "soft" constraint, because we allow it to be violated -- at some cost.  In contrast, we treat the capacity constraints in the usual way, as "hard" constraints. We don't let them be violated.</a:t>
          </a:r>
        </a:p>
        <a:p>
          <a:endParaRPr lang="en-US" sz="1100" i="0" baseline="0"/>
        </a:p>
        <a:p>
          <a:r>
            <a:rPr lang="en-US" sz="1100" i="0" baseline="0"/>
            <a:t>See the extra file </a:t>
          </a:r>
          <a:r>
            <a:rPr lang="en-US" sz="1100" b="1" i="0" baseline="0"/>
            <a:t>Loading Truck Linear</a:t>
          </a:r>
          <a:r>
            <a:rPr lang="en-US" sz="1100" b="0" i="0" baseline="0"/>
            <a:t> for a </a:t>
          </a:r>
          <a:r>
            <a:rPr lang="en-US" sz="1100" b="0" i="1" baseline="0"/>
            <a:t>linear </a:t>
          </a:r>
          <a:r>
            <a:rPr lang="en-US" sz="1100" b="0" i="0" baseline="0"/>
            <a:t>version of this model, much like those in Chapter 6. 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zli/Dropbox/CSU/OSM601/Assignments/Question6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lewellyn/Downloads/Lecture8Example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zli/Dropbox/CSU/OSM601/Assignments/Assignment3_Q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SM601_Assignment4_Solution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B"/>
    </sheetNames>
    <sheetDataSet>
      <sheetData sheetId="0">
        <row r="17">
          <cell r="B17">
            <v>0</v>
          </cell>
          <cell r="D17">
            <v>0</v>
          </cell>
        </row>
        <row r="18">
          <cell r="B18">
            <v>0</v>
          </cell>
          <cell r="D18">
            <v>0</v>
          </cell>
        </row>
        <row r="19">
          <cell r="B19">
            <v>0</v>
          </cell>
          <cell r="D19">
            <v>0</v>
          </cell>
        </row>
        <row r="20">
          <cell r="B20">
            <v>8</v>
          </cell>
          <cell r="D20">
            <v>800</v>
          </cell>
        </row>
        <row r="21">
          <cell r="B21">
            <v>0</v>
          </cell>
          <cell r="D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Location Analysis"/>
      <sheetName val="Location Analysis (2)"/>
      <sheetName val="Sheet2"/>
      <sheetName val="Pricing-Regression"/>
      <sheetName val="Pricing-Substitutes"/>
      <sheetName val="Route Safety Analysis"/>
      <sheetName val="Probability Data"/>
      <sheetName val="Project Selection Analysis"/>
      <sheetName val="Probability Chart"/>
      <sheetName val="Production Report"/>
      <sheetName val="Sensitivity Report 1"/>
      <sheetName val="Sensitivity Report 2"/>
      <sheetName val="Teams"/>
      <sheetName val="Teams (2)"/>
      <sheetName val="Drill Bit Tour"/>
      <sheetName val="Drill Bit Tour (2)"/>
      <sheetName val="GasStorCom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">
          <cell r="B5">
            <v>10</v>
          </cell>
        </row>
        <row r="6">
          <cell r="B6">
            <v>8</v>
          </cell>
        </row>
        <row r="7">
          <cell r="B7">
            <v>6</v>
          </cell>
        </row>
        <row r="9">
          <cell r="B9">
            <v>100</v>
          </cell>
        </row>
        <row r="13">
          <cell r="B13">
            <v>2</v>
          </cell>
          <cell r="C13">
            <v>2700</v>
          </cell>
          <cell r="E13">
            <v>2700</v>
          </cell>
        </row>
        <row r="14">
          <cell r="B14">
            <v>1</v>
          </cell>
          <cell r="C14">
            <v>2800</v>
          </cell>
          <cell r="E14">
            <v>2800</v>
          </cell>
        </row>
        <row r="15">
          <cell r="B15">
            <v>2</v>
          </cell>
          <cell r="C15">
            <v>1100</v>
          </cell>
          <cell r="E15">
            <v>1100</v>
          </cell>
        </row>
        <row r="16">
          <cell r="B16">
            <v>3</v>
          </cell>
          <cell r="C16">
            <v>1775.2786473936014</v>
          </cell>
          <cell r="E16">
            <v>1800</v>
          </cell>
        </row>
        <row r="17">
          <cell r="B17">
            <v>3</v>
          </cell>
          <cell r="C17">
            <v>3371.3691125521968</v>
          </cell>
          <cell r="E17">
            <v>3400</v>
          </cell>
        </row>
        <row r="21">
          <cell r="D21">
            <v>100</v>
          </cell>
          <cell r="F21">
            <v>0</v>
          </cell>
        </row>
        <row r="22">
          <cell r="D22">
            <v>200</v>
          </cell>
          <cell r="F22">
            <v>0</v>
          </cell>
        </row>
        <row r="23">
          <cell r="D23">
            <v>0</v>
          </cell>
          <cell r="F2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gress_SL"/>
      <sheetName val="Regress_CB"/>
      <sheetName val="Regress_AS"/>
      <sheetName val="Regress_HP"/>
      <sheetName val="Part (a)"/>
      <sheetName val="Part (b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8">
          <cell r="H18">
            <v>10000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1"/>
      <sheetName val="3A"/>
      <sheetName val="3B"/>
      <sheetName val="4"/>
      <sheetName val="6"/>
      <sheetName val="7"/>
    </sheetNames>
    <sheetDataSet>
      <sheetData sheetId="0" refreshError="1"/>
      <sheetData sheetId="1"/>
      <sheetData sheetId="2">
        <row r="10">
          <cell r="G10">
            <v>48</v>
          </cell>
        </row>
        <row r="11">
          <cell r="G11">
            <v>32</v>
          </cell>
        </row>
        <row r="12">
          <cell r="G12">
            <v>7</v>
          </cell>
        </row>
        <row r="13">
          <cell r="G13">
            <v>10</v>
          </cell>
        </row>
        <row r="14">
          <cell r="G14">
            <v>0</v>
          </cell>
        </row>
      </sheetData>
      <sheetData sheetId="3"/>
      <sheetData sheetId="4">
        <row r="9">
          <cell r="B9">
            <v>80</v>
          </cell>
          <cell r="C9">
            <v>34</v>
          </cell>
        </row>
        <row r="10">
          <cell r="B10">
            <v>43</v>
          </cell>
          <cell r="C10">
            <v>61</v>
          </cell>
        </row>
        <row r="11">
          <cell r="B11">
            <v>40</v>
          </cell>
          <cell r="C11">
            <v>44</v>
          </cell>
        </row>
        <row r="12">
          <cell r="B12">
            <v>20</v>
          </cell>
          <cell r="C12">
            <v>24</v>
          </cell>
        </row>
        <row r="13">
          <cell r="B13">
            <v>40</v>
          </cell>
          <cell r="C13">
            <v>114</v>
          </cell>
        </row>
        <row r="14">
          <cell r="B14">
            <v>40</v>
          </cell>
          <cell r="C14">
            <v>64</v>
          </cell>
        </row>
        <row r="15">
          <cell r="B15">
            <v>70</v>
          </cell>
          <cell r="C15">
            <v>34</v>
          </cell>
        </row>
        <row r="16">
          <cell r="B16">
            <v>50</v>
          </cell>
          <cell r="C16">
            <v>44</v>
          </cell>
        </row>
        <row r="17">
          <cell r="B17">
            <v>70</v>
          </cell>
          <cell r="C17">
            <v>54</v>
          </cell>
        </row>
        <row r="18">
          <cell r="B18">
            <v>70</v>
          </cell>
          <cell r="C18">
            <v>64</v>
          </cell>
        </row>
        <row r="19">
          <cell r="B19">
            <v>80</v>
          </cell>
          <cell r="C19">
            <v>45</v>
          </cell>
        </row>
        <row r="20">
          <cell r="B20">
            <v>40</v>
          </cell>
          <cell r="C20">
            <v>50</v>
          </cell>
        </row>
        <row r="21">
          <cell r="B21">
            <v>50</v>
          </cell>
          <cell r="C21">
            <v>60</v>
          </cell>
        </row>
        <row r="22">
          <cell r="B22">
            <v>60</v>
          </cell>
          <cell r="C22">
            <v>65</v>
          </cell>
        </row>
        <row r="23">
          <cell r="B23">
            <v>50</v>
          </cell>
          <cell r="C23">
            <v>70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BDAC-BEDA-4958-9F83-630AD5E112D6}">
  <dimension ref="A1:I18"/>
  <sheetViews>
    <sheetView tabSelected="1" zoomScale="70" zoomScaleNormal="70" workbookViewId="0">
      <selection activeCell="B10" sqref="B10"/>
    </sheetView>
  </sheetViews>
  <sheetFormatPr defaultColWidth="9.1171875" defaultRowHeight="23.35" x14ac:dyDescent="0.8"/>
  <cols>
    <col min="1" max="1" width="31.87890625" style="37" bestFit="1" customWidth="1"/>
    <col min="2" max="2" width="23.234375" style="37" bestFit="1" customWidth="1"/>
    <col min="3" max="3" width="24.87890625" style="37" bestFit="1" customWidth="1"/>
    <col min="4" max="4" width="28.234375" style="37" bestFit="1" customWidth="1"/>
    <col min="5" max="5" width="33.5859375" style="37" bestFit="1" customWidth="1"/>
    <col min="6" max="6" width="19.5859375" style="37" bestFit="1" customWidth="1"/>
    <col min="7" max="7" width="19.5859375" style="37" customWidth="1"/>
    <col min="8" max="8" width="20.1171875" style="37" bestFit="1" customWidth="1"/>
    <col min="9" max="9" width="15.703125" style="37" bestFit="1" customWidth="1"/>
    <col min="10" max="16384" width="9.1171875" style="37"/>
  </cols>
  <sheetData>
    <row r="1" spans="1:9" x14ac:dyDescent="0.8">
      <c r="B1" s="84" t="s">
        <v>29</v>
      </c>
      <c r="C1" s="84"/>
      <c r="D1" s="84"/>
      <c r="E1" s="84"/>
    </row>
    <row r="2" spans="1:9" ht="23.7" thickBot="1" x14ac:dyDescent="0.85">
      <c r="B2" s="37" t="s">
        <v>30</v>
      </c>
      <c r="C2" s="37" t="s">
        <v>31</v>
      </c>
      <c r="D2" s="37" t="s">
        <v>32</v>
      </c>
      <c r="E2" s="37" t="s">
        <v>33</v>
      </c>
    </row>
    <row r="3" spans="1:9" ht="23.7" thickBot="1" x14ac:dyDescent="0.85">
      <c r="A3" s="37" t="s">
        <v>34</v>
      </c>
      <c r="B3" s="38">
        <v>0.1</v>
      </c>
      <c r="C3" s="39">
        <v>0.1</v>
      </c>
      <c r="D3" s="39">
        <v>0.11744774276359198</v>
      </c>
      <c r="E3" s="40">
        <v>0.15791413285245451</v>
      </c>
    </row>
    <row r="5" spans="1:9" x14ac:dyDescent="0.8">
      <c r="A5" s="37" t="s">
        <v>35</v>
      </c>
      <c r="B5" s="37">
        <v>0.6</v>
      </c>
      <c r="C5" s="37">
        <v>0.6</v>
      </c>
      <c r="D5" s="37">
        <v>0.6</v>
      </c>
      <c r="E5" s="37">
        <v>0.6</v>
      </c>
    </row>
    <row r="6" spans="1:9" x14ac:dyDescent="0.8">
      <c r="A6" s="37" t="s">
        <v>36</v>
      </c>
      <c r="B6" s="37">
        <v>0.1</v>
      </c>
      <c r="C6" s="37">
        <v>0.1</v>
      </c>
      <c r="D6" s="37">
        <v>0.1</v>
      </c>
      <c r="E6" s="37">
        <v>0.1</v>
      </c>
    </row>
    <row r="8" spans="1:9" ht="23.7" thickBot="1" x14ac:dyDescent="0.85">
      <c r="A8" s="37" t="s">
        <v>37</v>
      </c>
      <c r="B8" s="83">
        <v>2.6450459999999998</v>
      </c>
      <c r="C8" s="41">
        <f>I10-I14*97+I15</f>
        <v>1.7283849999999998</v>
      </c>
      <c r="D8" s="41">
        <f>I10-I14*98+I15</f>
        <v>1.7142359999999996</v>
      </c>
      <c r="E8" s="41">
        <f>I10-I14*99+I15</f>
        <v>1.7000869999999997</v>
      </c>
    </row>
    <row r="9" spans="1:9" ht="23.7" thickBot="1" x14ac:dyDescent="0.85">
      <c r="A9" s="37" t="s">
        <v>38</v>
      </c>
      <c r="B9" s="42">
        <f>EXP(B8-I12*LN(B3))</f>
        <v>32.062241587472144</v>
      </c>
      <c r="C9" s="43">
        <f>EXP(C8+I11*LN(B9)+I12*LN(C3)-I13*LN(B3))</f>
        <v>29.037614716057014</v>
      </c>
      <c r="D9" s="43">
        <f>EXP(D8+I11*LN(C9)+I12*LN(D3)-I13*LN(C3))</f>
        <v>28.828763811568013</v>
      </c>
      <c r="E9" s="44">
        <f>EXP(E8+I11*LN(D9)+I12*LN(E3)-I13*LN(D3))</f>
        <v>29.988068436374249</v>
      </c>
      <c r="H9" s="45" t="s">
        <v>39</v>
      </c>
      <c r="I9" s="46"/>
    </row>
    <row r="10" spans="1:9" ht="23.7" thickBot="1" x14ac:dyDescent="0.85">
      <c r="B10" s="47" t="s">
        <v>11</v>
      </c>
      <c r="C10" s="47" t="s">
        <v>11</v>
      </c>
      <c r="D10" s="47" t="s">
        <v>11</v>
      </c>
      <c r="E10" s="47" t="s">
        <v>11</v>
      </c>
      <c r="F10" s="48" t="s">
        <v>40</v>
      </c>
      <c r="H10" s="49" t="s">
        <v>41</v>
      </c>
      <c r="I10" s="83">
        <v>2.6450459999999998</v>
      </c>
    </row>
    <row r="11" spans="1:9" ht="23.7" thickBot="1" x14ac:dyDescent="0.85">
      <c r="A11" s="37" t="s">
        <v>42</v>
      </c>
      <c r="B11" s="51">
        <v>2476</v>
      </c>
      <c r="C11" s="52">
        <f>B11-B9</f>
        <v>2443.9377584125277</v>
      </c>
      <c r="D11" s="52">
        <f t="shared" ref="D11:F11" si="0">C11-C9</f>
        <v>2414.9001436964709</v>
      </c>
      <c r="E11" s="52">
        <f t="shared" si="0"/>
        <v>2386.0713798849029</v>
      </c>
      <c r="F11" s="53">
        <f t="shared" si="0"/>
        <v>2356.0833114485285</v>
      </c>
      <c r="G11" s="54"/>
      <c r="H11" s="49" t="s">
        <v>43</v>
      </c>
      <c r="I11" s="50">
        <v>0.50991500000000001</v>
      </c>
    </row>
    <row r="12" spans="1:9" x14ac:dyDescent="0.8">
      <c r="H12" s="49" t="s">
        <v>44</v>
      </c>
      <c r="I12" s="50">
        <v>0.357265</v>
      </c>
    </row>
    <row r="13" spans="1:9" x14ac:dyDescent="0.8">
      <c r="A13" s="37" t="s">
        <v>45</v>
      </c>
      <c r="B13" s="55">
        <f>I18*((1-B3)*B9+(1-C3)*C9+(1-D3)*D9+(1-E3)*E9+(1-0.6)*F11)</f>
        <v>635159.88035133481</v>
      </c>
      <c r="H13" s="49" t="s">
        <v>46</v>
      </c>
      <c r="I13" s="50">
        <v>0.30166900000000002</v>
      </c>
    </row>
    <row r="14" spans="1:9" x14ac:dyDescent="0.8">
      <c r="H14" s="49" t="s">
        <v>47</v>
      </c>
      <c r="I14" s="50">
        <v>1.4149E-2</v>
      </c>
    </row>
    <row r="15" spans="1:9" ht="23.7" thickBot="1" x14ac:dyDescent="0.85">
      <c r="A15" s="37" t="s">
        <v>48</v>
      </c>
      <c r="H15" s="49" t="s">
        <v>49</v>
      </c>
      <c r="I15" s="50">
        <v>0.45579199999999997</v>
      </c>
    </row>
    <row r="16" spans="1:9" x14ac:dyDescent="0.8">
      <c r="A16" s="37" t="s">
        <v>50</v>
      </c>
      <c r="B16" s="56">
        <f>B3-C3</f>
        <v>0</v>
      </c>
      <c r="C16" s="47" t="s">
        <v>11</v>
      </c>
      <c r="D16" s="37">
        <v>0</v>
      </c>
      <c r="H16" s="49" t="s">
        <v>51</v>
      </c>
      <c r="I16" s="57">
        <v>0.57899999999999996</v>
      </c>
    </row>
    <row r="17" spans="1:9" x14ac:dyDescent="0.8">
      <c r="A17" s="37" t="s">
        <v>52</v>
      </c>
      <c r="B17" s="58">
        <f>C3-D3</f>
        <v>-1.744774276359197E-2</v>
      </c>
      <c r="C17" s="47" t="s">
        <v>11</v>
      </c>
      <c r="D17" s="37">
        <v>0</v>
      </c>
      <c r="H17" s="49" t="s">
        <v>53</v>
      </c>
      <c r="I17" s="57">
        <v>48</v>
      </c>
    </row>
    <row r="18" spans="1:9" ht="23.7" thickBot="1" x14ac:dyDescent="0.85">
      <c r="A18" s="37" t="s">
        <v>54</v>
      </c>
      <c r="B18" s="59">
        <f>D3-E3</f>
        <v>-4.0466390088862533E-2</v>
      </c>
      <c r="C18" s="47" t="s">
        <v>11</v>
      </c>
      <c r="D18" s="37">
        <v>0</v>
      </c>
      <c r="H18" s="60" t="s">
        <v>70</v>
      </c>
      <c r="I18" s="61">
        <v>606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FB39-2277-474D-A9B7-38782AD822B6}">
  <dimension ref="A1:E10"/>
  <sheetViews>
    <sheetView workbookViewId="0">
      <selection activeCell="D14" sqref="D14"/>
    </sheetView>
  </sheetViews>
  <sheetFormatPr defaultColWidth="8.703125" defaultRowHeight="14.35" x14ac:dyDescent="0.5"/>
  <cols>
    <col min="1" max="2" width="8.703125" style="22"/>
    <col min="3" max="3" width="14" style="22" bestFit="1" customWidth="1"/>
    <col min="4" max="4" width="8.703125" style="22" customWidth="1"/>
    <col min="5" max="16384" width="8.703125" style="22"/>
  </cols>
  <sheetData>
    <row r="1" spans="1:5" x14ac:dyDescent="0.5">
      <c r="A1" s="21"/>
      <c r="B1" s="21" t="s">
        <v>26</v>
      </c>
      <c r="C1" s="21"/>
      <c r="D1" s="21"/>
      <c r="E1" s="21"/>
    </row>
    <row r="2" spans="1:5" x14ac:dyDescent="0.5">
      <c r="A2" s="21" t="s">
        <v>27</v>
      </c>
      <c r="B2" s="23">
        <v>5.9999999810914666</v>
      </c>
      <c r="C2" s="24"/>
      <c r="D2" s="25"/>
      <c r="E2" s="21"/>
    </row>
    <row r="3" spans="1:5" x14ac:dyDescent="0.5">
      <c r="A3" s="21"/>
      <c r="B3" s="26">
        <v>3</v>
      </c>
      <c r="C3" s="27">
        <v>1000</v>
      </c>
      <c r="D3" s="28">
        <f>SQRT((B3-$B$2)^2)</f>
        <v>2.9999999810914666</v>
      </c>
      <c r="E3" s="21"/>
    </row>
    <row r="4" spans="1:5" x14ac:dyDescent="0.5">
      <c r="A4" s="21"/>
      <c r="B4" s="29">
        <v>4</v>
      </c>
      <c r="C4" s="30">
        <v>1500</v>
      </c>
      <c r="D4" s="31">
        <f t="shared" ref="D4:D6" si="0">SQRT((B4-$B$2)^2)</f>
        <v>1.9999999810914666</v>
      </c>
      <c r="E4" s="21"/>
    </row>
    <row r="5" spans="1:5" x14ac:dyDescent="0.5">
      <c r="A5" s="21"/>
      <c r="B5" s="29">
        <v>5</v>
      </c>
      <c r="C5" s="30">
        <v>3000</v>
      </c>
      <c r="D5" s="31">
        <f t="shared" si="0"/>
        <v>0.99999998109146659</v>
      </c>
      <c r="E5" s="21"/>
    </row>
    <row r="6" spans="1:5" x14ac:dyDescent="0.5">
      <c r="A6" s="21"/>
      <c r="B6" s="29">
        <v>6</v>
      </c>
      <c r="C6" s="30">
        <v>2000</v>
      </c>
      <c r="D6" s="31">
        <f t="shared" si="0"/>
        <v>1.8908533405692651E-8</v>
      </c>
      <c r="E6" s="21"/>
    </row>
    <row r="7" spans="1:5" x14ac:dyDescent="0.5">
      <c r="A7" s="21"/>
      <c r="B7" s="32">
        <v>17</v>
      </c>
      <c r="C7" s="33">
        <v>7000</v>
      </c>
      <c r="D7" s="34">
        <f>SQRT((B7-$B$2)^2)</f>
        <v>11.000000018908533</v>
      </c>
      <c r="E7" s="21"/>
    </row>
    <row r="8" spans="1:5" x14ac:dyDescent="0.5">
      <c r="A8" s="21"/>
      <c r="B8" s="21"/>
      <c r="C8" s="21"/>
      <c r="D8" s="35"/>
      <c r="E8" s="21"/>
    </row>
    <row r="9" spans="1:5" x14ac:dyDescent="0.5">
      <c r="A9" s="21"/>
      <c r="B9" s="21"/>
      <c r="C9" s="21" t="s">
        <v>28</v>
      </c>
      <c r="D9" s="36">
        <f>SUMPRODUCT(C3:C7,D3:D7)</f>
        <v>86000.000066179869</v>
      </c>
      <c r="E9" s="21"/>
    </row>
    <row r="10" spans="1:5" x14ac:dyDescent="0.5">
      <c r="A10" s="21"/>
      <c r="B10" s="21"/>
      <c r="C10" s="21"/>
      <c r="D10" s="21"/>
      <c r="E1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A4BA-E5D8-496B-A5DF-FAD61706A654}">
  <dimension ref="A1:M29"/>
  <sheetViews>
    <sheetView topLeftCell="A8" zoomScale="84" workbookViewId="0">
      <selection activeCell="I17" sqref="I17"/>
    </sheetView>
  </sheetViews>
  <sheetFormatPr defaultColWidth="9.1171875" defaultRowHeight="14.35" x14ac:dyDescent="0.5"/>
  <cols>
    <col min="1" max="1" width="9.1171875" style="63"/>
    <col min="2" max="2" width="11.87890625" style="63" customWidth="1"/>
    <col min="3" max="3" width="10.234375" style="63" customWidth="1"/>
    <col min="4" max="7" width="9.1171875" style="63"/>
    <col min="8" max="8" width="15.1171875" style="63" bestFit="1" customWidth="1"/>
    <col min="9" max="9" width="16.1171875" style="63" bestFit="1" customWidth="1"/>
    <col min="10" max="10" width="13.234375" style="63" customWidth="1"/>
    <col min="11" max="12" width="13.1171875" style="63" customWidth="1"/>
    <col min="13" max="16384" width="9.1171875" style="63"/>
  </cols>
  <sheetData>
    <row r="1" spans="1:13" x14ac:dyDescent="0.5">
      <c r="A1" s="62" t="s">
        <v>55</v>
      </c>
    </row>
    <row r="3" spans="1:13" x14ac:dyDescent="0.5">
      <c r="A3" s="63" t="s">
        <v>56</v>
      </c>
    </row>
    <row r="4" spans="1:13" x14ac:dyDescent="0.5">
      <c r="A4" s="63" t="s">
        <v>57</v>
      </c>
      <c r="B4" s="64">
        <v>150</v>
      </c>
    </row>
    <row r="5" spans="1:13" x14ac:dyDescent="0.5">
      <c r="A5" s="63" t="s">
        <v>58</v>
      </c>
      <c r="B5" s="64">
        <v>600</v>
      </c>
    </row>
    <row r="7" spans="1:13" x14ac:dyDescent="0.5">
      <c r="A7" s="63" t="s">
        <v>59</v>
      </c>
      <c r="E7" s="63" t="s">
        <v>60</v>
      </c>
    </row>
    <row r="8" spans="1:13" ht="14.7" thickBot="1" x14ac:dyDescent="0.55000000000000004">
      <c r="A8" s="65" t="s">
        <v>61</v>
      </c>
      <c r="B8" s="66" t="s">
        <v>62</v>
      </c>
      <c r="C8" s="66" t="s">
        <v>63</v>
      </c>
      <c r="E8" s="66" t="s">
        <v>64</v>
      </c>
      <c r="G8" s="63" t="s">
        <v>60</v>
      </c>
      <c r="H8" s="63" t="s">
        <v>65</v>
      </c>
      <c r="I8" s="63" t="s">
        <v>66</v>
      </c>
      <c r="J8" s="66" t="s">
        <v>62</v>
      </c>
      <c r="K8" s="67" t="s">
        <v>63</v>
      </c>
      <c r="L8" s="67" t="s">
        <v>67</v>
      </c>
      <c r="M8" s="67" t="s">
        <v>68</v>
      </c>
    </row>
    <row r="9" spans="1:13" x14ac:dyDescent="0.5">
      <c r="A9" s="65">
        <v>1</v>
      </c>
      <c r="B9" s="64">
        <v>80</v>
      </c>
      <c r="C9" s="64">
        <v>34</v>
      </c>
      <c r="E9" s="68">
        <v>4</v>
      </c>
      <c r="G9" s="63">
        <v>1</v>
      </c>
      <c r="H9" s="69">
        <f>COUNTIF(Assnmts,G9)</f>
        <v>4</v>
      </c>
      <c r="I9" s="70">
        <v>4</v>
      </c>
      <c r="J9" s="71">
        <f>SUMIF(Assnmts,G9,Color)</f>
        <v>210</v>
      </c>
      <c r="K9" s="71">
        <f>SUMIF(Assnmts,G9,BW)</f>
        <v>212</v>
      </c>
      <c r="L9" s="71">
        <f>J9+K9</f>
        <v>422</v>
      </c>
      <c r="M9" s="72" t="str">
        <f>IF(J9&gt;K9,"Color","B&amp;W")</f>
        <v>B&amp;W</v>
      </c>
    </row>
    <row r="10" spans="1:13" x14ac:dyDescent="0.5">
      <c r="A10" s="65">
        <v>2</v>
      </c>
      <c r="B10" s="64">
        <v>43</v>
      </c>
      <c r="C10" s="64">
        <v>61</v>
      </c>
      <c r="E10" s="68">
        <v>3</v>
      </c>
      <c r="G10" s="63">
        <v>2</v>
      </c>
      <c r="H10" s="73">
        <f t="shared" ref="H10:H12" si="0">COUNTIF(Assnmts,G10)</f>
        <v>4</v>
      </c>
      <c r="I10" s="74">
        <v>4</v>
      </c>
      <c r="J10" s="75">
        <f>SUMIF(Assnmts,G10,Color)</f>
        <v>170</v>
      </c>
      <c r="K10" s="75">
        <f>SUMIF(Assnmts,G10,BW)</f>
        <v>182</v>
      </c>
      <c r="L10" s="75">
        <f t="shared" ref="L10:L12" si="1">J10+K10</f>
        <v>352</v>
      </c>
      <c r="M10" s="76" t="str">
        <f t="shared" ref="M10:M12" si="2">IF(J10&gt;K10,"Color","B&amp;W")</f>
        <v>B&amp;W</v>
      </c>
    </row>
    <row r="11" spans="1:13" x14ac:dyDescent="0.5">
      <c r="A11" s="65">
        <v>3</v>
      </c>
      <c r="B11" s="64">
        <v>40</v>
      </c>
      <c r="C11" s="64">
        <v>44</v>
      </c>
      <c r="E11" s="68">
        <v>2</v>
      </c>
      <c r="G11" s="63">
        <v>3</v>
      </c>
      <c r="H11" s="73">
        <f t="shared" si="0"/>
        <v>3</v>
      </c>
      <c r="I11" s="74">
        <v>4</v>
      </c>
      <c r="J11" s="75">
        <f>SUMIF(Assnmts,G11,Color)</f>
        <v>173</v>
      </c>
      <c r="K11" s="75">
        <f>SUMIF(Assnmts,G11,BW)</f>
        <v>180</v>
      </c>
      <c r="L11" s="75">
        <f t="shared" si="1"/>
        <v>353</v>
      </c>
      <c r="M11" s="76" t="str">
        <f t="shared" si="2"/>
        <v>B&amp;W</v>
      </c>
    </row>
    <row r="12" spans="1:13" ht="14.7" thickBot="1" x14ac:dyDescent="0.55000000000000004">
      <c r="A12" s="65">
        <v>4</v>
      </c>
      <c r="B12" s="64">
        <v>20</v>
      </c>
      <c r="C12" s="64">
        <v>24</v>
      </c>
      <c r="E12" s="68">
        <v>2</v>
      </c>
      <c r="G12" s="63">
        <v>4</v>
      </c>
      <c r="H12" s="77">
        <f t="shared" si="0"/>
        <v>4</v>
      </c>
      <c r="I12" s="78">
        <v>4</v>
      </c>
      <c r="J12" s="79">
        <f>SUMIF(Assnmts,G12,Color)</f>
        <v>250</v>
      </c>
      <c r="K12" s="79">
        <f>SUMIF(Assnmts,G12,BW)</f>
        <v>253</v>
      </c>
      <c r="L12" s="79">
        <f t="shared" si="1"/>
        <v>503</v>
      </c>
      <c r="M12" s="80" t="str">
        <f t="shared" si="2"/>
        <v>B&amp;W</v>
      </c>
    </row>
    <row r="13" spans="1:13" x14ac:dyDescent="0.5">
      <c r="A13" s="65">
        <v>5</v>
      </c>
      <c r="B13" s="64">
        <v>40</v>
      </c>
      <c r="C13" s="64">
        <v>114</v>
      </c>
      <c r="E13" s="68">
        <v>4</v>
      </c>
      <c r="H13" s="63">
        <f>SUM(H9:H12)</f>
        <v>15</v>
      </c>
      <c r="I13" s="63">
        <f>SUM(I9:I12)</f>
        <v>16</v>
      </c>
      <c r="J13" s="66"/>
    </row>
    <row r="14" spans="1:13" x14ac:dyDescent="0.5">
      <c r="A14" s="65">
        <v>6</v>
      </c>
      <c r="B14" s="64">
        <v>40</v>
      </c>
      <c r="C14" s="64">
        <v>64</v>
      </c>
      <c r="E14" s="68">
        <v>1</v>
      </c>
      <c r="J14" s="66"/>
    </row>
    <row r="15" spans="1:13" x14ac:dyDescent="0.5">
      <c r="A15" s="65">
        <v>7</v>
      </c>
      <c r="B15" s="64">
        <v>70</v>
      </c>
      <c r="C15" s="64">
        <v>34</v>
      </c>
      <c r="E15" s="68">
        <v>1</v>
      </c>
      <c r="J15" s="66"/>
    </row>
    <row r="16" spans="1:13" x14ac:dyDescent="0.5">
      <c r="A16" s="65">
        <v>8</v>
      </c>
      <c r="B16" s="64">
        <v>50</v>
      </c>
      <c r="C16" s="64">
        <v>44</v>
      </c>
      <c r="E16" s="68">
        <v>1</v>
      </c>
      <c r="J16" s="66"/>
    </row>
    <row r="17" spans="1:13" ht="14.7" thickBot="1" x14ac:dyDescent="0.55000000000000004">
      <c r="A17" s="65">
        <v>9</v>
      </c>
      <c r="B17" s="64">
        <v>70</v>
      </c>
      <c r="C17" s="64">
        <v>54</v>
      </c>
      <c r="E17" s="68">
        <v>3</v>
      </c>
    </row>
    <row r="18" spans="1:13" ht="14.7" thickBot="1" x14ac:dyDescent="0.55000000000000004">
      <c r="A18" s="65">
        <v>10</v>
      </c>
      <c r="B18" s="64">
        <v>70</v>
      </c>
      <c r="C18" s="64">
        <v>64</v>
      </c>
      <c r="E18" s="68">
        <v>2</v>
      </c>
      <c r="L18" s="63" t="s">
        <v>69</v>
      </c>
      <c r="M18" s="81">
        <f>COUNTIF(M9:M12,"B&amp;W")</f>
        <v>4</v>
      </c>
    </row>
    <row r="19" spans="1:13" x14ac:dyDescent="0.5">
      <c r="A19" s="65">
        <v>11</v>
      </c>
      <c r="B19" s="64">
        <v>80</v>
      </c>
      <c r="C19" s="64">
        <v>45</v>
      </c>
      <c r="E19" s="68">
        <v>4</v>
      </c>
      <c r="F19" s="66"/>
      <c r="G19" s="66"/>
      <c r="H19" s="66"/>
      <c r="I19" s="66"/>
    </row>
    <row r="20" spans="1:13" x14ac:dyDescent="0.5">
      <c r="A20" s="65">
        <v>12</v>
      </c>
      <c r="B20" s="64">
        <v>40</v>
      </c>
      <c r="C20" s="64">
        <v>50</v>
      </c>
      <c r="E20" s="68">
        <v>2</v>
      </c>
    </row>
    <row r="21" spans="1:13" x14ac:dyDescent="0.5">
      <c r="A21" s="65">
        <v>13</v>
      </c>
      <c r="B21" s="64">
        <v>50</v>
      </c>
      <c r="C21" s="64">
        <v>60</v>
      </c>
      <c r="E21" s="68">
        <v>4</v>
      </c>
    </row>
    <row r="22" spans="1:13" x14ac:dyDescent="0.5">
      <c r="A22" s="65">
        <v>14</v>
      </c>
      <c r="B22" s="64">
        <v>60</v>
      </c>
      <c r="C22" s="64">
        <v>65</v>
      </c>
      <c r="E22" s="68">
        <v>3</v>
      </c>
    </row>
    <row r="23" spans="1:13" x14ac:dyDescent="0.5">
      <c r="A23" s="65">
        <v>15</v>
      </c>
      <c r="B23" s="64">
        <v>50</v>
      </c>
      <c r="C23" s="64">
        <v>70</v>
      </c>
      <c r="E23" s="68">
        <v>1</v>
      </c>
    </row>
    <row r="29" spans="1:13" x14ac:dyDescent="0.5">
      <c r="J29" s="82"/>
    </row>
  </sheetData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0823-465C-49BE-895E-E24DA35CF649}">
  <sheetPr>
    <pageSetUpPr fitToPage="1"/>
  </sheetPr>
  <dimension ref="A1:H28"/>
  <sheetViews>
    <sheetView topLeftCell="A5" workbookViewId="0">
      <selection activeCell="C16" sqref="C16"/>
    </sheetView>
  </sheetViews>
  <sheetFormatPr defaultRowHeight="14.35" x14ac:dyDescent="0.5"/>
  <cols>
    <col min="1" max="1" width="16" style="1" customWidth="1"/>
    <col min="2" max="2" width="14.5859375" style="1" bestFit="1" customWidth="1"/>
    <col min="3" max="3" width="8.9375" style="1"/>
    <col min="4" max="4" width="12.87890625" style="1" customWidth="1"/>
    <col min="5" max="5" width="13.1171875" style="1" bestFit="1" customWidth="1"/>
    <col min="6" max="6" width="17.703125" style="1" bestFit="1" customWidth="1"/>
    <col min="7" max="7" width="8.9375" style="1"/>
    <col min="8" max="8" width="10.703125" style="1" customWidth="1"/>
    <col min="9" max="9" width="11.1171875" style="1" customWidth="1"/>
    <col min="10" max="256" width="8.9375" style="1"/>
    <col min="257" max="257" width="16" style="1" customWidth="1"/>
    <col min="258" max="258" width="11" style="1" customWidth="1"/>
    <col min="259" max="259" width="8.9375" style="1"/>
    <col min="260" max="260" width="12.87890625" style="1" customWidth="1"/>
    <col min="261" max="261" width="12" style="1" bestFit="1" customWidth="1"/>
    <col min="262" max="262" width="15.5859375" style="1" bestFit="1" customWidth="1"/>
    <col min="263" max="263" width="8.9375" style="1"/>
    <col min="264" max="264" width="10.703125" style="1" customWidth="1"/>
    <col min="265" max="265" width="11.1171875" style="1" customWidth="1"/>
    <col min="266" max="512" width="8.9375" style="1"/>
    <col min="513" max="513" width="16" style="1" customWidth="1"/>
    <col min="514" max="514" width="11" style="1" customWidth="1"/>
    <col min="515" max="515" width="8.9375" style="1"/>
    <col min="516" max="516" width="12.87890625" style="1" customWidth="1"/>
    <col min="517" max="517" width="12" style="1" bestFit="1" customWidth="1"/>
    <col min="518" max="518" width="15.5859375" style="1" bestFit="1" customWidth="1"/>
    <col min="519" max="519" width="8.9375" style="1"/>
    <col min="520" max="520" width="10.703125" style="1" customWidth="1"/>
    <col min="521" max="521" width="11.1171875" style="1" customWidth="1"/>
    <col min="522" max="768" width="8.9375" style="1"/>
    <col min="769" max="769" width="16" style="1" customWidth="1"/>
    <col min="770" max="770" width="11" style="1" customWidth="1"/>
    <col min="771" max="771" width="8.9375" style="1"/>
    <col min="772" max="772" width="12.87890625" style="1" customWidth="1"/>
    <col min="773" max="773" width="12" style="1" bestFit="1" customWidth="1"/>
    <col min="774" max="774" width="15.5859375" style="1" bestFit="1" customWidth="1"/>
    <col min="775" max="775" width="8.9375" style="1"/>
    <col min="776" max="776" width="10.703125" style="1" customWidth="1"/>
    <col min="777" max="777" width="11.1171875" style="1" customWidth="1"/>
    <col min="778" max="1024" width="8.9375" style="1"/>
    <col min="1025" max="1025" width="16" style="1" customWidth="1"/>
    <col min="1026" max="1026" width="11" style="1" customWidth="1"/>
    <col min="1027" max="1027" width="8.9375" style="1"/>
    <col min="1028" max="1028" width="12.87890625" style="1" customWidth="1"/>
    <col min="1029" max="1029" width="12" style="1" bestFit="1" customWidth="1"/>
    <col min="1030" max="1030" width="15.5859375" style="1" bestFit="1" customWidth="1"/>
    <col min="1031" max="1031" width="8.9375" style="1"/>
    <col min="1032" max="1032" width="10.703125" style="1" customWidth="1"/>
    <col min="1033" max="1033" width="11.1171875" style="1" customWidth="1"/>
    <col min="1034" max="1280" width="8.9375" style="1"/>
    <col min="1281" max="1281" width="16" style="1" customWidth="1"/>
    <col min="1282" max="1282" width="11" style="1" customWidth="1"/>
    <col min="1283" max="1283" width="8.9375" style="1"/>
    <col min="1284" max="1284" width="12.87890625" style="1" customWidth="1"/>
    <col min="1285" max="1285" width="12" style="1" bestFit="1" customWidth="1"/>
    <col min="1286" max="1286" width="15.5859375" style="1" bestFit="1" customWidth="1"/>
    <col min="1287" max="1287" width="8.9375" style="1"/>
    <col min="1288" max="1288" width="10.703125" style="1" customWidth="1"/>
    <col min="1289" max="1289" width="11.1171875" style="1" customWidth="1"/>
    <col min="1290" max="1536" width="8.9375" style="1"/>
    <col min="1537" max="1537" width="16" style="1" customWidth="1"/>
    <col min="1538" max="1538" width="11" style="1" customWidth="1"/>
    <col min="1539" max="1539" width="8.9375" style="1"/>
    <col min="1540" max="1540" width="12.87890625" style="1" customWidth="1"/>
    <col min="1541" max="1541" width="12" style="1" bestFit="1" customWidth="1"/>
    <col min="1542" max="1542" width="15.5859375" style="1" bestFit="1" customWidth="1"/>
    <col min="1543" max="1543" width="8.9375" style="1"/>
    <col min="1544" max="1544" width="10.703125" style="1" customWidth="1"/>
    <col min="1545" max="1545" width="11.1171875" style="1" customWidth="1"/>
    <col min="1546" max="1792" width="8.9375" style="1"/>
    <col min="1793" max="1793" width="16" style="1" customWidth="1"/>
    <col min="1794" max="1794" width="11" style="1" customWidth="1"/>
    <col min="1795" max="1795" width="8.9375" style="1"/>
    <col min="1796" max="1796" width="12.87890625" style="1" customWidth="1"/>
    <col min="1797" max="1797" width="12" style="1" bestFit="1" customWidth="1"/>
    <col min="1798" max="1798" width="15.5859375" style="1" bestFit="1" customWidth="1"/>
    <col min="1799" max="1799" width="8.9375" style="1"/>
    <col min="1800" max="1800" width="10.703125" style="1" customWidth="1"/>
    <col min="1801" max="1801" width="11.1171875" style="1" customWidth="1"/>
    <col min="1802" max="2048" width="8.9375" style="1"/>
    <col min="2049" max="2049" width="16" style="1" customWidth="1"/>
    <col min="2050" max="2050" width="11" style="1" customWidth="1"/>
    <col min="2051" max="2051" width="8.9375" style="1"/>
    <col min="2052" max="2052" width="12.87890625" style="1" customWidth="1"/>
    <col min="2053" max="2053" width="12" style="1" bestFit="1" customWidth="1"/>
    <col min="2054" max="2054" width="15.5859375" style="1" bestFit="1" customWidth="1"/>
    <col min="2055" max="2055" width="8.9375" style="1"/>
    <col min="2056" max="2056" width="10.703125" style="1" customWidth="1"/>
    <col min="2057" max="2057" width="11.1171875" style="1" customWidth="1"/>
    <col min="2058" max="2304" width="8.9375" style="1"/>
    <col min="2305" max="2305" width="16" style="1" customWidth="1"/>
    <col min="2306" max="2306" width="11" style="1" customWidth="1"/>
    <col min="2307" max="2307" width="8.9375" style="1"/>
    <col min="2308" max="2308" width="12.87890625" style="1" customWidth="1"/>
    <col min="2309" max="2309" width="12" style="1" bestFit="1" customWidth="1"/>
    <col min="2310" max="2310" width="15.5859375" style="1" bestFit="1" customWidth="1"/>
    <col min="2311" max="2311" width="8.9375" style="1"/>
    <col min="2312" max="2312" width="10.703125" style="1" customWidth="1"/>
    <col min="2313" max="2313" width="11.1171875" style="1" customWidth="1"/>
    <col min="2314" max="2560" width="8.9375" style="1"/>
    <col min="2561" max="2561" width="16" style="1" customWidth="1"/>
    <col min="2562" max="2562" width="11" style="1" customWidth="1"/>
    <col min="2563" max="2563" width="8.9375" style="1"/>
    <col min="2564" max="2564" width="12.87890625" style="1" customWidth="1"/>
    <col min="2565" max="2565" width="12" style="1" bestFit="1" customWidth="1"/>
    <col min="2566" max="2566" width="15.5859375" style="1" bestFit="1" customWidth="1"/>
    <col min="2567" max="2567" width="8.9375" style="1"/>
    <col min="2568" max="2568" width="10.703125" style="1" customWidth="1"/>
    <col min="2569" max="2569" width="11.1171875" style="1" customWidth="1"/>
    <col min="2570" max="2816" width="8.9375" style="1"/>
    <col min="2817" max="2817" width="16" style="1" customWidth="1"/>
    <col min="2818" max="2818" width="11" style="1" customWidth="1"/>
    <col min="2819" max="2819" width="8.9375" style="1"/>
    <col min="2820" max="2820" width="12.87890625" style="1" customWidth="1"/>
    <col min="2821" max="2821" width="12" style="1" bestFit="1" customWidth="1"/>
    <col min="2822" max="2822" width="15.5859375" style="1" bestFit="1" customWidth="1"/>
    <col min="2823" max="2823" width="8.9375" style="1"/>
    <col min="2824" max="2824" width="10.703125" style="1" customWidth="1"/>
    <col min="2825" max="2825" width="11.1171875" style="1" customWidth="1"/>
    <col min="2826" max="3072" width="8.9375" style="1"/>
    <col min="3073" max="3073" width="16" style="1" customWidth="1"/>
    <col min="3074" max="3074" width="11" style="1" customWidth="1"/>
    <col min="3075" max="3075" width="8.9375" style="1"/>
    <col min="3076" max="3076" width="12.87890625" style="1" customWidth="1"/>
    <col min="3077" max="3077" width="12" style="1" bestFit="1" customWidth="1"/>
    <col min="3078" max="3078" width="15.5859375" style="1" bestFit="1" customWidth="1"/>
    <col min="3079" max="3079" width="8.9375" style="1"/>
    <col min="3080" max="3080" width="10.703125" style="1" customWidth="1"/>
    <col min="3081" max="3081" width="11.1171875" style="1" customWidth="1"/>
    <col min="3082" max="3328" width="8.9375" style="1"/>
    <col min="3329" max="3329" width="16" style="1" customWidth="1"/>
    <col min="3330" max="3330" width="11" style="1" customWidth="1"/>
    <col min="3331" max="3331" width="8.9375" style="1"/>
    <col min="3332" max="3332" width="12.87890625" style="1" customWidth="1"/>
    <col min="3333" max="3333" width="12" style="1" bestFit="1" customWidth="1"/>
    <col min="3334" max="3334" width="15.5859375" style="1" bestFit="1" customWidth="1"/>
    <col min="3335" max="3335" width="8.9375" style="1"/>
    <col min="3336" max="3336" width="10.703125" style="1" customWidth="1"/>
    <col min="3337" max="3337" width="11.1171875" style="1" customWidth="1"/>
    <col min="3338" max="3584" width="8.9375" style="1"/>
    <col min="3585" max="3585" width="16" style="1" customWidth="1"/>
    <col min="3586" max="3586" width="11" style="1" customWidth="1"/>
    <col min="3587" max="3587" width="8.9375" style="1"/>
    <col min="3588" max="3588" width="12.87890625" style="1" customWidth="1"/>
    <col min="3589" max="3589" width="12" style="1" bestFit="1" customWidth="1"/>
    <col min="3590" max="3590" width="15.5859375" style="1" bestFit="1" customWidth="1"/>
    <col min="3591" max="3591" width="8.9375" style="1"/>
    <col min="3592" max="3592" width="10.703125" style="1" customWidth="1"/>
    <col min="3593" max="3593" width="11.1171875" style="1" customWidth="1"/>
    <col min="3594" max="3840" width="8.9375" style="1"/>
    <col min="3841" max="3841" width="16" style="1" customWidth="1"/>
    <col min="3842" max="3842" width="11" style="1" customWidth="1"/>
    <col min="3843" max="3843" width="8.9375" style="1"/>
    <col min="3844" max="3844" width="12.87890625" style="1" customWidth="1"/>
    <col min="3845" max="3845" width="12" style="1" bestFit="1" customWidth="1"/>
    <col min="3846" max="3846" width="15.5859375" style="1" bestFit="1" customWidth="1"/>
    <col min="3847" max="3847" width="8.9375" style="1"/>
    <col min="3848" max="3848" width="10.703125" style="1" customWidth="1"/>
    <col min="3849" max="3849" width="11.1171875" style="1" customWidth="1"/>
    <col min="3850" max="4096" width="8.9375" style="1"/>
    <col min="4097" max="4097" width="16" style="1" customWidth="1"/>
    <col min="4098" max="4098" width="11" style="1" customWidth="1"/>
    <col min="4099" max="4099" width="8.9375" style="1"/>
    <col min="4100" max="4100" width="12.87890625" style="1" customWidth="1"/>
    <col min="4101" max="4101" width="12" style="1" bestFit="1" customWidth="1"/>
    <col min="4102" max="4102" width="15.5859375" style="1" bestFit="1" customWidth="1"/>
    <col min="4103" max="4103" width="8.9375" style="1"/>
    <col min="4104" max="4104" width="10.703125" style="1" customWidth="1"/>
    <col min="4105" max="4105" width="11.1171875" style="1" customWidth="1"/>
    <col min="4106" max="4352" width="8.9375" style="1"/>
    <col min="4353" max="4353" width="16" style="1" customWidth="1"/>
    <col min="4354" max="4354" width="11" style="1" customWidth="1"/>
    <col min="4355" max="4355" width="8.9375" style="1"/>
    <col min="4356" max="4356" width="12.87890625" style="1" customWidth="1"/>
    <col min="4357" max="4357" width="12" style="1" bestFit="1" customWidth="1"/>
    <col min="4358" max="4358" width="15.5859375" style="1" bestFit="1" customWidth="1"/>
    <col min="4359" max="4359" width="8.9375" style="1"/>
    <col min="4360" max="4360" width="10.703125" style="1" customWidth="1"/>
    <col min="4361" max="4361" width="11.1171875" style="1" customWidth="1"/>
    <col min="4362" max="4608" width="8.9375" style="1"/>
    <col min="4609" max="4609" width="16" style="1" customWidth="1"/>
    <col min="4610" max="4610" width="11" style="1" customWidth="1"/>
    <col min="4611" max="4611" width="8.9375" style="1"/>
    <col min="4612" max="4612" width="12.87890625" style="1" customWidth="1"/>
    <col min="4613" max="4613" width="12" style="1" bestFit="1" customWidth="1"/>
    <col min="4614" max="4614" width="15.5859375" style="1" bestFit="1" customWidth="1"/>
    <col min="4615" max="4615" width="8.9375" style="1"/>
    <col min="4616" max="4616" width="10.703125" style="1" customWidth="1"/>
    <col min="4617" max="4617" width="11.1171875" style="1" customWidth="1"/>
    <col min="4618" max="4864" width="8.9375" style="1"/>
    <col min="4865" max="4865" width="16" style="1" customWidth="1"/>
    <col min="4866" max="4866" width="11" style="1" customWidth="1"/>
    <col min="4867" max="4867" width="8.9375" style="1"/>
    <col min="4868" max="4868" width="12.87890625" style="1" customWidth="1"/>
    <col min="4869" max="4869" width="12" style="1" bestFit="1" customWidth="1"/>
    <col min="4870" max="4870" width="15.5859375" style="1" bestFit="1" customWidth="1"/>
    <col min="4871" max="4871" width="8.9375" style="1"/>
    <col min="4872" max="4872" width="10.703125" style="1" customWidth="1"/>
    <col min="4873" max="4873" width="11.1171875" style="1" customWidth="1"/>
    <col min="4874" max="5120" width="8.9375" style="1"/>
    <col min="5121" max="5121" width="16" style="1" customWidth="1"/>
    <col min="5122" max="5122" width="11" style="1" customWidth="1"/>
    <col min="5123" max="5123" width="8.9375" style="1"/>
    <col min="5124" max="5124" width="12.87890625" style="1" customWidth="1"/>
    <col min="5125" max="5125" width="12" style="1" bestFit="1" customWidth="1"/>
    <col min="5126" max="5126" width="15.5859375" style="1" bestFit="1" customWidth="1"/>
    <col min="5127" max="5127" width="8.9375" style="1"/>
    <col min="5128" max="5128" width="10.703125" style="1" customWidth="1"/>
    <col min="5129" max="5129" width="11.1171875" style="1" customWidth="1"/>
    <col min="5130" max="5376" width="8.9375" style="1"/>
    <col min="5377" max="5377" width="16" style="1" customWidth="1"/>
    <col min="5378" max="5378" width="11" style="1" customWidth="1"/>
    <col min="5379" max="5379" width="8.9375" style="1"/>
    <col min="5380" max="5380" width="12.87890625" style="1" customWidth="1"/>
    <col min="5381" max="5381" width="12" style="1" bestFit="1" customWidth="1"/>
    <col min="5382" max="5382" width="15.5859375" style="1" bestFit="1" customWidth="1"/>
    <col min="5383" max="5383" width="8.9375" style="1"/>
    <col min="5384" max="5384" width="10.703125" style="1" customWidth="1"/>
    <col min="5385" max="5385" width="11.1171875" style="1" customWidth="1"/>
    <col min="5386" max="5632" width="8.9375" style="1"/>
    <col min="5633" max="5633" width="16" style="1" customWidth="1"/>
    <col min="5634" max="5634" width="11" style="1" customWidth="1"/>
    <col min="5635" max="5635" width="8.9375" style="1"/>
    <col min="5636" max="5636" width="12.87890625" style="1" customWidth="1"/>
    <col min="5637" max="5637" width="12" style="1" bestFit="1" customWidth="1"/>
    <col min="5638" max="5638" width="15.5859375" style="1" bestFit="1" customWidth="1"/>
    <col min="5639" max="5639" width="8.9375" style="1"/>
    <col min="5640" max="5640" width="10.703125" style="1" customWidth="1"/>
    <col min="5641" max="5641" width="11.1171875" style="1" customWidth="1"/>
    <col min="5642" max="5888" width="8.9375" style="1"/>
    <col min="5889" max="5889" width="16" style="1" customWidth="1"/>
    <col min="5890" max="5890" width="11" style="1" customWidth="1"/>
    <col min="5891" max="5891" width="8.9375" style="1"/>
    <col min="5892" max="5892" width="12.87890625" style="1" customWidth="1"/>
    <col min="5893" max="5893" width="12" style="1" bestFit="1" customWidth="1"/>
    <col min="5894" max="5894" width="15.5859375" style="1" bestFit="1" customWidth="1"/>
    <col min="5895" max="5895" width="8.9375" style="1"/>
    <col min="5896" max="5896" width="10.703125" style="1" customWidth="1"/>
    <col min="5897" max="5897" width="11.1171875" style="1" customWidth="1"/>
    <col min="5898" max="6144" width="8.9375" style="1"/>
    <col min="6145" max="6145" width="16" style="1" customWidth="1"/>
    <col min="6146" max="6146" width="11" style="1" customWidth="1"/>
    <col min="6147" max="6147" width="8.9375" style="1"/>
    <col min="6148" max="6148" width="12.87890625" style="1" customWidth="1"/>
    <col min="6149" max="6149" width="12" style="1" bestFit="1" customWidth="1"/>
    <col min="6150" max="6150" width="15.5859375" style="1" bestFit="1" customWidth="1"/>
    <col min="6151" max="6151" width="8.9375" style="1"/>
    <col min="6152" max="6152" width="10.703125" style="1" customWidth="1"/>
    <col min="6153" max="6153" width="11.1171875" style="1" customWidth="1"/>
    <col min="6154" max="6400" width="8.9375" style="1"/>
    <col min="6401" max="6401" width="16" style="1" customWidth="1"/>
    <col min="6402" max="6402" width="11" style="1" customWidth="1"/>
    <col min="6403" max="6403" width="8.9375" style="1"/>
    <col min="6404" max="6404" width="12.87890625" style="1" customWidth="1"/>
    <col min="6405" max="6405" width="12" style="1" bestFit="1" customWidth="1"/>
    <col min="6406" max="6406" width="15.5859375" style="1" bestFit="1" customWidth="1"/>
    <col min="6407" max="6407" width="8.9375" style="1"/>
    <col min="6408" max="6408" width="10.703125" style="1" customWidth="1"/>
    <col min="6409" max="6409" width="11.1171875" style="1" customWidth="1"/>
    <col min="6410" max="6656" width="8.9375" style="1"/>
    <col min="6657" max="6657" width="16" style="1" customWidth="1"/>
    <col min="6658" max="6658" width="11" style="1" customWidth="1"/>
    <col min="6659" max="6659" width="8.9375" style="1"/>
    <col min="6660" max="6660" width="12.87890625" style="1" customWidth="1"/>
    <col min="6661" max="6661" width="12" style="1" bestFit="1" customWidth="1"/>
    <col min="6662" max="6662" width="15.5859375" style="1" bestFit="1" customWidth="1"/>
    <col min="6663" max="6663" width="8.9375" style="1"/>
    <col min="6664" max="6664" width="10.703125" style="1" customWidth="1"/>
    <col min="6665" max="6665" width="11.1171875" style="1" customWidth="1"/>
    <col min="6666" max="6912" width="8.9375" style="1"/>
    <col min="6913" max="6913" width="16" style="1" customWidth="1"/>
    <col min="6914" max="6914" width="11" style="1" customWidth="1"/>
    <col min="6915" max="6915" width="8.9375" style="1"/>
    <col min="6916" max="6916" width="12.87890625" style="1" customWidth="1"/>
    <col min="6917" max="6917" width="12" style="1" bestFit="1" customWidth="1"/>
    <col min="6918" max="6918" width="15.5859375" style="1" bestFit="1" customWidth="1"/>
    <col min="6919" max="6919" width="8.9375" style="1"/>
    <col min="6920" max="6920" width="10.703125" style="1" customWidth="1"/>
    <col min="6921" max="6921" width="11.1171875" style="1" customWidth="1"/>
    <col min="6922" max="7168" width="8.9375" style="1"/>
    <col min="7169" max="7169" width="16" style="1" customWidth="1"/>
    <col min="7170" max="7170" width="11" style="1" customWidth="1"/>
    <col min="7171" max="7171" width="8.9375" style="1"/>
    <col min="7172" max="7172" width="12.87890625" style="1" customWidth="1"/>
    <col min="7173" max="7173" width="12" style="1" bestFit="1" customWidth="1"/>
    <col min="7174" max="7174" width="15.5859375" style="1" bestFit="1" customWidth="1"/>
    <col min="7175" max="7175" width="8.9375" style="1"/>
    <col min="7176" max="7176" width="10.703125" style="1" customWidth="1"/>
    <col min="7177" max="7177" width="11.1171875" style="1" customWidth="1"/>
    <col min="7178" max="7424" width="8.9375" style="1"/>
    <col min="7425" max="7425" width="16" style="1" customWidth="1"/>
    <col min="7426" max="7426" width="11" style="1" customWidth="1"/>
    <col min="7427" max="7427" width="8.9375" style="1"/>
    <col min="7428" max="7428" width="12.87890625" style="1" customWidth="1"/>
    <col min="7429" max="7429" width="12" style="1" bestFit="1" customWidth="1"/>
    <col min="7430" max="7430" width="15.5859375" style="1" bestFit="1" customWidth="1"/>
    <col min="7431" max="7431" width="8.9375" style="1"/>
    <col min="7432" max="7432" width="10.703125" style="1" customWidth="1"/>
    <col min="7433" max="7433" width="11.1171875" style="1" customWidth="1"/>
    <col min="7434" max="7680" width="8.9375" style="1"/>
    <col min="7681" max="7681" width="16" style="1" customWidth="1"/>
    <col min="7682" max="7682" width="11" style="1" customWidth="1"/>
    <col min="7683" max="7683" width="8.9375" style="1"/>
    <col min="7684" max="7684" width="12.87890625" style="1" customWidth="1"/>
    <col min="7685" max="7685" width="12" style="1" bestFit="1" customWidth="1"/>
    <col min="7686" max="7686" width="15.5859375" style="1" bestFit="1" customWidth="1"/>
    <col min="7687" max="7687" width="8.9375" style="1"/>
    <col min="7688" max="7688" width="10.703125" style="1" customWidth="1"/>
    <col min="7689" max="7689" width="11.1171875" style="1" customWidth="1"/>
    <col min="7690" max="7936" width="8.9375" style="1"/>
    <col min="7937" max="7937" width="16" style="1" customWidth="1"/>
    <col min="7938" max="7938" width="11" style="1" customWidth="1"/>
    <col min="7939" max="7939" width="8.9375" style="1"/>
    <col min="7940" max="7940" width="12.87890625" style="1" customWidth="1"/>
    <col min="7941" max="7941" width="12" style="1" bestFit="1" customWidth="1"/>
    <col min="7942" max="7942" width="15.5859375" style="1" bestFit="1" customWidth="1"/>
    <col min="7943" max="7943" width="8.9375" style="1"/>
    <col min="7944" max="7944" width="10.703125" style="1" customWidth="1"/>
    <col min="7945" max="7945" width="11.1171875" style="1" customWidth="1"/>
    <col min="7946" max="8192" width="8.9375" style="1"/>
    <col min="8193" max="8193" width="16" style="1" customWidth="1"/>
    <col min="8194" max="8194" width="11" style="1" customWidth="1"/>
    <col min="8195" max="8195" width="8.9375" style="1"/>
    <col min="8196" max="8196" width="12.87890625" style="1" customWidth="1"/>
    <col min="8197" max="8197" width="12" style="1" bestFit="1" customWidth="1"/>
    <col min="8198" max="8198" width="15.5859375" style="1" bestFit="1" customWidth="1"/>
    <col min="8199" max="8199" width="8.9375" style="1"/>
    <col min="8200" max="8200" width="10.703125" style="1" customWidth="1"/>
    <col min="8201" max="8201" width="11.1171875" style="1" customWidth="1"/>
    <col min="8202" max="8448" width="8.9375" style="1"/>
    <col min="8449" max="8449" width="16" style="1" customWidth="1"/>
    <col min="8450" max="8450" width="11" style="1" customWidth="1"/>
    <col min="8451" max="8451" width="8.9375" style="1"/>
    <col min="8452" max="8452" width="12.87890625" style="1" customWidth="1"/>
    <col min="8453" max="8453" width="12" style="1" bestFit="1" customWidth="1"/>
    <col min="8454" max="8454" width="15.5859375" style="1" bestFit="1" customWidth="1"/>
    <col min="8455" max="8455" width="8.9375" style="1"/>
    <col min="8456" max="8456" width="10.703125" style="1" customWidth="1"/>
    <col min="8457" max="8457" width="11.1171875" style="1" customWidth="1"/>
    <col min="8458" max="8704" width="8.9375" style="1"/>
    <col min="8705" max="8705" width="16" style="1" customWidth="1"/>
    <col min="8706" max="8706" width="11" style="1" customWidth="1"/>
    <col min="8707" max="8707" width="8.9375" style="1"/>
    <col min="8708" max="8708" width="12.87890625" style="1" customWidth="1"/>
    <col min="8709" max="8709" width="12" style="1" bestFit="1" customWidth="1"/>
    <col min="8710" max="8710" width="15.5859375" style="1" bestFit="1" customWidth="1"/>
    <col min="8711" max="8711" width="8.9375" style="1"/>
    <col min="8712" max="8712" width="10.703125" style="1" customWidth="1"/>
    <col min="8713" max="8713" width="11.1171875" style="1" customWidth="1"/>
    <col min="8714" max="8960" width="8.9375" style="1"/>
    <col min="8961" max="8961" width="16" style="1" customWidth="1"/>
    <col min="8962" max="8962" width="11" style="1" customWidth="1"/>
    <col min="8963" max="8963" width="8.9375" style="1"/>
    <col min="8964" max="8964" width="12.87890625" style="1" customWidth="1"/>
    <col min="8965" max="8965" width="12" style="1" bestFit="1" customWidth="1"/>
    <col min="8966" max="8966" width="15.5859375" style="1" bestFit="1" customWidth="1"/>
    <col min="8967" max="8967" width="8.9375" style="1"/>
    <col min="8968" max="8968" width="10.703125" style="1" customWidth="1"/>
    <col min="8969" max="8969" width="11.1171875" style="1" customWidth="1"/>
    <col min="8970" max="9216" width="8.9375" style="1"/>
    <col min="9217" max="9217" width="16" style="1" customWidth="1"/>
    <col min="9218" max="9218" width="11" style="1" customWidth="1"/>
    <col min="9219" max="9219" width="8.9375" style="1"/>
    <col min="9220" max="9220" width="12.87890625" style="1" customWidth="1"/>
    <col min="9221" max="9221" width="12" style="1" bestFit="1" customWidth="1"/>
    <col min="9222" max="9222" width="15.5859375" style="1" bestFit="1" customWidth="1"/>
    <col min="9223" max="9223" width="8.9375" style="1"/>
    <col min="9224" max="9224" width="10.703125" style="1" customWidth="1"/>
    <col min="9225" max="9225" width="11.1171875" style="1" customWidth="1"/>
    <col min="9226" max="9472" width="8.9375" style="1"/>
    <col min="9473" max="9473" width="16" style="1" customWidth="1"/>
    <col min="9474" max="9474" width="11" style="1" customWidth="1"/>
    <col min="9475" max="9475" width="8.9375" style="1"/>
    <col min="9476" max="9476" width="12.87890625" style="1" customWidth="1"/>
    <col min="9477" max="9477" width="12" style="1" bestFit="1" customWidth="1"/>
    <col min="9478" max="9478" width="15.5859375" style="1" bestFit="1" customWidth="1"/>
    <col min="9479" max="9479" width="8.9375" style="1"/>
    <col min="9480" max="9480" width="10.703125" style="1" customWidth="1"/>
    <col min="9481" max="9481" width="11.1171875" style="1" customWidth="1"/>
    <col min="9482" max="9728" width="8.9375" style="1"/>
    <col min="9729" max="9729" width="16" style="1" customWidth="1"/>
    <col min="9730" max="9730" width="11" style="1" customWidth="1"/>
    <col min="9731" max="9731" width="8.9375" style="1"/>
    <col min="9732" max="9732" width="12.87890625" style="1" customWidth="1"/>
    <col min="9733" max="9733" width="12" style="1" bestFit="1" customWidth="1"/>
    <col min="9734" max="9734" width="15.5859375" style="1" bestFit="1" customWidth="1"/>
    <col min="9735" max="9735" width="8.9375" style="1"/>
    <col min="9736" max="9736" width="10.703125" style="1" customWidth="1"/>
    <col min="9737" max="9737" width="11.1171875" style="1" customWidth="1"/>
    <col min="9738" max="9984" width="8.9375" style="1"/>
    <col min="9985" max="9985" width="16" style="1" customWidth="1"/>
    <col min="9986" max="9986" width="11" style="1" customWidth="1"/>
    <col min="9987" max="9987" width="8.9375" style="1"/>
    <col min="9988" max="9988" width="12.87890625" style="1" customWidth="1"/>
    <col min="9989" max="9989" width="12" style="1" bestFit="1" customWidth="1"/>
    <col min="9990" max="9990" width="15.5859375" style="1" bestFit="1" customWidth="1"/>
    <col min="9991" max="9991" width="8.9375" style="1"/>
    <col min="9992" max="9992" width="10.703125" style="1" customWidth="1"/>
    <col min="9993" max="9993" width="11.1171875" style="1" customWidth="1"/>
    <col min="9994" max="10240" width="8.9375" style="1"/>
    <col min="10241" max="10241" width="16" style="1" customWidth="1"/>
    <col min="10242" max="10242" width="11" style="1" customWidth="1"/>
    <col min="10243" max="10243" width="8.9375" style="1"/>
    <col min="10244" max="10244" width="12.87890625" style="1" customWidth="1"/>
    <col min="10245" max="10245" width="12" style="1" bestFit="1" customWidth="1"/>
    <col min="10246" max="10246" width="15.5859375" style="1" bestFit="1" customWidth="1"/>
    <col min="10247" max="10247" width="8.9375" style="1"/>
    <col min="10248" max="10248" width="10.703125" style="1" customWidth="1"/>
    <col min="10249" max="10249" width="11.1171875" style="1" customWidth="1"/>
    <col min="10250" max="10496" width="8.9375" style="1"/>
    <col min="10497" max="10497" width="16" style="1" customWidth="1"/>
    <col min="10498" max="10498" width="11" style="1" customWidth="1"/>
    <col min="10499" max="10499" width="8.9375" style="1"/>
    <col min="10500" max="10500" width="12.87890625" style="1" customWidth="1"/>
    <col min="10501" max="10501" width="12" style="1" bestFit="1" customWidth="1"/>
    <col min="10502" max="10502" width="15.5859375" style="1" bestFit="1" customWidth="1"/>
    <col min="10503" max="10503" width="8.9375" style="1"/>
    <col min="10504" max="10504" width="10.703125" style="1" customWidth="1"/>
    <col min="10505" max="10505" width="11.1171875" style="1" customWidth="1"/>
    <col min="10506" max="10752" width="8.9375" style="1"/>
    <col min="10753" max="10753" width="16" style="1" customWidth="1"/>
    <col min="10754" max="10754" width="11" style="1" customWidth="1"/>
    <col min="10755" max="10755" width="8.9375" style="1"/>
    <col min="10756" max="10756" width="12.87890625" style="1" customWidth="1"/>
    <col min="10757" max="10757" width="12" style="1" bestFit="1" customWidth="1"/>
    <col min="10758" max="10758" width="15.5859375" style="1" bestFit="1" customWidth="1"/>
    <col min="10759" max="10759" width="8.9375" style="1"/>
    <col min="10760" max="10760" width="10.703125" style="1" customWidth="1"/>
    <col min="10761" max="10761" width="11.1171875" style="1" customWidth="1"/>
    <col min="10762" max="11008" width="8.9375" style="1"/>
    <col min="11009" max="11009" width="16" style="1" customWidth="1"/>
    <col min="11010" max="11010" width="11" style="1" customWidth="1"/>
    <col min="11011" max="11011" width="8.9375" style="1"/>
    <col min="11012" max="11012" width="12.87890625" style="1" customWidth="1"/>
    <col min="11013" max="11013" width="12" style="1" bestFit="1" customWidth="1"/>
    <col min="11014" max="11014" width="15.5859375" style="1" bestFit="1" customWidth="1"/>
    <col min="11015" max="11015" width="8.9375" style="1"/>
    <col min="11016" max="11016" width="10.703125" style="1" customWidth="1"/>
    <col min="11017" max="11017" width="11.1171875" style="1" customWidth="1"/>
    <col min="11018" max="11264" width="8.9375" style="1"/>
    <col min="11265" max="11265" width="16" style="1" customWidth="1"/>
    <col min="11266" max="11266" width="11" style="1" customWidth="1"/>
    <col min="11267" max="11267" width="8.9375" style="1"/>
    <col min="11268" max="11268" width="12.87890625" style="1" customWidth="1"/>
    <col min="11269" max="11269" width="12" style="1" bestFit="1" customWidth="1"/>
    <col min="11270" max="11270" width="15.5859375" style="1" bestFit="1" customWidth="1"/>
    <col min="11271" max="11271" width="8.9375" style="1"/>
    <col min="11272" max="11272" width="10.703125" style="1" customWidth="1"/>
    <col min="11273" max="11273" width="11.1171875" style="1" customWidth="1"/>
    <col min="11274" max="11520" width="8.9375" style="1"/>
    <col min="11521" max="11521" width="16" style="1" customWidth="1"/>
    <col min="11522" max="11522" width="11" style="1" customWidth="1"/>
    <col min="11523" max="11523" width="8.9375" style="1"/>
    <col min="11524" max="11524" width="12.87890625" style="1" customWidth="1"/>
    <col min="11525" max="11525" width="12" style="1" bestFit="1" customWidth="1"/>
    <col min="11526" max="11526" width="15.5859375" style="1" bestFit="1" customWidth="1"/>
    <col min="11527" max="11527" width="8.9375" style="1"/>
    <col min="11528" max="11528" width="10.703125" style="1" customWidth="1"/>
    <col min="11529" max="11529" width="11.1171875" style="1" customWidth="1"/>
    <col min="11530" max="11776" width="8.9375" style="1"/>
    <col min="11777" max="11777" width="16" style="1" customWidth="1"/>
    <col min="11778" max="11778" width="11" style="1" customWidth="1"/>
    <col min="11779" max="11779" width="8.9375" style="1"/>
    <col min="11780" max="11780" width="12.87890625" style="1" customWidth="1"/>
    <col min="11781" max="11781" width="12" style="1" bestFit="1" customWidth="1"/>
    <col min="11782" max="11782" width="15.5859375" style="1" bestFit="1" customWidth="1"/>
    <col min="11783" max="11783" width="8.9375" style="1"/>
    <col min="11784" max="11784" width="10.703125" style="1" customWidth="1"/>
    <col min="11785" max="11785" width="11.1171875" style="1" customWidth="1"/>
    <col min="11786" max="12032" width="8.9375" style="1"/>
    <col min="12033" max="12033" width="16" style="1" customWidth="1"/>
    <col min="12034" max="12034" width="11" style="1" customWidth="1"/>
    <col min="12035" max="12035" width="8.9375" style="1"/>
    <col min="12036" max="12036" width="12.87890625" style="1" customWidth="1"/>
    <col min="12037" max="12037" width="12" style="1" bestFit="1" customWidth="1"/>
    <col min="12038" max="12038" width="15.5859375" style="1" bestFit="1" customWidth="1"/>
    <col min="12039" max="12039" width="8.9375" style="1"/>
    <col min="12040" max="12040" width="10.703125" style="1" customWidth="1"/>
    <col min="12041" max="12041" width="11.1171875" style="1" customWidth="1"/>
    <col min="12042" max="12288" width="8.9375" style="1"/>
    <col min="12289" max="12289" width="16" style="1" customWidth="1"/>
    <col min="12290" max="12290" width="11" style="1" customWidth="1"/>
    <col min="12291" max="12291" width="8.9375" style="1"/>
    <col min="12292" max="12292" width="12.87890625" style="1" customWidth="1"/>
    <col min="12293" max="12293" width="12" style="1" bestFit="1" customWidth="1"/>
    <col min="12294" max="12294" width="15.5859375" style="1" bestFit="1" customWidth="1"/>
    <col min="12295" max="12295" width="8.9375" style="1"/>
    <col min="12296" max="12296" width="10.703125" style="1" customWidth="1"/>
    <col min="12297" max="12297" width="11.1171875" style="1" customWidth="1"/>
    <col min="12298" max="12544" width="8.9375" style="1"/>
    <col min="12545" max="12545" width="16" style="1" customWidth="1"/>
    <col min="12546" max="12546" width="11" style="1" customWidth="1"/>
    <col min="12547" max="12547" width="8.9375" style="1"/>
    <col min="12548" max="12548" width="12.87890625" style="1" customWidth="1"/>
    <col min="12549" max="12549" width="12" style="1" bestFit="1" customWidth="1"/>
    <col min="12550" max="12550" width="15.5859375" style="1" bestFit="1" customWidth="1"/>
    <col min="12551" max="12551" width="8.9375" style="1"/>
    <col min="12552" max="12552" width="10.703125" style="1" customWidth="1"/>
    <col min="12553" max="12553" width="11.1171875" style="1" customWidth="1"/>
    <col min="12554" max="12800" width="8.9375" style="1"/>
    <col min="12801" max="12801" width="16" style="1" customWidth="1"/>
    <col min="12802" max="12802" width="11" style="1" customWidth="1"/>
    <col min="12803" max="12803" width="8.9375" style="1"/>
    <col min="12804" max="12804" width="12.87890625" style="1" customWidth="1"/>
    <col min="12805" max="12805" width="12" style="1" bestFit="1" customWidth="1"/>
    <col min="12806" max="12806" width="15.5859375" style="1" bestFit="1" customWidth="1"/>
    <col min="12807" max="12807" width="8.9375" style="1"/>
    <col min="12808" max="12808" width="10.703125" style="1" customWidth="1"/>
    <col min="12809" max="12809" width="11.1171875" style="1" customWidth="1"/>
    <col min="12810" max="13056" width="8.9375" style="1"/>
    <col min="13057" max="13057" width="16" style="1" customWidth="1"/>
    <col min="13058" max="13058" width="11" style="1" customWidth="1"/>
    <col min="13059" max="13059" width="8.9375" style="1"/>
    <col min="13060" max="13060" width="12.87890625" style="1" customWidth="1"/>
    <col min="13061" max="13061" width="12" style="1" bestFit="1" customWidth="1"/>
    <col min="13062" max="13062" width="15.5859375" style="1" bestFit="1" customWidth="1"/>
    <col min="13063" max="13063" width="8.9375" style="1"/>
    <col min="13064" max="13064" width="10.703125" style="1" customWidth="1"/>
    <col min="13065" max="13065" width="11.1171875" style="1" customWidth="1"/>
    <col min="13066" max="13312" width="8.9375" style="1"/>
    <col min="13313" max="13313" width="16" style="1" customWidth="1"/>
    <col min="13314" max="13314" width="11" style="1" customWidth="1"/>
    <col min="13315" max="13315" width="8.9375" style="1"/>
    <col min="13316" max="13316" width="12.87890625" style="1" customWidth="1"/>
    <col min="13317" max="13317" width="12" style="1" bestFit="1" customWidth="1"/>
    <col min="13318" max="13318" width="15.5859375" style="1" bestFit="1" customWidth="1"/>
    <col min="13319" max="13319" width="8.9375" style="1"/>
    <col min="13320" max="13320" width="10.703125" style="1" customWidth="1"/>
    <col min="13321" max="13321" width="11.1171875" style="1" customWidth="1"/>
    <col min="13322" max="13568" width="8.9375" style="1"/>
    <col min="13569" max="13569" width="16" style="1" customWidth="1"/>
    <col min="13570" max="13570" width="11" style="1" customWidth="1"/>
    <col min="13571" max="13571" width="8.9375" style="1"/>
    <col min="13572" max="13572" width="12.87890625" style="1" customWidth="1"/>
    <col min="13573" max="13573" width="12" style="1" bestFit="1" customWidth="1"/>
    <col min="13574" max="13574" width="15.5859375" style="1" bestFit="1" customWidth="1"/>
    <col min="13575" max="13575" width="8.9375" style="1"/>
    <col min="13576" max="13576" width="10.703125" style="1" customWidth="1"/>
    <col min="13577" max="13577" width="11.1171875" style="1" customWidth="1"/>
    <col min="13578" max="13824" width="8.9375" style="1"/>
    <col min="13825" max="13825" width="16" style="1" customWidth="1"/>
    <col min="13826" max="13826" width="11" style="1" customWidth="1"/>
    <col min="13827" max="13827" width="8.9375" style="1"/>
    <col min="13828" max="13828" width="12.87890625" style="1" customWidth="1"/>
    <col min="13829" max="13829" width="12" style="1" bestFit="1" customWidth="1"/>
    <col min="13830" max="13830" width="15.5859375" style="1" bestFit="1" customWidth="1"/>
    <col min="13831" max="13831" width="8.9375" style="1"/>
    <col min="13832" max="13832" width="10.703125" style="1" customWidth="1"/>
    <col min="13833" max="13833" width="11.1171875" style="1" customWidth="1"/>
    <col min="13834" max="14080" width="8.9375" style="1"/>
    <col min="14081" max="14081" width="16" style="1" customWidth="1"/>
    <col min="14082" max="14082" width="11" style="1" customWidth="1"/>
    <col min="14083" max="14083" width="8.9375" style="1"/>
    <col min="14084" max="14084" width="12.87890625" style="1" customWidth="1"/>
    <col min="14085" max="14085" width="12" style="1" bestFit="1" customWidth="1"/>
    <col min="14086" max="14086" width="15.5859375" style="1" bestFit="1" customWidth="1"/>
    <col min="14087" max="14087" width="8.9375" style="1"/>
    <col min="14088" max="14088" width="10.703125" style="1" customWidth="1"/>
    <col min="14089" max="14089" width="11.1171875" style="1" customWidth="1"/>
    <col min="14090" max="14336" width="8.9375" style="1"/>
    <col min="14337" max="14337" width="16" style="1" customWidth="1"/>
    <col min="14338" max="14338" width="11" style="1" customWidth="1"/>
    <col min="14339" max="14339" width="8.9375" style="1"/>
    <col min="14340" max="14340" width="12.87890625" style="1" customWidth="1"/>
    <col min="14341" max="14341" width="12" style="1" bestFit="1" customWidth="1"/>
    <col min="14342" max="14342" width="15.5859375" style="1" bestFit="1" customWidth="1"/>
    <col min="14343" max="14343" width="8.9375" style="1"/>
    <col min="14344" max="14344" width="10.703125" style="1" customWidth="1"/>
    <col min="14345" max="14345" width="11.1171875" style="1" customWidth="1"/>
    <col min="14346" max="14592" width="8.9375" style="1"/>
    <col min="14593" max="14593" width="16" style="1" customWidth="1"/>
    <col min="14594" max="14594" width="11" style="1" customWidth="1"/>
    <col min="14595" max="14595" width="8.9375" style="1"/>
    <col min="14596" max="14596" width="12.87890625" style="1" customWidth="1"/>
    <col min="14597" max="14597" width="12" style="1" bestFit="1" customWidth="1"/>
    <col min="14598" max="14598" width="15.5859375" style="1" bestFit="1" customWidth="1"/>
    <col min="14599" max="14599" width="8.9375" style="1"/>
    <col min="14600" max="14600" width="10.703125" style="1" customWidth="1"/>
    <col min="14601" max="14601" width="11.1171875" style="1" customWidth="1"/>
    <col min="14602" max="14848" width="8.9375" style="1"/>
    <col min="14849" max="14849" width="16" style="1" customWidth="1"/>
    <col min="14850" max="14850" width="11" style="1" customWidth="1"/>
    <col min="14851" max="14851" width="8.9375" style="1"/>
    <col min="14852" max="14852" width="12.87890625" style="1" customWidth="1"/>
    <col min="14853" max="14853" width="12" style="1" bestFit="1" customWidth="1"/>
    <col min="14854" max="14854" width="15.5859375" style="1" bestFit="1" customWidth="1"/>
    <col min="14855" max="14855" width="8.9375" style="1"/>
    <col min="14856" max="14856" width="10.703125" style="1" customWidth="1"/>
    <col min="14857" max="14857" width="11.1171875" style="1" customWidth="1"/>
    <col min="14858" max="15104" width="8.9375" style="1"/>
    <col min="15105" max="15105" width="16" style="1" customWidth="1"/>
    <col min="15106" max="15106" width="11" style="1" customWidth="1"/>
    <col min="15107" max="15107" width="8.9375" style="1"/>
    <col min="15108" max="15108" width="12.87890625" style="1" customWidth="1"/>
    <col min="15109" max="15109" width="12" style="1" bestFit="1" customWidth="1"/>
    <col min="15110" max="15110" width="15.5859375" style="1" bestFit="1" customWidth="1"/>
    <col min="15111" max="15111" width="8.9375" style="1"/>
    <col min="15112" max="15112" width="10.703125" style="1" customWidth="1"/>
    <col min="15113" max="15113" width="11.1171875" style="1" customWidth="1"/>
    <col min="15114" max="15360" width="8.9375" style="1"/>
    <col min="15361" max="15361" width="16" style="1" customWidth="1"/>
    <col min="15362" max="15362" width="11" style="1" customWidth="1"/>
    <col min="15363" max="15363" width="8.9375" style="1"/>
    <col min="15364" max="15364" width="12.87890625" style="1" customWidth="1"/>
    <col min="15365" max="15365" width="12" style="1" bestFit="1" customWidth="1"/>
    <col min="15366" max="15366" width="15.5859375" style="1" bestFit="1" customWidth="1"/>
    <col min="15367" max="15367" width="8.9375" style="1"/>
    <col min="15368" max="15368" width="10.703125" style="1" customWidth="1"/>
    <col min="15369" max="15369" width="11.1171875" style="1" customWidth="1"/>
    <col min="15370" max="15616" width="8.9375" style="1"/>
    <col min="15617" max="15617" width="16" style="1" customWidth="1"/>
    <col min="15618" max="15618" width="11" style="1" customWidth="1"/>
    <col min="15619" max="15619" width="8.9375" style="1"/>
    <col min="15620" max="15620" width="12.87890625" style="1" customWidth="1"/>
    <col min="15621" max="15621" width="12" style="1" bestFit="1" customWidth="1"/>
    <col min="15622" max="15622" width="15.5859375" style="1" bestFit="1" customWidth="1"/>
    <col min="15623" max="15623" width="8.9375" style="1"/>
    <col min="15624" max="15624" width="10.703125" style="1" customWidth="1"/>
    <col min="15625" max="15625" width="11.1171875" style="1" customWidth="1"/>
    <col min="15626" max="15872" width="8.9375" style="1"/>
    <col min="15873" max="15873" width="16" style="1" customWidth="1"/>
    <col min="15874" max="15874" width="11" style="1" customWidth="1"/>
    <col min="15875" max="15875" width="8.9375" style="1"/>
    <col min="15876" max="15876" width="12.87890625" style="1" customWidth="1"/>
    <col min="15877" max="15877" width="12" style="1" bestFit="1" customWidth="1"/>
    <col min="15878" max="15878" width="15.5859375" style="1" bestFit="1" customWidth="1"/>
    <col min="15879" max="15879" width="8.9375" style="1"/>
    <col min="15880" max="15880" width="10.703125" style="1" customWidth="1"/>
    <col min="15881" max="15881" width="11.1171875" style="1" customWidth="1"/>
    <col min="15882" max="16128" width="8.9375" style="1"/>
    <col min="16129" max="16129" width="16" style="1" customWidth="1"/>
    <col min="16130" max="16130" width="11" style="1" customWidth="1"/>
    <col min="16131" max="16131" width="8.9375" style="1"/>
    <col min="16132" max="16132" width="12.87890625" style="1" customWidth="1"/>
    <col min="16133" max="16133" width="12" style="1" bestFit="1" customWidth="1"/>
    <col min="16134" max="16134" width="15.5859375" style="1" bestFit="1" customWidth="1"/>
    <col min="16135" max="16135" width="8.9375" style="1"/>
    <col min="16136" max="16136" width="10.703125" style="1" customWidth="1"/>
    <col min="16137" max="16137" width="11.1171875" style="1" customWidth="1"/>
    <col min="16138" max="16384" width="8.9375" style="1"/>
  </cols>
  <sheetData>
    <row r="1" spans="1:8" x14ac:dyDescent="0.5">
      <c r="A1" s="7" t="s">
        <v>25</v>
      </c>
    </row>
    <row r="3" spans="1:8" x14ac:dyDescent="0.5">
      <c r="A3" s="7" t="s">
        <v>24</v>
      </c>
      <c r="G3" s="7" t="s">
        <v>23</v>
      </c>
    </row>
    <row r="4" spans="1:8" x14ac:dyDescent="0.5">
      <c r="A4" s="12" t="s">
        <v>9</v>
      </c>
      <c r="B4" s="13" t="s">
        <v>22</v>
      </c>
      <c r="G4" s="19" t="s">
        <v>13</v>
      </c>
      <c r="H4" s="19" t="s">
        <v>21</v>
      </c>
    </row>
    <row r="5" spans="1:8" x14ac:dyDescent="0.5">
      <c r="A5" s="12">
        <v>1</v>
      </c>
      <c r="B5" s="20">
        <v>10</v>
      </c>
      <c r="C5" s="2"/>
      <c r="D5" s="2"/>
      <c r="E5" s="2"/>
      <c r="G5" s="19" t="s">
        <v>12</v>
      </c>
      <c r="H5" s="19" t="s">
        <v>20</v>
      </c>
    </row>
    <row r="6" spans="1:8" x14ac:dyDescent="0.5">
      <c r="A6" s="12">
        <v>2</v>
      </c>
      <c r="B6" s="20">
        <v>8</v>
      </c>
      <c r="C6" s="2"/>
      <c r="D6" s="2"/>
      <c r="E6" s="2"/>
      <c r="G6" s="19" t="s">
        <v>9</v>
      </c>
      <c r="H6" s="19" t="s">
        <v>19</v>
      </c>
    </row>
    <row r="7" spans="1:8" x14ac:dyDescent="0.5">
      <c r="A7" s="12">
        <v>3</v>
      </c>
      <c r="B7" s="20">
        <v>6</v>
      </c>
      <c r="C7" s="2"/>
      <c r="D7" s="2"/>
      <c r="E7" s="2"/>
      <c r="G7" s="19" t="s">
        <v>18</v>
      </c>
      <c r="H7" s="19" t="s">
        <v>17</v>
      </c>
    </row>
    <row r="8" spans="1:8" x14ac:dyDescent="0.5">
      <c r="B8" s="2"/>
      <c r="C8" s="2"/>
      <c r="D8" s="2"/>
      <c r="E8" s="2"/>
    </row>
    <row r="9" spans="1:8" x14ac:dyDescent="0.5">
      <c r="A9" s="1" t="s">
        <v>16</v>
      </c>
      <c r="B9" s="18">
        <v>100</v>
      </c>
      <c r="C9" s="2"/>
      <c r="D9" s="2"/>
      <c r="E9" s="2"/>
    </row>
    <row r="10" spans="1:8" x14ac:dyDescent="0.5">
      <c r="B10" s="2"/>
      <c r="C10" s="2"/>
      <c r="D10" s="2"/>
      <c r="E10" s="2"/>
    </row>
    <row r="11" spans="1:8" x14ac:dyDescent="0.5">
      <c r="A11" s="7" t="s">
        <v>15</v>
      </c>
      <c r="B11" s="2"/>
      <c r="C11" s="2"/>
      <c r="D11" s="2"/>
      <c r="E11" s="2"/>
    </row>
    <row r="12" spans="1:8" s="13" customFormat="1" x14ac:dyDescent="0.5">
      <c r="A12" s="12" t="s">
        <v>14</v>
      </c>
      <c r="B12" s="15" t="s">
        <v>9</v>
      </c>
      <c r="C12" s="14" t="s">
        <v>13</v>
      </c>
      <c r="D12" s="14"/>
      <c r="E12" s="14" t="s">
        <v>12</v>
      </c>
    </row>
    <row r="13" spans="1:8" x14ac:dyDescent="0.5">
      <c r="A13" s="12">
        <v>1</v>
      </c>
      <c r="B13" s="17">
        <v>2</v>
      </c>
      <c r="C13" s="16">
        <v>2700</v>
      </c>
      <c r="D13" s="15" t="s">
        <v>11</v>
      </c>
      <c r="E13" s="10">
        <v>2700</v>
      </c>
    </row>
    <row r="14" spans="1:8" x14ac:dyDescent="0.5">
      <c r="A14" s="12">
        <v>2</v>
      </c>
      <c r="B14" s="17">
        <v>1</v>
      </c>
      <c r="C14" s="16">
        <v>2800</v>
      </c>
      <c r="D14" s="15" t="s">
        <v>11</v>
      </c>
      <c r="E14" s="10">
        <v>2800</v>
      </c>
    </row>
    <row r="15" spans="1:8" x14ac:dyDescent="0.5">
      <c r="A15" s="12">
        <v>3</v>
      </c>
      <c r="B15" s="17">
        <v>2</v>
      </c>
      <c r="C15" s="16">
        <v>1100</v>
      </c>
      <c r="D15" s="15" t="s">
        <v>11</v>
      </c>
      <c r="E15" s="10">
        <v>1100</v>
      </c>
    </row>
    <row r="16" spans="1:8" x14ac:dyDescent="0.5">
      <c r="A16" s="12">
        <v>4</v>
      </c>
      <c r="B16" s="17">
        <v>3</v>
      </c>
      <c r="C16" s="16">
        <v>1677.766845703125</v>
      </c>
      <c r="D16" s="15" t="s">
        <v>11</v>
      </c>
      <c r="E16" s="10">
        <v>1800</v>
      </c>
    </row>
    <row r="17" spans="1:6" x14ac:dyDescent="0.5">
      <c r="A17" s="12">
        <v>5</v>
      </c>
      <c r="B17" s="17">
        <v>3</v>
      </c>
      <c r="C17" s="16">
        <v>3399.999267578125</v>
      </c>
      <c r="D17" s="15" t="s">
        <v>11</v>
      </c>
      <c r="E17" s="10">
        <v>3400</v>
      </c>
    </row>
    <row r="18" spans="1:6" x14ac:dyDescent="0.5">
      <c r="B18" s="2"/>
      <c r="C18" s="2"/>
      <c r="D18" s="2"/>
      <c r="E18" s="2"/>
    </row>
    <row r="19" spans="1:6" x14ac:dyDescent="0.5">
      <c r="A19" s="7" t="s">
        <v>10</v>
      </c>
      <c r="B19" s="2"/>
      <c r="C19" s="2"/>
      <c r="D19" s="2"/>
      <c r="E19" s="2"/>
    </row>
    <row r="20" spans="1:6" s="13" customFormat="1" x14ac:dyDescent="0.5">
      <c r="A20" s="12" t="s">
        <v>9</v>
      </c>
      <c r="B20" s="14" t="s">
        <v>8</v>
      </c>
      <c r="C20" s="14" t="s">
        <v>7</v>
      </c>
      <c r="D20" s="14" t="s">
        <v>6</v>
      </c>
      <c r="E20" s="14" t="s">
        <v>5</v>
      </c>
      <c r="F20" s="13" t="s">
        <v>4</v>
      </c>
    </row>
    <row r="21" spans="1:6" x14ac:dyDescent="0.5">
      <c r="A21" s="12">
        <v>1</v>
      </c>
      <c r="B21" s="11">
        <f>SUMIF($B$13:$B$17,A21,$C$13:$C$17)</f>
        <v>2800</v>
      </c>
      <c r="C21" s="10">
        <v>2900</v>
      </c>
      <c r="D21" s="11">
        <f>IF(B21&lt;C21,C21-B21,0)</f>
        <v>100</v>
      </c>
      <c r="E21" s="10">
        <v>900</v>
      </c>
      <c r="F21" s="8">
        <f>IF(D21&gt;E21,D21-E21,0)</f>
        <v>0</v>
      </c>
    </row>
    <row r="22" spans="1:6" x14ac:dyDescent="0.5">
      <c r="A22" s="12">
        <v>2</v>
      </c>
      <c r="B22" s="11">
        <f>SUMIF($B$13:$B$17,A22,$C$13:$C$17)</f>
        <v>3800</v>
      </c>
      <c r="C22" s="10">
        <v>4000</v>
      </c>
      <c r="D22" s="11">
        <f>IF(B22&lt;C22,C22-B22,0)</f>
        <v>200</v>
      </c>
      <c r="E22" s="10">
        <v>900</v>
      </c>
      <c r="F22" s="8">
        <f>IF(D22&gt;E22,D22-E22,0)</f>
        <v>0</v>
      </c>
    </row>
    <row r="23" spans="1:6" x14ac:dyDescent="0.5">
      <c r="A23" s="12">
        <v>3</v>
      </c>
      <c r="B23" s="11">
        <f>SUMIF($B$13:$B$17,A23,$C$13:$C$17)</f>
        <v>5077.76611328125</v>
      </c>
      <c r="C23" s="10">
        <v>4900</v>
      </c>
      <c r="D23" s="11">
        <f>IF(B23&lt;C23,C23-B23,0)</f>
        <v>0</v>
      </c>
      <c r="E23" s="10">
        <v>900</v>
      </c>
      <c r="F23" s="8">
        <f>IF(D23&gt;E23,D23-E23,0)</f>
        <v>0</v>
      </c>
    </row>
    <row r="24" spans="1:6" x14ac:dyDescent="0.5">
      <c r="B24" s="2"/>
      <c r="C24" s="2"/>
      <c r="D24" s="2"/>
      <c r="E24" s="9"/>
      <c r="F24" s="8"/>
    </row>
    <row r="25" spans="1:6" x14ac:dyDescent="0.5">
      <c r="A25" s="7" t="s">
        <v>3</v>
      </c>
      <c r="B25" s="2"/>
      <c r="C25" s="2"/>
      <c r="D25" s="2"/>
      <c r="E25" s="2"/>
    </row>
    <row r="26" spans="1:6" x14ac:dyDescent="0.5">
      <c r="A26" s="6" t="s">
        <v>2</v>
      </c>
      <c r="B26" s="5">
        <f>SUMPRODUCT(B5:B7,D21:D23)</f>
        <v>2600</v>
      </c>
      <c r="C26" s="2"/>
      <c r="D26" s="2"/>
      <c r="E26" s="2"/>
    </row>
    <row r="27" spans="1:6" x14ac:dyDescent="0.5">
      <c r="A27" s="1" t="s">
        <v>1</v>
      </c>
      <c r="B27" s="4">
        <f>B9*SUM(F21:F23)</f>
        <v>0</v>
      </c>
      <c r="C27" s="2"/>
      <c r="D27" s="2"/>
      <c r="E27" s="2"/>
    </row>
    <row r="28" spans="1:6" x14ac:dyDescent="0.5">
      <c r="A28" s="1" t="s">
        <v>0</v>
      </c>
      <c r="B28" s="3">
        <f>SUM(B26:B27)</f>
        <v>2600</v>
      </c>
      <c r="C28" s="2"/>
      <c r="D28" s="2"/>
      <c r="E28" s="2"/>
    </row>
  </sheetData>
  <printOptions headings="1" gridLines="1"/>
  <pageMargins left="0.75" right="0.75" top="1" bottom="1" header="0.5" footer="0.5"/>
  <pageSetup scale="54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Case</vt:lpstr>
      <vt:lpstr>Q1</vt:lpstr>
      <vt:lpstr>Q2</vt:lpstr>
      <vt:lpstr>Q3</vt:lpstr>
      <vt:lpstr>Assnmts</vt:lpstr>
      <vt:lpstr>BW</vt:lpstr>
      <vt:lpstr>Color</vt:lpstr>
      <vt:lpstr>'Q2'!DemWins</vt:lpstr>
      <vt:lpstr>'Q2'!MaxPop</vt:lpstr>
      <vt:lpstr>'Q2'!MinPop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Turken</dc:creator>
  <cp:lastModifiedBy>Nazli Turken</cp:lastModifiedBy>
  <dcterms:created xsi:type="dcterms:W3CDTF">2020-01-20T02:39:05Z</dcterms:created>
  <dcterms:modified xsi:type="dcterms:W3CDTF">2020-03-09T17:46:45Z</dcterms:modified>
</cp:coreProperties>
</file>