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actical_1" sheetId="1" r:id="rId4"/>
    <sheet state="visible" name="Practical_2" sheetId="2" r:id="rId5"/>
    <sheet state="visible" name="Practical_3" sheetId="3" r:id="rId6"/>
    <sheet state="visible" name="Practical_4" sheetId="4" r:id="rId7"/>
    <sheet state="visible" name="Practical_5" sheetId="5" r:id="rId8"/>
    <sheet state="visible" name="Practical_6" sheetId="6" r:id="rId9"/>
    <sheet state="visible" name="Practical_7" sheetId="7" r:id="rId10"/>
    <sheet state="visible" name="Practical_8" sheetId="8" r:id="rId11"/>
    <sheet state="visible" name="Practical_9" sheetId="9" r:id="rId12"/>
    <sheet state="visible" name="Practical 10" sheetId="10" r:id="rId13"/>
    <sheet state="visible" name="Practical 11" sheetId="11" r:id="rId14"/>
    <sheet state="visible" name="Practical_12" sheetId="12" r:id="rId15"/>
    <sheet state="visible" name="Practical_13" sheetId="13" r:id="rId16"/>
    <sheet state="visible" name="Practical_14" sheetId="14" r:id="rId17"/>
    <sheet state="visible" name="Practical_15" sheetId="15" r:id="rId18"/>
    <sheet state="visible" name="Practical_16" sheetId="16" r:id="rId19"/>
  </sheets>
  <definedNames/>
  <calcPr/>
</workbook>
</file>

<file path=xl/sharedStrings.xml><?xml version="1.0" encoding="utf-8"?>
<sst xmlns="http://schemas.openxmlformats.org/spreadsheetml/2006/main" count="314" uniqueCount="173">
  <si>
    <t>Practical 1</t>
  </si>
  <si>
    <t>Practical (1) of practical list</t>
  </si>
  <si>
    <t>Plotting and fitting of Binomial distribution and graphical representation of probabilities</t>
  </si>
  <si>
    <t>Number of Trials</t>
  </si>
  <si>
    <t>Probability For Sucess</t>
  </si>
  <si>
    <t>x</t>
  </si>
  <si>
    <t>P(x)</t>
  </si>
  <si>
    <t>Practical 2</t>
  </si>
  <si>
    <t>Practical (9) of practical list</t>
  </si>
  <si>
    <t>Application problem based on the Binomial Distribution</t>
  </si>
  <si>
    <t>Q.1)</t>
  </si>
  <si>
    <t>If a coin is tossed 5 times</t>
  </si>
  <si>
    <t>i)</t>
  </si>
  <si>
    <t>Probability of getting exactly 2 heads</t>
  </si>
  <si>
    <t>ii)</t>
  </si>
  <si>
    <t>Probability of getting atmost 2 heads</t>
  </si>
  <si>
    <t>iii)</t>
  </si>
  <si>
    <t>Probability of getting atleast 4 heads</t>
  </si>
  <si>
    <t>Q.2)</t>
  </si>
  <si>
    <t>There are 4 fused bulbs in a lot of 6 good bulbs, if 3 bulbs are drawn with replacement find,</t>
  </si>
  <si>
    <t>The Probability of getting atmost 3 fused bulbs</t>
  </si>
  <si>
    <t>Q.3)</t>
  </si>
  <si>
    <t>A pair of Dice is thrown 4 times find,</t>
  </si>
  <si>
    <t>The Probability of getting a doublet 3 times</t>
  </si>
  <si>
    <t>Practical 3</t>
  </si>
  <si>
    <t>Practical (3) of Practical list</t>
  </si>
  <si>
    <t>Plotting and fitting of poisson distribution and graphical representation of probability</t>
  </si>
  <si>
    <t>Lamda</t>
  </si>
  <si>
    <t>X</t>
  </si>
  <si>
    <t>P(X)</t>
  </si>
  <si>
    <t>Practical 4</t>
  </si>
  <si>
    <t>Practical (4) of Practical list</t>
  </si>
  <si>
    <t>Plotting and fitting of Geometric distribution and graphical representation of probability</t>
  </si>
  <si>
    <t>In geometric distribution the probability of getting k failures before getting first success is P(X=k)= (1-p)^k*p</t>
  </si>
  <si>
    <t>K</t>
  </si>
  <si>
    <t>Practical 5</t>
  </si>
  <si>
    <t>Practical (5) of Practical list</t>
  </si>
  <si>
    <t>Plotting and fitting of Uniform distribution and graphical representation of probability</t>
  </si>
  <si>
    <t>a</t>
  </si>
  <si>
    <t>b</t>
  </si>
  <si>
    <t>X1</t>
  </si>
  <si>
    <t>X2</t>
  </si>
  <si>
    <t>To Obtain Value Between X1 and X2--&gt;</t>
  </si>
  <si>
    <t xml:space="preserve">  P=(X2-X1)/(b-a)</t>
  </si>
  <si>
    <t>A bus shows up at a bus stop every 20 min. If you arrive at the bus stop what is the probability that the bus will show up in 10 minutes or less.</t>
  </si>
  <si>
    <t>P(the bus show up in =&lt;10 mins)</t>
  </si>
  <si>
    <t>--&gt;</t>
  </si>
  <si>
    <t>The weight of an article is uniformwly distributed between 15 and 25 gm. If you randomly select an article, what is the probability that the weight of the article lies between 17 and 19?</t>
  </si>
  <si>
    <t>P(17 &lt; weight of article &lt; 19)</t>
  </si>
  <si>
    <t>The range of a game is unifomely distributed between 120 and 170. what is the probability that the length of a game will last more than 150 minutes</t>
  </si>
  <si>
    <t>P( game length &gt; 150 mins)</t>
  </si>
  <si>
    <t>Practical 6</t>
  </si>
  <si>
    <t>Practical (6) of Practical list</t>
  </si>
  <si>
    <t>Plotting and fitting of Exponential distribution and graphical representation of probability</t>
  </si>
  <si>
    <t>A new customer enters a shop every 2 minutes on average. After a customer arrives, find the probability that a new cutomer arrives in one minute.</t>
  </si>
  <si>
    <t>P(X=1)</t>
  </si>
  <si>
    <t>Suppose an earthquake occurs every 400 days in a certain region on average. After an earthquake occurs, find the probability that it will take more than 500 days for the next earthquake to occur.</t>
  </si>
  <si>
    <t>P(X&gt;500)</t>
  </si>
  <si>
    <t>Suppose a telephone booth receives a new call every 10 minutes on average. After a customer calls, find the probability that the new customer calls between 10 to 15 minutes.</t>
  </si>
  <si>
    <t>P(10 &lt; X &lt; 15)</t>
  </si>
  <si>
    <t>Q.4)</t>
  </si>
  <si>
    <t>Mean</t>
  </si>
  <si>
    <t>Practical 7</t>
  </si>
  <si>
    <t>Practical (7) of Practical list</t>
  </si>
  <si>
    <t>Plotting and fitting of Normal distribution and graphical representation of probability</t>
  </si>
  <si>
    <t>Standard Deviation</t>
  </si>
  <si>
    <t>Practical 8</t>
  </si>
  <si>
    <t>Practical (11) of Practical list</t>
  </si>
  <si>
    <t>Application problem based on the normal distribution</t>
  </si>
  <si>
    <t>It is known that the income levels are normally distributed with mean of 3500 and stanadard deviation of 500. Find the probaboility that income of the randomly selected person will be less than 3000 dollar</t>
  </si>
  <si>
    <t>P(X &lt; $3000)</t>
  </si>
  <si>
    <t>The weights of bag is a normal distribution with mean 25.8kg and standard deviation 0.5 kg. Find the probability that a randomly selcetd bag will weigh less than 25 kg?</t>
  </si>
  <si>
    <t>P(X &lt; 25kg)</t>
  </si>
  <si>
    <t>The time taken to install a satellite dish may be assumed to be a normal random variable with mean 134 and standard deviation 16. Find the probability that the time taken is less than 150.</t>
  </si>
  <si>
    <t>P(X &lt; 150min)</t>
  </si>
  <si>
    <t>The distance travelled by workers may be modelled by a normal distribution with mean 7.5 and standard deviation 2.5. Find the probability that the distance travelled is less than 11 km.</t>
  </si>
  <si>
    <t>P(X &lt; 11km)</t>
  </si>
  <si>
    <t>Practical 9</t>
  </si>
  <si>
    <t>Y</t>
  </si>
  <si>
    <t>x - mean(x)</t>
  </si>
  <si>
    <t>y - mean(y)</t>
  </si>
  <si>
    <t>{x - mean(x)}^2</t>
  </si>
  <si>
    <t>{y - mean(y)}^2</t>
  </si>
  <si>
    <t>{x - mean(x)}{y - mean(y)}</t>
  </si>
  <si>
    <t>Average</t>
  </si>
  <si>
    <t>V(x)</t>
  </si>
  <si>
    <t>V(y)</t>
  </si>
  <si>
    <t>CoV(x,y)</t>
  </si>
  <si>
    <r>
      <rPr>
        <rFont val="Arial"/>
        <b/>
        <color theme="1"/>
        <sz val="17.0"/>
      </rPr>
      <t xml:space="preserve">r  </t>
    </r>
    <r>
      <rPr>
        <rFont val="Arial"/>
        <b/>
        <color theme="1"/>
        <sz val="10.0"/>
      </rPr>
      <t>--&gt;</t>
    </r>
  </si>
  <si>
    <t>Practical-10</t>
  </si>
  <si>
    <t>Practical (12) of Practical list</t>
  </si>
  <si>
    <t xml:space="preserve">Presentation of bivariate data through scatter-plot diagrams and calculation of Covariance. </t>
  </si>
  <si>
    <t xml:space="preserve">  </t>
  </si>
  <si>
    <t>Q.1</t>
  </si>
  <si>
    <t>X(Price)</t>
  </si>
  <si>
    <t>Y(Supply)</t>
  </si>
  <si>
    <t>Mean(X)</t>
  </si>
  <si>
    <t>Mean(Y)</t>
  </si>
  <si>
    <t>X - Mean(X)</t>
  </si>
  <si>
    <t>Y - Mean(Y)</t>
  </si>
  <si>
    <t>{X - Mean(X)} {Y - Mean(Y)}</t>
  </si>
  <si>
    <t>Sum</t>
  </si>
  <si>
    <t>CoV(X,Y)</t>
  </si>
  <si>
    <t>Q.2</t>
  </si>
  <si>
    <t>Q.3</t>
  </si>
  <si>
    <t>Density</t>
  </si>
  <si>
    <t>Patients of dengue fever</t>
  </si>
  <si>
    <t>Practical 11</t>
  </si>
  <si>
    <t>Practical (13) of Practical list</t>
  </si>
  <si>
    <t>Calculation of Karl Pearson's correlation coefficients.</t>
  </si>
  <si>
    <t>E(X)</t>
  </si>
  <si>
    <t>E(Y)</t>
  </si>
  <si>
    <t>X - E(X)</t>
  </si>
  <si>
    <t>Y - E(Y)</t>
  </si>
  <si>
    <t>(X - E(X))^2</t>
  </si>
  <si>
    <t>(Y - E(Y))^2</t>
  </si>
  <si>
    <t>(X - E(X))(Y - E(Y))</t>
  </si>
  <si>
    <r>
      <rPr>
        <rFont val="Arial"/>
        <b/>
        <color theme="1"/>
      </rPr>
      <t xml:space="preserve">Sum </t>
    </r>
    <r>
      <rPr>
        <rFont val="Arial"/>
        <b/>
        <color theme="1"/>
      </rPr>
      <t>--&gt;</t>
    </r>
  </si>
  <si>
    <t>Q.)</t>
  </si>
  <si>
    <t>r</t>
  </si>
  <si>
    <t>1.)</t>
  </si>
  <si>
    <t>D7:D13</t>
  </si>
  <si>
    <t>2.)</t>
  </si>
  <si>
    <t>E7:E13</t>
  </si>
  <si>
    <t>3.)</t>
  </si>
  <si>
    <t>F7:F13</t>
  </si>
  <si>
    <t>4.)</t>
  </si>
  <si>
    <t>H7:H13</t>
  </si>
  <si>
    <t>5.)</t>
  </si>
  <si>
    <t>G7:G13</t>
  </si>
  <si>
    <t>6.)</t>
  </si>
  <si>
    <t>I7:I13</t>
  </si>
  <si>
    <t>7.)</t>
  </si>
  <si>
    <t>J7:J13</t>
  </si>
  <si>
    <t>Practical 12</t>
  </si>
  <si>
    <t>Practical (15) of Practical list</t>
  </si>
  <si>
    <t>Generatng Random numbers from discrete(Bernoulli, Binomial, Poisson) distribution.</t>
  </si>
  <si>
    <t>binomial</t>
  </si>
  <si>
    <t>bernoulli</t>
  </si>
  <si>
    <t>poissson</t>
  </si>
  <si>
    <t>Practical 13</t>
  </si>
  <si>
    <t>Practical (2) of Practical list</t>
  </si>
  <si>
    <t>The multinomial distribution describes the probabiity of obtaining a specific number of counts for k diferent outcomes when each outcome has a fixed probability of occuring.</t>
  </si>
  <si>
    <t>If a Random variable x has a multinomial dstribution then the probability that the outcome 1 occurs exactly x1 times, outcome occurs exactly x2 times and so on ..., can be obtained by</t>
  </si>
  <si>
    <t>In an election candidate A recieves 10% of the votes, Candidate B recives 40% of the vote and Candidate C recives 50%  votes. If we select the sample of 10 voters,</t>
  </si>
  <si>
    <t>what is the probability that 2 voted for Candidate A, 4 people voted for Candidate B and 4 voted for Candidate C ??</t>
  </si>
  <si>
    <t>Multinomial</t>
  </si>
  <si>
    <t>Outcome  A</t>
  </si>
  <si>
    <t>Outcome  B</t>
  </si>
  <si>
    <t>Outcome  C</t>
  </si>
  <si>
    <t>Probability A</t>
  </si>
  <si>
    <t>^</t>
  </si>
  <si>
    <t>Probability</t>
  </si>
  <si>
    <t>Probability B</t>
  </si>
  <si>
    <t>Probability C</t>
  </si>
  <si>
    <t>A box contains 6 yellow marbles 2 red marbles and 2 pink marbles if 4 marbles are selected with replacement what is the prb. that 4 marbles are yellow</t>
  </si>
  <si>
    <t>2 PEOPLE A AND B ARE PLAYING GAME the probability of a win 0.5 , b 0.3 tie 0.2 if they play the game 10 times what is the probability that A wins 4 times, b wins 5 times and they tie 1 time</t>
  </si>
  <si>
    <t>Practical 14</t>
  </si>
  <si>
    <t>Practical (14) of Practical list</t>
  </si>
  <si>
    <t>Calculating</t>
  </si>
  <si>
    <t>correlation means relation between two varibales</t>
  </si>
  <si>
    <t>A correlation coefficieint of 0 means</t>
  </si>
  <si>
    <t>If it is +1 then it indicates the perfect correlation</t>
  </si>
  <si>
    <t>If it is -1 then it indicates the perfect negative correlation</t>
  </si>
  <si>
    <t xml:space="preserve">Q.1) </t>
  </si>
  <si>
    <t>Column 1</t>
  </si>
  <si>
    <t>Column 2</t>
  </si>
  <si>
    <t>Practical 15</t>
  </si>
  <si>
    <t>Practical (16) of Practical list</t>
  </si>
  <si>
    <t>To Generate random niumbers using continuous distributuion(uniform, normal distribution)</t>
  </si>
  <si>
    <t>Uniform</t>
  </si>
  <si>
    <t>Normal</t>
  </si>
  <si>
    <t>Practical 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</si>
</sst>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3">
    <font>
      <sz val="10.0"/>
      <color rgb="FF000000"/>
      <name val="Arial"/>
      <scheme val="minor"/>
    </font>
    <font>
      <b/>
      <sz val="26.0"/>
      <color theme="1"/>
      <name val="Arial"/>
      <scheme val="minor"/>
    </font>
    <font>
      <b/>
      <color theme="1"/>
      <name val="Arial"/>
      <scheme val="minor"/>
    </font>
    <font>
      <color theme="1"/>
      <name val="Arial"/>
      <scheme val="minor"/>
    </font>
    <font>
      <b/>
      <sz val="10.0"/>
      <color theme="1"/>
      <name val="Arial"/>
      <scheme val="minor"/>
    </font>
    <font>
      <b/>
      <color theme="1"/>
      <name val="Arial"/>
    </font>
    <font>
      <color theme="1"/>
      <name val="Arial"/>
    </font>
    <font>
      <b/>
      <sz val="12.0"/>
      <color theme="1"/>
      <name val="Arial"/>
      <scheme val="minor"/>
    </font>
    <font>
      <b/>
      <sz val="11.0"/>
      <color rgb="FF000000"/>
      <name val="Calibri"/>
    </font>
    <font>
      <sz val="11.0"/>
      <color rgb="FF000000"/>
      <name val="Calibri"/>
    </font>
    <font>
      <b/>
      <sz val="12.0"/>
      <color rgb="FF000000"/>
      <name val="Arial"/>
    </font>
    <font>
      <sz val="11.0"/>
      <color rgb="FF000000"/>
      <name val="&quot;Aptos Narrow&quot;"/>
    </font>
    <font>
      <b/>
      <sz val="11.0"/>
      <color theme="1"/>
      <name val="Arial"/>
      <scheme val="minor"/>
    </font>
    <font>
      <b/>
      <sz val="11.0"/>
      <color rgb="FF242424"/>
      <name val="Arial"/>
    </font>
    <font>
      <sz val="11.0"/>
      <color rgb="FF242424"/>
      <name val="&quot;Aptos Narrow&quot;"/>
    </font>
    <font/>
    <font>
      <b/>
      <color rgb="FF0000FF"/>
      <name val="Arial"/>
      <scheme val="minor"/>
    </font>
    <font>
      <b/>
      <sz val="20.0"/>
      <color theme="1"/>
      <name val="Arial"/>
      <scheme val="minor"/>
    </font>
    <font>
      <sz val="10.0"/>
      <color theme="1"/>
      <name val="Arial"/>
      <scheme val="minor"/>
    </font>
    <font>
      <sz val="25.0"/>
      <color theme="1"/>
      <name val="Arial"/>
      <scheme val="minor"/>
    </font>
    <font>
      <b/>
      <sz val="25.0"/>
      <color theme="1"/>
      <name val="Arial"/>
      <scheme val="minor"/>
    </font>
    <font>
      <b/>
      <sz val="17.0"/>
      <color theme="1"/>
      <name val="Arial"/>
      <scheme val="minor"/>
    </font>
    <font>
      <sz val="9.0"/>
      <color rgb="FF000000"/>
      <name val="&quot;Google Sans Mono&quot;"/>
    </font>
    <font>
      <b/>
      <sz val="13.0"/>
      <color theme="1"/>
      <name val="Arial"/>
      <scheme val="minor"/>
    </font>
    <font>
      <sz val="10.0"/>
      <color rgb="FF000000"/>
      <name val="&quot;Google Sans Mono&quot;"/>
    </font>
    <font>
      <b/>
      <sz val="14.0"/>
      <color theme="1"/>
      <name val="Arial"/>
      <scheme val="minor"/>
    </font>
    <font>
      <b/>
      <sz val="13.0"/>
      <color rgb="FF0000FF"/>
      <name val="Arial"/>
      <scheme val="minor"/>
    </font>
    <font>
      <sz val="14.0"/>
      <color theme="1"/>
      <name val="Arial"/>
      <scheme val="minor"/>
    </font>
    <font>
      <b/>
      <i/>
      <color rgb="FF000000"/>
      <name val="Arial"/>
    </font>
    <font>
      <color rgb="FF000000"/>
      <name val="Arial"/>
    </font>
    <font>
      <sz val="10.0"/>
      <color rgb="FF1F1F1F"/>
      <name val="&quot;Google Sans&quot;"/>
    </font>
    <font>
      <sz val="11.0"/>
      <color rgb="FF1F1F1F"/>
      <name val="Calibri"/>
    </font>
    <font>
      <i/>
      <sz val="11.0"/>
      <color rgb="FF000000"/>
      <name val="Calibri"/>
    </font>
  </fonts>
  <fills count="15">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E69138"/>
        <bgColor rgb="FFE69138"/>
      </patternFill>
    </fill>
    <fill>
      <patternFill patternType="solid">
        <fgColor rgb="FF93C47D"/>
        <bgColor rgb="FF93C47D"/>
      </patternFill>
    </fill>
    <fill>
      <patternFill patternType="solid">
        <fgColor rgb="FFF1C232"/>
        <bgColor rgb="FFF1C232"/>
      </patternFill>
    </fill>
    <fill>
      <patternFill patternType="solid">
        <fgColor theme="9"/>
        <bgColor theme="9"/>
      </patternFill>
    </fill>
    <fill>
      <patternFill patternType="solid">
        <fgColor rgb="FFFF9900"/>
        <bgColor rgb="FFFF9900"/>
      </patternFill>
    </fill>
    <fill>
      <patternFill patternType="solid">
        <fgColor rgb="FF00FF00"/>
        <bgColor rgb="FF00FF00"/>
      </patternFill>
    </fill>
    <fill>
      <patternFill patternType="solid">
        <fgColor theme="8"/>
        <bgColor theme="8"/>
      </patternFill>
    </fill>
    <fill>
      <patternFill patternType="solid">
        <fgColor rgb="FFF7B4AE"/>
        <bgColor rgb="FFF7B4AE"/>
      </patternFill>
    </fill>
    <fill>
      <patternFill patternType="solid">
        <fgColor rgb="FFC9DAF8"/>
        <bgColor rgb="FFC9DAF8"/>
      </patternFill>
    </fill>
    <fill>
      <patternFill patternType="solid">
        <fgColor rgb="FFA4C2F4"/>
        <bgColor rgb="FFA4C2F4"/>
      </patternFill>
    </fill>
    <fill>
      <patternFill patternType="solid">
        <fgColor rgb="FFDCE6F1"/>
        <bgColor rgb="FFDCE6F1"/>
      </patternFill>
    </fill>
  </fills>
  <borders count="29">
    <border/>
    <border>
      <left style="medium">
        <color rgb="FF000000"/>
      </left>
      <top style="medium">
        <color rgb="FF000000"/>
      </top>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top style="medium">
        <color rgb="FF000000"/>
      </top>
    </border>
    <border>
      <left style="medium">
        <color rgb="FF000000"/>
      </left>
    </border>
    <border>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medium">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3" numFmtId="0" xfId="0" applyAlignment="1" applyFont="1">
      <alignment readingOrder="0"/>
    </xf>
    <xf borderId="0" fillId="0" fontId="4" numFmtId="0" xfId="0" applyAlignment="1" applyFont="1">
      <alignment horizontal="center" readingOrder="0"/>
    </xf>
    <xf borderId="0" fillId="4" fontId="2" numFmtId="0" xfId="0" applyAlignment="1" applyFill="1" applyFont="1">
      <alignment horizontal="center" readingOrder="0"/>
    </xf>
    <xf borderId="0" fillId="3" fontId="2" numFmtId="0" xfId="0" applyAlignment="1" applyFont="1">
      <alignment horizontal="right" readingOrder="0"/>
    </xf>
    <xf borderId="0" fillId="0" fontId="3" numFmtId="0" xfId="0" applyAlignment="1" applyFont="1">
      <alignment readingOrder="0"/>
    </xf>
    <xf borderId="1" fillId="5" fontId="2" numFmtId="0" xfId="0" applyAlignment="1" applyBorder="1" applyFill="1" applyFont="1">
      <alignment readingOrder="0"/>
    </xf>
    <xf borderId="2" fillId="5" fontId="3" numFmtId="0" xfId="0" applyAlignment="1" applyBorder="1" applyFont="1">
      <alignment readingOrder="0"/>
    </xf>
    <xf borderId="3" fillId="5" fontId="2" numFmtId="0" xfId="0" applyAlignment="1" applyBorder="1" applyFont="1">
      <alignment readingOrder="0"/>
    </xf>
    <xf borderId="4" fillId="5" fontId="3" numFmtId="0" xfId="0" applyAlignment="1" applyBorder="1" applyFont="1">
      <alignment readingOrder="0"/>
    </xf>
    <xf borderId="5" fillId="6" fontId="5" numFmtId="0" xfId="0" applyAlignment="1" applyBorder="1" applyFill="1" applyFont="1">
      <alignment horizontal="center" vertical="bottom"/>
    </xf>
    <xf borderId="6" fillId="6" fontId="5" numFmtId="0" xfId="0" applyAlignment="1" applyBorder="1" applyFont="1">
      <alignment horizontal="center" vertical="bottom"/>
    </xf>
    <xf borderId="7" fillId="0" fontId="6" numFmtId="0" xfId="0" applyAlignment="1" applyBorder="1" applyFont="1">
      <alignment horizontal="center" vertical="bottom"/>
    </xf>
    <xf borderId="8" fillId="0" fontId="6" numFmtId="0" xfId="0" applyAlignment="1" applyBorder="1" applyFont="1">
      <alignment horizontal="center" vertical="bottom"/>
    </xf>
    <xf borderId="7" fillId="0" fontId="6" numFmtId="0" xfId="0" applyAlignment="1" applyBorder="1" applyFont="1">
      <alignment horizontal="center" vertical="bottom"/>
    </xf>
    <xf borderId="9" fillId="0" fontId="6" numFmtId="0" xfId="0" applyAlignment="1" applyBorder="1" applyFont="1">
      <alignment horizontal="center" vertical="bottom"/>
    </xf>
    <xf borderId="4" fillId="0" fontId="6" numFmtId="0" xfId="0" applyAlignment="1" applyBorder="1" applyFont="1">
      <alignment horizontal="center" vertical="bottom"/>
    </xf>
    <xf borderId="0" fillId="4" fontId="7" numFmtId="0" xfId="0" applyAlignment="1" applyFont="1">
      <alignment horizontal="center" readingOrder="0"/>
    </xf>
    <xf borderId="1" fillId="0" fontId="2" numFmtId="0" xfId="0" applyAlignment="1" applyBorder="1" applyFont="1">
      <alignment horizontal="center" readingOrder="0"/>
    </xf>
    <xf borderId="10" fillId="0" fontId="3" numFmtId="0" xfId="0" applyBorder="1" applyFont="1"/>
    <xf borderId="2" fillId="0" fontId="3" numFmtId="0" xfId="0" applyBorder="1" applyFont="1"/>
    <xf borderId="11" fillId="0" fontId="2" numFmtId="0" xfId="0" applyAlignment="1" applyBorder="1" applyFont="1">
      <alignment horizontal="center" readingOrder="0"/>
    </xf>
    <xf borderId="8" fillId="0" fontId="3" numFmtId="0" xfId="0" applyBorder="1" applyFont="1"/>
    <xf borderId="11" fillId="0" fontId="3" numFmtId="0" xfId="0" applyBorder="1" applyFont="1"/>
    <xf borderId="11" fillId="6" fontId="2" numFmtId="0" xfId="0" applyAlignment="1" applyBorder="1" applyFont="1">
      <alignment horizontal="center" readingOrder="0"/>
    </xf>
    <xf borderId="0" fillId="7" fontId="2" numFmtId="0" xfId="0" applyAlignment="1" applyFill="1" applyFont="1">
      <alignment readingOrder="0"/>
    </xf>
    <xf borderId="11" fillId="0" fontId="2" numFmtId="0" xfId="0" applyAlignment="1" applyBorder="1" applyFont="1">
      <alignment horizontal="right" readingOrder="0"/>
    </xf>
    <xf borderId="0" fillId="0" fontId="3" numFmtId="0" xfId="0" applyFont="1"/>
    <xf borderId="10" fillId="0" fontId="8" numFmtId="0" xfId="0" applyAlignment="1" applyBorder="1" applyFont="1">
      <alignment readingOrder="0" shrinkToFit="0" vertical="bottom" wrapText="0"/>
    </xf>
    <xf borderId="2" fillId="0" fontId="8" numFmtId="0" xfId="0" applyAlignment="1" applyBorder="1" applyFont="1">
      <alignment readingOrder="0" shrinkToFit="0" vertical="bottom" wrapText="0"/>
    </xf>
    <xf borderId="0" fillId="0" fontId="8" numFmtId="0" xfId="0" applyAlignment="1" applyFont="1">
      <alignment readingOrder="0" shrinkToFit="0" vertical="bottom" wrapText="0"/>
    </xf>
    <xf borderId="0" fillId="3" fontId="9" numFmtId="0" xfId="0" applyAlignment="1" applyFont="1">
      <alignment horizontal="left" readingOrder="0"/>
    </xf>
    <xf borderId="0" fillId="7" fontId="8" numFmtId="0" xfId="0" applyAlignment="1" applyFont="1">
      <alignment readingOrder="0" shrinkToFit="0" vertical="bottom" wrapText="0"/>
    </xf>
    <xf borderId="3" fillId="0" fontId="3" numFmtId="0" xfId="0" applyBorder="1" applyFont="1"/>
    <xf borderId="12" fillId="0" fontId="3" numFmtId="0" xfId="0" applyBorder="1" applyFont="1"/>
    <xf borderId="4" fillId="0" fontId="3" numFmtId="0" xfId="0" applyBorder="1" applyFont="1"/>
    <xf borderId="0" fillId="4" fontId="10" numFmtId="0" xfId="0" applyAlignment="1" applyFont="1">
      <alignment horizontal="center" readingOrder="0"/>
    </xf>
    <xf borderId="0" fillId="3" fontId="11" numFmtId="0" xfId="0" applyAlignment="1" applyFont="1">
      <alignment horizontal="left" readingOrder="0"/>
    </xf>
    <xf borderId="13" fillId="5" fontId="3" numFmtId="0" xfId="0" applyAlignment="1" applyBorder="1" applyFont="1">
      <alignment readingOrder="0"/>
    </xf>
    <xf borderId="6" fillId="5" fontId="3" numFmtId="0" xfId="0" applyAlignment="1" applyBorder="1" applyFont="1">
      <alignment readingOrder="0"/>
    </xf>
    <xf borderId="5" fillId="6" fontId="2" numFmtId="0" xfId="0" applyAlignment="1" applyBorder="1" applyFont="1">
      <alignment horizontal="center" readingOrder="0"/>
    </xf>
    <xf borderId="7" fillId="0" fontId="3" numFmtId="0" xfId="0" applyAlignment="1" applyBorder="1" applyFont="1">
      <alignment horizontal="center" readingOrder="0"/>
    </xf>
    <xf borderId="7" fillId="0" fontId="3" numFmtId="0" xfId="0" applyAlignment="1" applyBorder="1" applyFont="1">
      <alignment horizontal="right"/>
    </xf>
    <xf borderId="9" fillId="0" fontId="3" numFmtId="0" xfId="0" applyAlignment="1" applyBorder="1" applyFont="1">
      <alignment horizontal="center" readingOrder="0"/>
    </xf>
    <xf borderId="9" fillId="0" fontId="3" numFmtId="0" xfId="0" applyAlignment="1" applyBorder="1" applyFont="1">
      <alignment horizontal="right"/>
    </xf>
    <xf borderId="0" fillId="0" fontId="1" numFmtId="0" xfId="0" applyAlignment="1" applyFont="1">
      <alignment horizontal="center" readingOrder="0"/>
    </xf>
    <xf borderId="0" fillId="0" fontId="10" numFmtId="0" xfId="0" applyAlignment="1" applyFont="1">
      <alignment horizontal="center" readingOrder="0"/>
    </xf>
    <xf borderId="0" fillId="0" fontId="12" numFmtId="0" xfId="0" applyAlignment="1" applyFont="1">
      <alignment horizontal="center" readingOrder="0"/>
    </xf>
    <xf borderId="0" fillId="7" fontId="13" numFmtId="0" xfId="0" applyAlignment="1" applyFont="1">
      <alignment horizontal="center" readingOrder="0"/>
    </xf>
    <xf borderId="0" fillId="0" fontId="14" numFmtId="0" xfId="0" applyAlignment="1" applyFont="1">
      <alignment horizontal="left" readingOrder="0"/>
    </xf>
    <xf borderId="13" fillId="5" fontId="2" numFmtId="0" xfId="0" applyAlignment="1" applyBorder="1" applyFont="1">
      <alignment readingOrder="0"/>
    </xf>
    <xf borderId="7" fillId="0" fontId="3" numFmtId="0" xfId="0" applyBorder="1" applyFont="1"/>
    <xf borderId="9" fillId="0" fontId="3" numFmtId="0" xfId="0" applyBorder="1" applyFont="1"/>
    <xf borderId="5" fillId="6" fontId="4" numFmtId="0" xfId="0" applyAlignment="1" applyBorder="1" applyFont="1">
      <alignment horizontal="center" readingOrder="0"/>
    </xf>
    <xf borderId="1" fillId="0" fontId="3" numFmtId="0" xfId="0" applyAlignment="1" applyBorder="1" applyFont="1">
      <alignment horizontal="right" readingOrder="0" vertical="center"/>
    </xf>
    <xf borderId="10" fillId="0" fontId="15" numFmtId="0" xfId="0" applyBorder="1" applyFont="1"/>
    <xf borderId="10" fillId="0" fontId="12" numFmtId="0" xfId="0" applyAlignment="1" applyBorder="1" applyFont="1">
      <alignment horizontal="left" readingOrder="0" vertical="center"/>
    </xf>
    <xf borderId="2" fillId="0" fontId="15" numFmtId="0" xfId="0" applyBorder="1" applyFont="1"/>
    <xf borderId="3" fillId="0" fontId="15" numFmtId="0" xfId="0" applyBorder="1" applyFont="1"/>
    <xf borderId="12" fillId="0" fontId="15" numFmtId="0" xfId="0" applyBorder="1" applyFont="1"/>
    <xf borderId="4" fillId="0" fontId="15" numFmtId="0" xfId="0" applyBorder="1" applyFont="1"/>
    <xf borderId="1" fillId="0" fontId="3" numFmtId="0" xfId="0" applyBorder="1" applyFont="1"/>
    <xf borderId="11" fillId="6" fontId="12" numFmtId="0" xfId="0" applyAlignment="1" applyBorder="1" applyFont="1">
      <alignment horizontal="center" readingOrder="0"/>
    </xf>
    <xf borderId="0" fillId="7" fontId="3" numFmtId="0" xfId="0" applyAlignment="1" applyFont="1">
      <alignment readingOrder="0"/>
    </xf>
    <xf borderId="13" fillId="8" fontId="3" numFmtId="0" xfId="0" applyAlignment="1" applyBorder="1" applyFill="1" applyFont="1">
      <alignment readingOrder="0"/>
    </xf>
    <xf borderId="14" fillId="0" fontId="15" numFmtId="0" xfId="0" applyBorder="1" applyFont="1"/>
    <xf borderId="14" fillId="0" fontId="16" numFmtId="0" xfId="0" applyAlignment="1" applyBorder="1" applyFont="1">
      <alignment horizontal="center" readingOrder="0"/>
    </xf>
    <xf borderId="6" fillId="9" fontId="3" numFmtId="0" xfId="0" applyBorder="1" applyFill="1" applyFont="1"/>
    <xf borderId="8" fillId="0" fontId="15" numFmtId="0" xfId="0" applyBorder="1" applyFont="1"/>
    <xf borderId="5" fillId="0" fontId="2" numFmtId="0" xfId="0" applyAlignment="1" applyBorder="1" applyFont="1">
      <alignment horizontal="center" readingOrder="0"/>
    </xf>
    <xf borderId="0" fillId="0" fontId="3" numFmtId="0" xfId="0" applyAlignment="1" applyFont="1">
      <alignment horizontal="center" readingOrder="0"/>
    </xf>
    <xf borderId="5" fillId="0" fontId="3" numFmtId="0" xfId="0" applyAlignment="1" applyBorder="1" applyFont="1">
      <alignment horizontal="center" readingOrder="0"/>
    </xf>
    <xf borderId="5" fillId="5" fontId="3" numFmtId="0" xfId="0" applyAlignment="1" applyBorder="1" applyFont="1">
      <alignment readingOrder="0"/>
    </xf>
    <xf borderId="7" fillId="0" fontId="3" numFmtId="0" xfId="0" applyAlignment="1" applyBorder="1" applyFont="1">
      <alignment horizontal="center"/>
    </xf>
    <xf borderId="9" fillId="0" fontId="3" numFmtId="0" xfId="0" applyAlignment="1" applyBorder="1" applyFont="1">
      <alignment horizontal="center"/>
    </xf>
    <xf borderId="0" fillId="0" fontId="17" numFmtId="0" xfId="0" applyAlignment="1" applyFont="1">
      <alignment horizontal="center" readingOrder="0"/>
    </xf>
    <xf borderId="0" fillId="0" fontId="18" numFmtId="0" xfId="0" applyAlignment="1" applyFont="1">
      <alignment horizontal="center" readingOrder="0"/>
    </xf>
    <xf borderId="15" fillId="5" fontId="2" numFmtId="0" xfId="0" applyAlignment="1" applyBorder="1" applyFont="1">
      <alignment readingOrder="0"/>
    </xf>
    <xf borderId="15" fillId="5" fontId="3" numFmtId="0" xfId="0" applyAlignment="1" applyBorder="1" applyFont="1">
      <alignment readingOrder="0"/>
    </xf>
    <xf borderId="9" fillId="5" fontId="2" numFmtId="0" xfId="0" applyAlignment="1" applyBorder="1" applyFont="1">
      <alignment readingOrder="0"/>
    </xf>
    <xf borderId="9" fillId="5" fontId="3" numFmtId="0" xfId="0" applyAlignment="1" applyBorder="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2" numFmtId="0" xfId="0" applyAlignment="1" applyFont="1">
      <alignment horizontal="center" readingOrder="0"/>
    </xf>
    <xf borderId="6" fillId="9" fontId="3" numFmtId="0" xfId="0" applyAlignment="1" applyBorder="1" applyFont="1">
      <alignment readingOrder="0"/>
    </xf>
    <xf borderId="6" fillId="9" fontId="6" numFmtId="0" xfId="0" applyAlignment="1" applyBorder="1" applyFont="1">
      <alignment horizontal="right" vertical="bottom"/>
    </xf>
    <xf borderId="0" fillId="0" fontId="19" numFmtId="0" xfId="0" applyAlignment="1" applyFont="1">
      <alignment horizontal="center" readingOrder="0"/>
    </xf>
    <xf borderId="0" fillId="0" fontId="20" numFmtId="0" xfId="0" applyAlignment="1" applyFont="1">
      <alignment horizontal="center" readingOrder="0"/>
    </xf>
    <xf borderId="13" fillId="2" fontId="20" numFmtId="0" xfId="0" applyAlignment="1" applyBorder="1" applyFont="1">
      <alignment horizontal="center" readingOrder="0"/>
    </xf>
    <xf borderId="6" fillId="0" fontId="15" numFmtId="0" xfId="0" applyBorder="1" applyFont="1"/>
    <xf borderId="7" fillId="0" fontId="3" numFmtId="0" xfId="0" applyAlignment="1" applyBorder="1" applyFont="1">
      <alignment readingOrder="0"/>
    </xf>
    <xf borderId="5" fillId="5" fontId="2" numFmtId="0" xfId="0" applyAlignment="1" applyBorder="1" applyFont="1">
      <alignment readingOrder="0"/>
    </xf>
    <xf borderId="5" fillId="7" fontId="3" numFmtId="0" xfId="0" applyBorder="1" applyFont="1"/>
    <xf borderId="15" fillId="9" fontId="4" numFmtId="0" xfId="0" applyAlignment="1" applyBorder="1" applyFont="1">
      <alignment horizontal="center" readingOrder="0"/>
    </xf>
    <xf borderId="15" fillId="0" fontId="16" numFmtId="0" xfId="0" applyAlignment="1" applyBorder="1" applyFont="1">
      <alignment horizontal="center" readingOrder="0"/>
    </xf>
    <xf borderId="15" fillId="10" fontId="2" numFmtId="0" xfId="0" applyAlignment="1" applyBorder="1" applyFill="1" applyFont="1">
      <alignment horizontal="center" readingOrder="0"/>
    </xf>
    <xf borderId="9" fillId="9" fontId="4" numFmtId="0" xfId="0" applyAlignment="1" applyBorder="1" applyFont="1">
      <alignment readingOrder="0"/>
    </xf>
    <xf borderId="9" fillId="0" fontId="16" numFmtId="0" xfId="0" applyAlignment="1" applyBorder="1" applyFont="1">
      <alignment horizontal="center" readingOrder="0"/>
    </xf>
    <xf borderId="9" fillId="10" fontId="2" numFmtId="0" xfId="0" applyAlignment="1" applyBorder="1" applyFont="1">
      <alignment readingOrder="0"/>
    </xf>
    <xf borderId="13" fillId="7" fontId="21" numFmtId="0" xfId="0" applyAlignment="1" applyBorder="1" applyFont="1">
      <alignment horizontal="center" readingOrder="0" vertical="center"/>
    </xf>
    <xf borderId="6" fillId="7" fontId="3" numFmtId="0" xfId="0" applyAlignment="1" applyBorder="1" applyFont="1">
      <alignment readingOrder="0"/>
    </xf>
    <xf borderId="0" fillId="3" fontId="22" numFmtId="0" xfId="0" applyFont="1"/>
    <xf borderId="0" fillId="2" fontId="20" numFmtId="0" xfId="0" applyAlignment="1" applyFont="1">
      <alignment horizontal="center" readingOrder="0"/>
    </xf>
    <xf borderId="0" fillId="3" fontId="20" numFmtId="0" xfId="0" applyAlignment="1" applyFont="1">
      <alignment horizontal="center" readingOrder="0"/>
    </xf>
    <xf borderId="0" fillId="0" fontId="23" numFmtId="0" xfId="0" applyAlignment="1" applyFont="1">
      <alignment horizontal="center" readingOrder="0"/>
    </xf>
    <xf borderId="0" fillId="4" fontId="23" numFmtId="0" xfId="0" applyAlignment="1" applyFont="1">
      <alignment horizontal="center" readingOrder="0"/>
    </xf>
    <xf borderId="0" fillId="3" fontId="12" numFmtId="0" xfId="0" applyAlignment="1" applyFont="1">
      <alignment horizontal="center" readingOrder="0"/>
    </xf>
    <xf borderId="13" fillId="6" fontId="12" numFmtId="0" xfId="0" applyAlignment="1" applyBorder="1" applyFont="1">
      <alignment horizontal="center" readingOrder="0"/>
    </xf>
    <xf borderId="5" fillId="0" fontId="3" numFmtId="0" xfId="0" applyAlignment="1" applyBorder="1" applyFont="1">
      <alignment readingOrder="0"/>
    </xf>
    <xf borderId="11" fillId="0" fontId="3" numFmtId="0" xfId="0" applyAlignment="1" applyBorder="1" applyFont="1">
      <alignment readingOrder="0"/>
    </xf>
    <xf borderId="8" fillId="0" fontId="3" numFmtId="0" xfId="0" applyAlignment="1" applyBorder="1" applyFont="1">
      <alignment readingOrder="0"/>
    </xf>
    <xf borderId="9" fillId="0" fontId="3" numFmtId="0" xfId="0" applyAlignment="1" applyBorder="1" applyFont="1">
      <alignment readingOrder="0"/>
    </xf>
    <xf borderId="4" fillId="0" fontId="3" numFmtId="0" xfId="0" applyAlignment="1" applyBorder="1" applyFont="1">
      <alignment readingOrder="0"/>
    </xf>
    <xf borderId="5" fillId="0" fontId="3" numFmtId="0" xfId="0" applyBorder="1" applyFont="1"/>
    <xf borderId="14" fillId="3" fontId="16" numFmtId="0" xfId="0" applyAlignment="1" applyBorder="1" applyFont="1">
      <alignment horizontal="center" readingOrder="0"/>
    </xf>
    <xf borderId="3" fillId="0" fontId="3" numFmtId="0" xfId="0" applyAlignment="1" applyBorder="1" applyFont="1">
      <alignment readingOrder="0"/>
    </xf>
    <xf borderId="6" fillId="9" fontId="0" numFmtId="0" xfId="0" applyBorder="1" applyFont="1"/>
    <xf borderId="12" fillId="0" fontId="3" numFmtId="0" xfId="0" applyAlignment="1" applyBorder="1" applyFont="1">
      <alignment readingOrder="0"/>
    </xf>
    <xf borderId="6" fillId="9" fontId="24" numFmtId="0" xfId="0" applyBorder="1" applyFont="1"/>
    <xf borderId="0" fillId="4" fontId="12" numFmtId="0" xfId="0" applyAlignment="1" applyFont="1">
      <alignment horizontal="center" readingOrder="0"/>
    </xf>
    <xf borderId="5" fillId="6" fontId="3" numFmtId="0" xfId="0" applyAlignment="1" applyBorder="1" applyFont="1">
      <alignment horizontal="center" readingOrder="0"/>
    </xf>
    <xf borderId="0" fillId="0" fontId="25" numFmtId="0" xfId="0" applyAlignment="1" applyFont="1">
      <alignment horizontal="center" readingOrder="0"/>
    </xf>
    <xf borderId="1" fillId="0" fontId="25" numFmtId="0" xfId="0" applyAlignment="1" applyBorder="1" applyFont="1">
      <alignment horizontal="center" readingOrder="0"/>
    </xf>
    <xf borderId="13" fillId="8" fontId="25" numFmtId="0" xfId="0" applyAlignment="1" applyBorder="1" applyFont="1">
      <alignment horizontal="center" readingOrder="0"/>
    </xf>
    <xf borderId="14" fillId="0" fontId="26" numFmtId="0" xfId="0" applyAlignment="1" applyBorder="1" applyFont="1">
      <alignment horizontal="center" readingOrder="0"/>
    </xf>
    <xf borderId="6" fillId="9" fontId="27" numFmtId="0" xfId="0" applyAlignment="1" applyBorder="1" applyFont="1">
      <alignment horizontal="center"/>
    </xf>
    <xf borderId="15" fillId="0" fontId="2" numFmtId="0" xfId="0" applyAlignment="1" applyBorder="1" applyFont="1">
      <alignment horizontal="center" readingOrder="0"/>
    </xf>
    <xf borderId="10" fillId="0" fontId="3" numFmtId="0" xfId="0" applyAlignment="1" applyBorder="1" applyFont="1">
      <alignment readingOrder="0"/>
    </xf>
    <xf borderId="10" fillId="0" fontId="4" numFmtId="0" xfId="0" applyAlignment="1" applyBorder="1" applyFont="1">
      <alignment horizontal="center" readingOrder="0"/>
    </xf>
    <xf borderId="2" fillId="0" fontId="6" numFmtId="0" xfId="0" applyAlignment="1" applyBorder="1" applyFont="1">
      <alignment horizontal="center" vertical="bottom"/>
    </xf>
    <xf borderId="7" fillId="0" fontId="2" numFmtId="0" xfId="0" applyAlignment="1" applyBorder="1" applyFont="1">
      <alignment horizontal="center" readingOrder="0"/>
    </xf>
    <xf borderId="0" fillId="0" fontId="3" numFmtId="0" xfId="0" applyAlignment="1" applyFont="1">
      <alignment horizontal="left" readingOrder="0"/>
    </xf>
    <xf borderId="9" fillId="0" fontId="2" numFmtId="0" xfId="0" applyAlignment="1" applyBorder="1" applyFont="1">
      <alignment horizontal="center" readingOrder="0"/>
    </xf>
    <xf borderId="12" fillId="0" fontId="3" numFmtId="0" xfId="0" applyAlignment="1" applyBorder="1" applyFont="1">
      <alignment horizontal="left" readingOrder="0"/>
    </xf>
    <xf borderId="12" fillId="0" fontId="4" numFmtId="0" xfId="0" applyAlignment="1" applyBorder="1" applyFont="1">
      <alignment horizontal="center" readingOrder="0"/>
    </xf>
    <xf borderId="0" fillId="8" fontId="3" numFmtId="0" xfId="0" applyAlignment="1" applyFont="1">
      <alignment horizontal="center" readingOrder="0"/>
    </xf>
    <xf borderId="16" fillId="11" fontId="28" numFmtId="0" xfId="0" applyAlignment="1" applyBorder="1" applyFill="1" applyFont="1">
      <alignment horizontal="center" readingOrder="0" shrinkToFit="0" vertical="bottom" wrapText="0"/>
    </xf>
    <xf borderId="17" fillId="11" fontId="28" numFmtId="0" xfId="0" applyAlignment="1" applyBorder="1" applyFont="1">
      <alignment horizontal="center" shrinkToFit="0" vertical="bottom" wrapText="0"/>
    </xf>
    <xf borderId="17" fillId="11" fontId="28" numFmtId="0" xfId="0" applyAlignment="1" applyBorder="1" applyFont="1">
      <alignment horizontal="center" readingOrder="0" shrinkToFit="0" vertical="bottom" wrapText="0"/>
    </xf>
    <xf borderId="18" fillId="11" fontId="28" numFmtId="0" xfId="0" applyAlignment="1" applyBorder="1" applyFont="1">
      <alignment horizontal="center" readingOrder="0" shrinkToFit="0" vertical="bottom" wrapText="0"/>
    </xf>
    <xf borderId="19" fillId="0" fontId="29" numFmtId="0" xfId="0" applyAlignment="1" applyBorder="1" applyFont="1">
      <alignment horizontal="right" readingOrder="0" shrinkToFit="0" vertical="bottom" wrapText="0"/>
    </xf>
    <xf borderId="0" fillId="0" fontId="29" numFmtId="0" xfId="0" applyAlignment="1" applyFont="1">
      <alignment shrinkToFit="0" vertical="bottom" wrapText="0"/>
    </xf>
    <xf borderId="0" fillId="0" fontId="29" numFmtId="0" xfId="0" applyAlignment="1" applyFont="1">
      <alignment horizontal="right" readingOrder="0" shrinkToFit="0" vertical="bottom" wrapText="0"/>
    </xf>
    <xf borderId="20" fillId="0" fontId="29" numFmtId="0" xfId="0" applyAlignment="1" applyBorder="1" applyFont="1">
      <alignment horizontal="right" readingOrder="0" shrinkToFit="0" vertical="bottom" wrapText="0"/>
    </xf>
    <xf borderId="21" fillId="0" fontId="29" numFmtId="0" xfId="0" applyAlignment="1" applyBorder="1" applyFont="1">
      <alignment horizontal="right" readingOrder="0" shrinkToFit="0" vertical="bottom" wrapText="0"/>
    </xf>
    <xf borderId="22" fillId="0" fontId="29" numFmtId="0" xfId="0" applyAlignment="1" applyBorder="1" applyFont="1">
      <alignment shrinkToFit="0" vertical="bottom" wrapText="0"/>
    </xf>
    <xf borderId="22" fillId="0" fontId="29" numFmtId="0" xfId="0" applyAlignment="1" applyBorder="1" applyFont="1">
      <alignment horizontal="right" readingOrder="0" shrinkToFit="0" vertical="bottom" wrapText="0"/>
    </xf>
    <xf borderId="23" fillId="0" fontId="29" numFmtId="0" xfId="0" applyAlignment="1" applyBorder="1" applyFont="1">
      <alignment horizontal="right" readingOrder="0" shrinkToFit="0" vertical="bottom" wrapText="0"/>
    </xf>
    <xf borderId="0" fillId="0" fontId="4" numFmtId="0" xfId="0" applyAlignment="1" applyFont="1">
      <alignment readingOrder="0"/>
    </xf>
    <xf borderId="0" fillId="12" fontId="3" numFmtId="0" xfId="0" applyAlignment="1" applyFill="1" applyFont="1">
      <alignment readingOrder="0"/>
    </xf>
    <xf borderId="0" fillId="12" fontId="30" numFmtId="0" xfId="0" applyAlignment="1" applyFont="1">
      <alignment readingOrder="0"/>
    </xf>
    <xf borderId="13" fillId="0" fontId="2" numFmtId="0" xfId="0" applyAlignment="1" applyBorder="1" applyFont="1">
      <alignment horizontal="center" readingOrder="0"/>
    </xf>
    <xf borderId="24" fillId="0" fontId="2" numFmtId="0" xfId="0" applyAlignment="1" applyBorder="1" applyFont="1">
      <alignment readingOrder="0"/>
    </xf>
    <xf borderId="25" fillId="0" fontId="3" numFmtId="0" xfId="0" applyAlignment="1" applyBorder="1" applyFont="1">
      <alignment horizontal="center" readingOrder="0"/>
    </xf>
    <xf borderId="26" fillId="0" fontId="3" numFmtId="0" xfId="0" applyBorder="1" applyFont="1"/>
    <xf borderId="1" fillId="0" fontId="3" numFmtId="0" xfId="0" applyAlignment="1" applyBorder="1" applyFont="1">
      <alignment readingOrder="0"/>
    </xf>
    <xf borderId="10" fillId="0" fontId="3" numFmtId="0" xfId="0" applyAlignment="1" applyBorder="1" applyFont="1">
      <alignment horizontal="center" readingOrder="0"/>
    </xf>
    <xf borderId="12" fillId="0" fontId="3" numFmtId="0" xfId="0" applyAlignment="1" applyBorder="1" applyFont="1">
      <alignment horizontal="center" readingOrder="0"/>
    </xf>
    <xf borderId="13" fillId="0" fontId="3" numFmtId="0" xfId="0" applyAlignment="1" applyBorder="1" applyFont="1">
      <alignment readingOrder="0"/>
    </xf>
    <xf borderId="14" fillId="0" fontId="3" numFmtId="0" xfId="0" applyAlignment="1" applyBorder="1" applyFont="1">
      <alignment horizontal="center" readingOrder="0"/>
    </xf>
    <xf borderId="6" fillId="0" fontId="3" numFmtId="0" xfId="0" applyBorder="1" applyFont="1"/>
    <xf borderId="0" fillId="13" fontId="9" numFmtId="0" xfId="0" applyAlignment="1" applyFill="1" applyFont="1">
      <alignment readingOrder="0" shrinkToFit="0" vertical="bottom" wrapText="0"/>
    </xf>
    <xf borderId="0" fillId="12" fontId="31" numFmtId="0" xfId="0" applyAlignment="1" applyFont="1">
      <alignment readingOrder="0"/>
    </xf>
    <xf borderId="0" fillId="0" fontId="9" numFmtId="0" xfId="0" applyAlignment="1" applyFont="1">
      <alignment horizontal="center" readingOrder="0" shrinkToFit="0" vertical="bottom" wrapText="0"/>
    </xf>
    <xf borderId="0" fillId="14" fontId="9" numFmtId="0" xfId="0" applyAlignment="1" applyFill="1" applyFont="1">
      <alignment readingOrder="0" shrinkToFit="0" vertical="bottom" wrapText="0"/>
    </xf>
    <xf borderId="0" fillId="14" fontId="9" numFmtId="0" xfId="0" applyAlignment="1" applyFont="1">
      <alignment shrinkToFit="0" vertical="bottom" wrapText="0"/>
    </xf>
    <xf borderId="0" fillId="14" fontId="9" numFmtId="0" xfId="0" applyAlignment="1" applyFont="1">
      <alignment horizontal="center" readingOrder="0" shrinkToFit="0" vertical="bottom" wrapText="0"/>
    </xf>
    <xf borderId="0" fillId="14" fontId="9" numFmtId="0" xfId="0" applyAlignment="1" applyFont="1">
      <alignment horizontal="left" readingOrder="0" shrinkToFit="0" vertical="bottom" wrapText="0"/>
    </xf>
    <xf borderId="13" fillId="14" fontId="8" numFmtId="0" xfId="0" applyAlignment="1" applyBorder="1" applyFont="1">
      <alignment horizontal="center" readingOrder="0" shrinkToFit="0" vertical="bottom" wrapText="0"/>
    </xf>
    <xf borderId="6" fillId="14" fontId="8" numFmtId="0" xfId="0" applyAlignment="1" applyBorder="1" applyFont="1">
      <alignment horizontal="center" readingOrder="0" shrinkToFit="0" vertical="bottom" wrapText="0"/>
    </xf>
    <xf borderId="19" fillId="14" fontId="9" numFmtId="0" xfId="0" applyAlignment="1" applyBorder="1" applyFont="1">
      <alignment horizontal="right" readingOrder="0" shrinkToFit="0" vertical="bottom" wrapText="0"/>
    </xf>
    <xf borderId="20" fillId="14" fontId="9" numFmtId="0" xfId="0" applyAlignment="1" applyBorder="1" applyFont="1">
      <alignment horizontal="right" readingOrder="0" shrinkToFit="0" vertical="bottom" wrapText="0"/>
    </xf>
    <xf borderId="25" fillId="0" fontId="32" numFmtId="0" xfId="0" applyAlignment="1" applyBorder="1" applyFont="1">
      <alignment horizontal="center" shrinkToFit="0" vertical="bottom" wrapText="0"/>
    </xf>
    <xf borderId="25" fillId="0" fontId="32" numFmtId="0" xfId="0" applyAlignment="1" applyBorder="1" applyFont="1">
      <alignment horizontal="center" readingOrder="0" shrinkToFit="0" vertical="bottom" wrapText="0"/>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9" numFmtId="0" xfId="0" applyAlignment="1" applyFont="1">
      <alignment shrinkToFit="0" vertical="bottom" wrapText="0"/>
    </xf>
    <xf borderId="22" fillId="0" fontId="9" numFmtId="0" xfId="0" applyAlignment="1" applyBorder="1" applyFont="1">
      <alignment readingOrder="0" shrinkToFit="0" vertical="bottom" wrapText="0"/>
    </xf>
    <xf borderId="22" fillId="0" fontId="9" numFmtId="0" xfId="0" applyAlignment="1" applyBorder="1" applyFont="1">
      <alignment horizontal="right" readingOrder="0" shrinkToFit="0" vertical="bottom" wrapText="0"/>
    </xf>
    <xf borderId="21" fillId="14" fontId="9" numFmtId="0" xfId="0" applyAlignment="1" applyBorder="1" applyFont="1">
      <alignment horizontal="right" readingOrder="0" shrinkToFit="0" vertical="bottom" wrapText="0"/>
    </xf>
    <xf borderId="23" fillId="14" fontId="9" numFmtId="0" xfId="0" applyAlignment="1" applyBorder="1" applyFont="1">
      <alignment horizontal="right" readingOrder="0" shrinkToFit="0" vertical="bottom" wrapText="0"/>
    </xf>
    <xf borderId="0" fillId="0" fontId="8" numFmtId="0" xfId="0" applyAlignment="1" applyFont="1">
      <alignment horizontal="center" readingOrder="0" shrinkToFit="0" vertical="bottom" wrapText="0"/>
    </xf>
    <xf borderId="5" fillId="0" fontId="8" numFmtId="0" xfId="0" applyAlignment="1" applyBorder="1" applyFont="1">
      <alignment horizontal="center" readingOrder="0" shrinkToFit="0" vertical="bottom" wrapText="0"/>
    </xf>
    <xf borderId="0" fillId="0" fontId="8" numFmtId="0" xfId="0" applyAlignment="1" applyFont="1">
      <alignment horizontal="center" shrinkToFit="0" vertical="bottom" wrapText="0"/>
    </xf>
    <xf borderId="27" fillId="0" fontId="9" numFmtId="0" xfId="0" applyAlignment="1" applyBorder="1" applyFont="1">
      <alignment horizontal="right" readingOrder="0" shrinkToFit="0" vertical="bottom" wrapText="0"/>
    </xf>
    <xf borderId="28" fillId="0" fontId="9" numFmtId="0" xfId="0" applyAlignment="1" applyBorder="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P(x)</a:t>
            </a:r>
          </a:p>
        </c:rich>
      </c:tx>
      <c:overlay val="0"/>
    </c:title>
    <c:plotArea>
      <c:layout/>
      <c:lineChart>
        <c:varyColors val="0"/>
        <c:ser>
          <c:idx val="0"/>
          <c:order val="0"/>
          <c:spPr>
            <a:ln cmpd="sng">
              <a:solidFill>
                <a:srgbClr val="4285F4"/>
              </a:solidFill>
            </a:ln>
          </c:spPr>
          <c:marker>
            <c:symbol val="circle"/>
            <c:size val="7"/>
            <c:spPr>
              <a:solidFill>
                <a:srgbClr val="4285F4"/>
              </a:solidFill>
              <a:ln cmpd="sng">
                <a:solidFill>
                  <a:srgbClr val="4285F4"/>
                </a:solidFill>
              </a:ln>
            </c:spPr>
          </c:marker>
          <c:dPt>
            <c:idx val="0"/>
            <c:marker>
              <c:symbol val="circle"/>
              <c:size val="4"/>
              <c:spPr>
                <a:solidFill>
                  <a:srgbClr val="FF0000"/>
                </a:solidFill>
                <a:ln cmpd="sng">
                  <a:solidFill>
                    <a:srgbClr val="FF0000"/>
                  </a:solidFill>
                </a:ln>
              </c:spPr>
            </c:marker>
          </c:dPt>
          <c:dPt>
            <c:idx val="1"/>
            <c:marker>
              <c:symbol val="circle"/>
              <c:size val="4"/>
              <c:spPr>
                <a:solidFill>
                  <a:srgbClr val="FF0000"/>
                </a:solidFill>
                <a:ln cmpd="sng">
                  <a:solidFill>
                    <a:srgbClr val="FF0000"/>
                  </a:solidFill>
                </a:ln>
              </c:spPr>
            </c:marker>
          </c:dPt>
          <c:dPt>
            <c:idx val="2"/>
            <c:marker>
              <c:symbol val="circle"/>
              <c:size val="4"/>
              <c:spPr>
                <a:solidFill>
                  <a:srgbClr val="FF0000"/>
                </a:solidFill>
                <a:ln cmpd="sng">
                  <a:solidFill>
                    <a:srgbClr val="FF0000"/>
                  </a:solidFill>
                </a:ln>
              </c:spPr>
            </c:marker>
          </c:dPt>
          <c:dPt>
            <c:idx val="3"/>
            <c:marker>
              <c:symbol val="circle"/>
              <c:size val="4"/>
              <c:spPr>
                <a:solidFill>
                  <a:srgbClr val="FF0000"/>
                </a:solidFill>
                <a:ln cmpd="sng">
                  <a:solidFill>
                    <a:srgbClr val="FF0000"/>
                  </a:solidFill>
                </a:ln>
              </c:spPr>
            </c:marker>
          </c:dPt>
          <c:dPt>
            <c:idx val="4"/>
            <c:marker>
              <c:symbol val="circle"/>
              <c:size val="4"/>
              <c:spPr>
                <a:solidFill>
                  <a:srgbClr val="FF0000"/>
                </a:solidFill>
                <a:ln cmpd="sng">
                  <a:solidFill>
                    <a:srgbClr val="FF0000"/>
                  </a:solidFill>
                </a:ln>
              </c:spPr>
            </c:marker>
          </c:dPt>
          <c:dPt>
            <c:idx val="5"/>
            <c:marker>
              <c:symbol val="circle"/>
              <c:size val="4"/>
              <c:spPr>
                <a:solidFill>
                  <a:srgbClr val="FF0000"/>
                </a:solidFill>
                <a:ln cmpd="sng">
                  <a:solidFill>
                    <a:srgbClr val="FF0000"/>
                  </a:solidFill>
                </a:ln>
              </c:spPr>
            </c:marker>
          </c:dPt>
          <c:dPt>
            <c:idx val="6"/>
            <c:marker>
              <c:symbol val="circle"/>
              <c:size val="4"/>
              <c:spPr>
                <a:solidFill>
                  <a:srgbClr val="FF0000"/>
                </a:solidFill>
                <a:ln cmpd="sng">
                  <a:solidFill>
                    <a:srgbClr val="FF0000"/>
                  </a:solidFill>
                </a:ln>
              </c:spPr>
            </c:marker>
          </c:dPt>
          <c:dPt>
            <c:idx val="7"/>
            <c:marker>
              <c:symbol val="circle"/>
              <c:size val="4"/>
              <c:spPr>
                <a:solidFill>
                  <a:srgbClr val="FF0000"/>
                </a:solidFill>
                <a:ln cmpd="sng">
                  <a:solidFill>
                    <a:srgbClr val="FF0000"/>
                  </a:solidFill>
                </a:ln>
              </c:spPr>
            </c:marker>
          </c:dPt>
          <c:dPt>
            <c:idx val="8"/>
            <c:marker>
              <c:symbol val="circle"/>
              <c:size val="4"/>
              <c:spPr>
                <a:solidFill>
                  <a:srgbClr val="FF0000"/>
                </a:solidFill>
                <a:ln cmpd="sng">
                  <a:solidFill>
                    <a:srgbClr val="FF0000"/>
                  </a:solidFill>
                </a:ln>
              </c:spPr>
            </c:marker>
          </c:dPt>
          <c:dPt>
            <c:idx val="9"/>
            <c:marker>
              <c:symbol val="circle"/>
              <c:size val="4"/>
              <c:spPr>
                <a:solidFill>
                  <a:srgbClr val="FF0000"/>
                </a:solidFill>
                <a:ln cmpd="sng">
                  <a:solidFill>
                    <a:srgbClr val="FF0000"/>
                  </a:solidFill>
                </a:ln>
              </c:spPr>
            </c:marker>
          </c:dPt>
          <c:cat>
            <c:strRef>
              <c:f>Practical_1!$E$12:$E$21</c:f>
            </c:strRef>
          </c:cat>
          <c:val>
            <c:numRef>
              <c:f>Practical_1!$F$12:$F$21</c:f>
              <c:numCache/>
            </c:numRef>
          </c:val>
          <c:smooth val="0"/>
        </c:ser>
        <c:axId val="1911510013"/>
        <c:axId val="1317665413"/>
      </c:lineChart>
      <c:catAx>
        <c:axId val="1911510013"/>
        <c:scaling>
          <c:orientation val="minMax"/>
          <c:max val="10.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17665413"/>
      </c:catAx>
      <c:valAx>
        <c:axId val="1317665413"/>
        <c:scaling>
          <c:orientation val="minMax"/>
          <c:max val="0.3"/>
        </c:scaling>
        <c:delete val="0"/>
        <c:axPos val="l"/>
        <c:majorGridlines>
          <c:spPr>
            <a:ln>
              <a:solidFill>
                <a:srgbClr val="000000"/>
              </a:solidFill>
            </a:ln>
          </c:spPr>
        </c:majorGridlines>
        <c:minorGridlines>
          <c:spPr>
            <a:ln>
              <a:solidFill>
                <a:srgbClr val="CCCCCC">
                  <a:alpha val="0"/>
                </a:srgbClr>
              </a:solidFill>
            </a:ln>
          </c:spPr>
        </c:minorGridlines>
        <c:title>
          <c:tx>
            <c:rich>
              <a:bodyPr/>
              <a:lstStyle/>
              <a:p>
                <a:pPr lvl="0">
                  <a:defRPr b="1">
                    <a:solidFill>
                      <a:schemeClr val="dk1"/>
                    </a:solidFill>
                    <a:latin typeface="+mn-lt"/>
                  </a:defRPr>
                </a:pPr>
                <a:r>
                  <a:rPr b="1">
                    <a:solidFill>
                      <a:schemeClr val="dk1"/>
                    </a:solidFill>
                    <a:latin typeface="+mn-lt"/>
                  </a:rPr>
                  <a:t>P(x)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151001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P(X) vs. X</a:t>
            </a:r>
          </a:p>
        </c:rich>
      </c:tx>
      <c:overlay val="0"/>
    </c:title>
    <c:plotArea>
      <c:layout/>
      <c:lineChart>
        <c:varyColors val="0"/>
        <c:ser>
          <c:idx val="0"/>
          <c:order val="0"/>
          <c:tx>
            <c:strRef>
              <c:f>Practical_3!$E$8</c:f>
            </c:strRef>
          </c:tx>
          <c:spPr>
            <a:ln cmpd="sng">
              <a:solidFill>
                <a:srgbClr val="4285F4"/>
              </a:solidFill>
            </a:ln>
          </c:spPr>
          <c:marker>
            <c:symbol val="circle"/>
            <c:size val="3"/>
            <c:spPr>
              <a:solidFill>
                <a:srgbClr val="4285F4"/>
              </a:solidFill>
              <a:ln cmpd="sng">
                <a:solidFill>
                  <a:srgbClr val="4285F4"/>
                </a:solidFill>
              </a:ln>
            </c:spPr>
          </c:marker>
          <c:dPt>
            <c:idx val="0"/>
            <c:marker>
              <c:symbol val="circle"/>
              <c:size val="4"/>
              <c:spPr>
                <a:solidFill>
                  <a:srgbClr val="FF0000"/>
                </a:solidFill>
                <a:ln cmpd="sng">
                  <a:solidFill>
                    <a:srgbClr val="FF0000"/>
                  </a:solidFill>
                </a:ln>
              </c:spPr>
            </c:marker>
          </c:dPt>
          <c:dPt>
            <c:idx val="3"/>
            <c:marker>
              <c:symbol val="none"/>
            </c:marker>
          </c:dPt>
          <c:cat>
            <c:strRef>
              <c:f>Practical_3!$D$9:$D$19</c:f>
            </c:strRef>
          </c:cat>
          <c:val>
            <c:numRef>
              <c:f>Practical_3!$E$9:$E$19</c:f>
              <c:numCache/>
            </c:numRef>
          </c:val>
          <c:smooth val="0"/>
        </c:ser>
        <c:axId val="246514349"/>
        <c:axId val="467999449"/>
      </c:lineChart>
      <c:catAx>
        <c:axId val="2465143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spPr/>
        <c:txPr>
          <a:bodyPr/>
          <a:lstStyle/>
          <a:p>
            <a:pPr lvl="0">
              <a:defRPr b="0">
                <a:solidFill>
                  <a:srgbClr val="000000"/>
                </a:solidFill>
                <a:latin typeface="+mn-lt"/>
              </a:defRPr>
            </a:pPr>
          </a:p>
        </c:txPr>
        <c:crossAx val="467999449"/>
      </c:catAx>
      <c:valAx>
        <c:axId val="4679994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651434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P(X) vs. X</a:t>
            </a:r>
          </a:p>
        </c:rich>
      </c:tx>
      <c:overlay val="0"/>
    </c:title>
    <c:plotArea>
      <c:layout/>
      <c:lineChart>
        <c:varyColors val="0"/>
        <c:ser>
          <c:idx val="0"/>
          <c:order val="0"/>
          <c:tx>
            <c:strRef>
              <c:f>Practical_6!$E$26</c:f>
            </c:strRef>
          </c:tx>
          <c:spPr>
            <a:ln cmpd="sng">
              <a:solidFill>
                <a:srgbClr val="4285F4"/>
              </a:solidFill>
            </a:ln>
          </c:spPr>
          <c:marker>
            <c:symbol val="circle"/>
            <c:size val="4"/>
            <c:spPr>
              <a:solidFill>
                <a:srgbClr val="4285F4"/>
              </a:solidFill>
              <a:ln cmpd="sng">
                <a:solidFill>
                  <a:srgbClr val="4285F4"/>
                </a:solidFill>
              </a:ln>
            </c:spPr>
          </c:marker>
          <c:dPt>
            <c:idx val="0"/>
            <c:marker>
              <c:symbol val="none"/>
            </c:marker>
          </c:dPt>
          <c:dPt>
            <c:idx val="1"/>
            <c:marker>
              <c:symbol val="none"/>
            </c:marker>
          </c:dPt>
          <c:dPt>
            <c:idx val="2"/>
            <c:marker>
              <c:symbol val="none"/>
            </c:marker>
          </c:dPt>
          <c:dPt>
            <c:idx val="3"/>
            <c:marker>
              <c:symbol val="none"/>
            </c:marker>
          </c:dPt>
          <c:dPt>
            <c:idx val="4"/>
            <c:marker>
              <c:symbol val="none"/>
            </c:marker>
          </c:dPt>
          <c:dPt>
            <c:idx val="5"/>
            <c:marker>
              <c:symbol val="none"/>
            </c:marker>
          </c:dPt>
          <c:dPt>
            <c:idx val="6"/>
            <c:marker>
              <c:symbol val="none"/>
            </c:marker>
          </c:dPt>
          <c:cat>
            <c:strRef>
              <c:f>Practical_6!$D$27:$D$33</c:f>
            </c:strRef>
          </c:cat>
          <c:val>
            <c:numRef>
              <c:f>Practical_6!$E$27:$E$33</c:f>
              <c:numCache/>
            </c:numRef>
          </c:val>
          <c:smooth val="0"/>
        </c:ser>
        <c:axId val="1719790503"/>
        <c:axId val="683889501"/>
      </c:lineChart>
      <c:catAx>
        <c:axId val="17197905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spPr/>
        <c:txPr>
          <a:bodyPr/>
          <a:lstStyle/>
          <a:p>
            <a:pPr lvl="0">
              <a:defRPr b="0">
                <a:solidFill>
                  <a:srgbClr val="000000"/>
                </a:solidFill>
                <a:latin typeface="+mn-lt"/>
              </a:defRPr>
            </a:pPr>
          </a:p>
        </c:txPr>
        <c:crossAx val="683889501"/>
      </c:catAx>
      <c:valAx>
        <c:axId val="6838895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P(X)</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719790503"/>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P(x) vs. x</a:t>
            </a:r>
          </a:p>
        </c:rich>
      </c:tx>
      <c:overlay val="0"/>
    </c:title>
    <c:plotArea>
      <c:layout/>
      <c:lineChart>
        <c:varyColors val="0"/>
        <c:ser>
          <c:idx val="0"/>
          <c:order val="0"/>
          <c:tx>
            <c:strRef>
              <c:f>Practical_7!$D$9</c:f>
            </c:strRef>
          </c:tx>
          <c:spPr>
            <a:ln cmpd="sng">
              <a:solidFill>
                <a:srgbClr val="FF0000">
                  <a:alpha val="100000"/>
                </a:srgbClr>
              </a:solidFill>
              <a:prstDash val="solid"/>
            </a:ln>
          </c:spPr>
          <c:marker>
            <c:symbol val="none"/>
          </c:marker>
          <c:cat>
            <c:strRef>
              <c:f>Practical_7!$C$10:$C$15</c:f>
            </c:strRef>
          </c:cat>
          <c:val>
            <c:numRef>
              <c:f>Practical_7!$D$10:$D$15</c:f>
              <c:numCache/>
            </c:numRef>
          </c:val>
          <c:smooth val="0"/>
        </c:ser>
        <c:axId val="428671092"/>
        <c:axId val="338722071"/>
      </c:lineChart>
      <c:catAx>
        <c:axId val="428671092"/>
        <c:scaling>
          <c:orientation val="minMax"/>
        </c:scaling>
        <c:delete val="0"/>
        <c:axPos val="b"/>
        <c:title>
          <c:tx>
            <c:rich>
              <a:bodyPr/>
              <a:lstStyle/>
              <a:p>
                <a:pPr lvl="0">
                  <a:defRPr b="1">
                    <a:solidFill>
                      <a:srgbClr val="000000"/>
                    </a:solidFill>
                    <a:latin typeface="+mn-lt"/>
                  </a:defRPr>
                </a:pPr>
                <a:r>
                  <a:rPr b="1">
                    <a:solidFill>
                      <a:srgbClr val="000000"/>
                    </a:solidFill>
                    <a:latin typeface="+mn-lt"/>
                  </a:rPr>
                  <a:t>x</a:t>
                </a:r>
              </a:p>
            </c:rich>
          </c:tx>
          <c:overlay val="0"/>
        </c:title>
        <c:numFmt formatCode="General" sourceLinked="1"/>
        <c:majorTickMark val="none"/>
        <c:minorTickMark val="none"/>
        <c:spPr/>
        <c:txPr>
          <a:bodyPr/>
          <a:lstStyle/>
          <a:p>
            <a:pPr lvl="0">
              <a:defRPr b="1">
                <a:solidFill>
                  <a:srgbClr val="000000"/>
                </a:solidFill>
                <a:latin typeface="+mn-lt"/>
              </a:defRPr>
            </a:pPr>
          </a:p>
        </c:txPr>
        <c:crossAx val="338722071"/>
      </c:catAx>
      <c:valAx>
        <c:axId val="3387220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P(x)</a:t>
                </a:r>
              </a:p>
            </c:rich>
          </c:tx>
          <c:overlay val="0"/>
        </c:title>
        <c:numFmt formatCode="General" sourceLinked="1"/>
        <c:majorTickMark val="none"/>
        <c:minorTickMark val="none"/>
        <c:tickLblPos val="nextTo"/>
        <c:spPr>
          <a:ln>
            <a:solidFill/>
          </a:ln>
        </c:spPr>
        <c:txPr>
          <a:bodyPr/>
          <a:lstStyle/>
          <a:p>
            <a:pPr lvl="0">
              <a:defRPr b="1" i="0">
                <a:solidFill>
                  <a:srgbClr val="000000"/>
                </a:solidFill>
                <a:latin typeface="+mn-lt"/>
              </a:defRPr>
            </a:pPr>
          </a:p>
        </c:txPr>
        <c:crossAx val="428671092"/>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5</xdr:row>
      <xdr:rowOff>19050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323850</xdr:colOff>
      <xdr:row>4</xdr:row>
      <xdr:rowOff>9525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28575</xdr:colOff>
      <xdr:row>23</xdr:row>
      <xdr:rowOff>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47625</xdr:colOff>
      <xdr:row>8</xdr:row>
      <xdr:rowOff>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88"/>
    <col customWidth="1" min="6" max="6" width="14.25"/>
    <col customWidth="1" min="8" max="8" width="16.25"/>
  </cols>
  <sheetData>
    <row r="1">
      <c r="D1" s="1" t="s">
        <v>0</v>
      </c>
    </row>
    <row r="3">
      <c r="D3" s="2"/>
      <c r="E3" s="3"/>
    </row>
    <row r="4">
      <c r="B4" s="4" t="s">
        <v>1</v>
      </c>
      <c r="D4" s="5" t="s">
        <v>2</v>
      </c>
    </row>
    <row r="6">
      <c r="D6" s="2"/>
      <c r="E6" s="6"/>
      <c r="F6" s="6"/>
      <c r="H6" s="6"/>
    </row>
    <row r="7">
      <c r="E7" s="7"/>
      <c r="H7" s="7"/>
    </row>
    <row r="8">
      <c r="D8" s="8" t="s">
        <v>3</v>
      </c>
      <c r="E8" s="9">
        <v>10.0</v>
      </c>
      <c r="H8" s="7"/>
    </row>
    <row r="9">
      <c r="D9" s="10" t="s">
        <v>4</v>
      </c>
      <c r="E9" s="11">
        <v>0.6</v>
      </c>
      <c r="H9" s="7"/>
    </row>
    <row r="10">
      <c r="E10" s="7"/>
      <c r="H10" s="7"/>
    </row>
    <row r="11">
      <c r="E11" s="12" t="s">
        <v>5</v>
      </c>
      <c r="F11" s="13" t="s">
        <v>6</v>
      </c>
      <c r="H11" s="7"/>
    </row>
    <row r="12">
      <c r="E12" s="14">
        <v>0.0</v>
      </c>
      <c r="F12" s="15">
        <f t="shared" ref="F12:F21" si="1">BINOMDIST(E12,$E$8,$E$9,False)</f>
        <v>0.0001048576</v>
      </c>
      <c r="H12" s="7"/>
    </row>
    <row r="13">
      <c r="E13" s="14">
        <v>1.0</v>
      </c>
      <c r="F13" s="15">
        <f t="shared" si="1"/>
        <v>0.001572864</v>
      </c>
      <c r="H13" s="7"/>
    </row>
    <row r="14">
      <c r="E14" s="14">
        <v>2.0</v>
      </c>
      <c r="F14" s="15">
        <f t="shared" si="1"/>
        <v>0.010616832</v>
      </c>
      <c r="H14" s="7"/>
    </row>
    <row r="15">
      <c r="E15" s="14">
        <v>3.0</v>
      </c>
      <c r="F15" s="15">
        <f t="shared" si="1"/>
        <v>0.042467328</v>
      </c>
      <c r="H15" s="7"/>
    </row>
    <row r="16">
      <c r="E16" s="14">
        <v>4.0</v>
      </c>
      <c r="F16" s="15">
        <f t="shared" si="1"/>
        <v>0.111476736</v>
      </c>
      <c r="H16" s="7"/>
    </row>
    <row r="17">
      <c r="E17" s="16">
        <v>5.0</v>
      </c>
      <c r="F17" s="15">
        <f t="shared" si="1"/>
        <v>0.2006581248</v>
      </c>
    </row>
    <row r="18">
      <c r="E18" s="16">
        <v>6.0</v>
      </c>
      <c r="F18" s="15">
        <f t="shared" si="1"/>
        <v>0.250822656</v>
      </c>
    </row>
    <row r="19">
      <c r="E19" s="16">
        <v>7.0</v>
      </c>
      <c r="F19" s="15">
        <f t="shared" si="1"/>
        <v>0.214990848</v>
      </c>
    </row>
    <row r="20">
      <c r="E20" s="16">
        <v>8.0</v>
      </c>
      <c r="F20" s="15">
        <f t="shared" si="1"/>
        <v>0.120932352</v>
      </c>
    </row>
    <row r="21">
      <c r="E21" s="17">
        <v>9.0</v>
      </c>
      <c r="F21" s="18">
        <f t="shared" si="1"/>
        <v>0.040310784</v>
      </c>
    </row>
  </sheetData>
  <mergeCells count="3">
    <mergeCell ref="D1:H2"/>
    <mergeCell ref="B4:C4"/>
    <mergeCell ref="D4:H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0"/>
    <col customWidth="1" min="5" max="5" width="20.38"/>
    <col customWidth="1" min="6" max="6" width="16.75"/>
    <col customWidth="1" min="11" max="11" width="16.75"/>
  </cols>
  <sheetData>
    <row r="1">
      <c r="D1" s="1" t="s">
        <v>7</v>
      </c>
    </row>
    <row r="4">
      <c r="A4" s="4"/>
      <c r="B4" s="4" t="s">
        <v>8</v>
      </c>
      <c r="D4" s="19" t="s">
        <v>9</v>
      </c>
    </row>
    <row r="6">
      <c r="D6" s="20"/>
      <c r="E6" s="21"/>
      <c r="F6" s="21"/>
      <c r="G6" s="21"/>
      <c r="H6" s="21"/>
      <c r="I6" s="21"/>
      <c r="J6" s="22"/>
    </row>
    <row r="7">
      <c r="D7" s="23"/>
      <c r="E7" s="8" t="s">
        <v>3</v>
      </c>
      <c r="F7" s="9">
        <v>5.0</v>
      </c>
      <c r="J7" s="24"/>
    </row>
    <row r="8">
      <c r="D8" s="25"/>
      <c r="E8" s="10" t="s">
        <v>4</v>
      </c>
      <c r="F8" s="11">
        <v>0.5</v>
      </c>
      <c r="J8" s="24"/>
    </row>
    <row r="9">
      <c r="D9" s="25"/>
      <c r="J9" s="24"/>
    </row>
    <row r="10">
      <c r="D10" s="26" t="s">
        <v>10</v>
      </c>
      <c r="E10" s="27" t="s">
        <v>11</v>
      </c>
      <c r="J10" s="24"/>
    </row>
    <row r="11">
      <c r="D11" s="25"/>
      <c r="J11" s="24"/>
    </row>
    <row r="12">
      <c r="D12" s="28" t="s">
        <v>12</v>
      </c>
      <c r="E12" s="7" t="s">
        <v>13</v>
      </c>
      <c r="G12" s="29">
        <f>_xlfn.BINOM.DIST(2,5,$F$8,False)</f>
        <v>0.3125</v>
      </c>
      <c r="J12" s="24"/>
    </row>
    <row r="13">
      <c r="D13" s="28" t="s">
        <v>14</v>
      </c>
      <c r="E13" s="7" t="s">
        <v>15</v>
      </c>
      <c r="G13" s="29">
        <f>_xlfn.BINOM.DIST(2,5,$F$8,true)</f>
        <v>0.5</v>
      </c>
      <c r="J13" s="24"/>
    </row>
    <row r="14">
      <c r="D14" s="28" t="s">
        <v>16</v>
      </c>
      <c r="E14" s="7" t="s">
        <v>17</v>
      </c>
      <c r="G14" s="29">
        <f>_xlfn.BINOM.DIST(4,5,$F$8,true)</f>
        <v>0.96875</v>
      </c>
      <c r="J14" s="24"/>
    </row>
    <row r="15">
      <c r="D15" s="25"/>
      <c r="E15" s="2"/>
      <c r="F15" s="3"/>
      <c r="J15" s="24"/>
    </row>
    <row r="16">
      <c r="D16" s="20"/>
      <c r="E16" s="30"/>
      <c r="F16" s="30"/>
      <c r="G16" s="30"/>
      <c r="H16" s="30"/>
      <c r="I16" s="30"/>
      <c r="J16" s="31"/>
      <c r="K16" s="32"/>
    </row>
    <row r="17">
      <c r="D17" s="25"/>
      <c r="E17" s="8" t="s">
        <v>3</v>
      </c>
      <c r="F17" s="9">
        <v>10.0</v>
      </c>
      <c r="J17" s="24"/>
    </row>
    <row r="18">
      <c r="D18" s="28"/>
      <c r="E18" s="10" t="s">
        <v>4</v>
      </c>
      <c r="F18" s="11">
        <v>0.4</v>
      </c>
      <c r="J18" s="24"/>
    </row>
    <row r="19">
      <c r="D19" s="28"/>
      <c r="E19" s="33"/>
      <c r="F19" s="33"/>
      <c r="J19" s="24"/>
    </row>
    <row r="20">
      <c r="D20" s="25"/>
      <c r="J20" s="24"/>
    </row>
    <row r="21">
      <c r="D21" s="26" t="s">
        <v>18</v>
      </c>
      <c r="E21" s="34" t="s">
        <v>19</v>
      </c>
      <c r="J21" s="24"/>
    </row>
    <row r="22">
      <c r="D22" s="25"/>
      <c r="J22" s="24"/>
    </row>
    <row r="23">
      <c r="D23" s="28" t="s">
        <v>12</v>
      </c>
      <c r="E23" s="33" t="s">
        <v>20</v>
      </c>
      <c r="G23" s="29">
        <f>_xlfn.binom.dist(3,$F$17,$F$18,true)</f>
        <v>0.3822806016</v>
      </c>
      <c r="J23" s="24"/>
    </row>
    <row r="24">
      <c r="D24" s="35"/>
      <c r="E24" s="36"/>
      <c r="F24" s="36"/>
      <c r="G24" s="36"/>
      <c r="H24" s="36"/>
      <c r="I24" s="36"/>
      <c r="J24" s="37"/>
    </row>
    <row r="25">
      <c r="D25" s="25"/>
      <c r="J25" s="24"/>
    </row>
    <row r="26">
      <c r="D26" s="25"/>
      <c r="E26" s="8" t="s">
        <v>3</v>
      </c>
      <c r="F26" s="9">
        <v>4.0</v>
      </c>
      <c r="J26" s="24"/>
    </row>
    <row r="27">
      <c r="D27" s="25"/>
      <c r="E27" s="10" t="s">
        <v>4</v>
      </c>
      <c r="F27" s="11">
        <f>1/6</f>
        <v>0.1666666667</v>
      </c>
      <c r="J27" s="24"/>
    </row>
    <row r="28">
      <c r="D28" s="25"/>
      <c r="J28" s="24"/>
    </row>
    <row r="29">
      <c r="D29" s="25"/>
      <c r="J29" s="24"/>
    </row>
    <row r="30">
      <c r="D30" s="26" t="s">
        <v>21</v>
      </c>
      <c r="E30" s="27" t="s">
        <v>22</v>
      </c>
      <c r="J30" s="24"/>
    </row>
    <row r="31">
      <c r="D31" s="25"/>
      <c r="J31" s="24"/>
    </row>
    <row r="32">
      <c r="D32" s="28" t="s">
        <v>12</v>
      </c>
      <c r="E32" s="7" t="s">
        <v>23</v>
      </c>
      <c r="G32" s="29">
        <f>_xlfn.BINOM.DIST(3,$F$26,$F$27,false)</f>
        <v>0.01543209877</v>
      </c>
      <c r="J32" s="24"/>
    </row>
    <row r="33">
      <c r="D33" s="35"/>
      <c r="E33" s="36"/>
      <c r="F33" s="36"/>
      <c r="G33" s="36"/>
      <c r="H33" s="36"/>
      <c r="I33" s="36"/>
      <c r="J33" s="37"/>
    </row>
  </sheetData>
  <mergeCells count="11">
    <mergeCell ref="E21:I21"/>
    <mergeCell ref="E23:F23"/>
    <mergeCell ref="E30:I30"/>
    <mergeCell ref="E32:F32"/>
    <mergeCell ref="D1:J2"/>
    <mergeCell ref="B4:C4"/>
    <mergeCell ref="D4:J4"/>
    <mergeCell ref="E10:G10"/>
    <mergeCell ref="E12:F12"/>
    <mergeCell ref="E13:F13"/>
    <mergeCell ref="E14:F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25"/>
    <col customWidth="1" min="5" max="5" width="22.88"/>
  </cols>
  <sheetData>
    <row r="1">
      <c r="D1" s="1" t="s">
        <v>24</v>
      </c>
    </row>
    <row r="4">
      <c r="A4" s="4"/>
      <c r="B4" s="4" t="s">
        <v>25</v>
      </c>
      <c r="D4" s="38" t="s">
        <v>26</v>
      </c>
    </row>
    <row r="5">
      <c r="D5" s="39"/>
    </row>
    <row r="6">
      <c r="D6" s="40" t="s">
        <v>27</v>
      </c>
      <c r="E6" s="41">
        <v>0.5</v>
      </c>
    </row>
    <row r="8">
      <c r="D8" s="42" t="s">
        <v>28</v>
      </c>
      <c r="E8" s="42" t="s">
        <v>29</v>
      </c>
    </row>
    <row r="9">
      <c r="D9" s="43">
        <v>0.0</v>
      </c>
      <c r="E9" s="44">
        <f t="shared" ref="E9:E19" si="1">_xlfn.POISSON.DIST(D9,$E$6,false)</f>
        <v>0.6065306597</v>
      </c>
    </row>
    <row r="10">
      <c r="D10" s="43">
        <v>1.0</v>
      </c>
      <c r="E10" s="44">
        <f t="shared" si="1"/>
        <v>0.3032653299</v>
      </c>
    </row>
    <row r="11">
      <c r="D11" s="43">
        <v>2.0</v>
      </c>
      <c r="E11" s="44">
        <f t="shared" si="1"/>
        <v>0.07581633246</v>
      </c>
    </row>
    <row r="12">
      <c r="D12" s="43">
        <v>3.0</v>
      </c>
      <c r="E12" s="44">
        <f t="shared" si="1"/>
        <v>0.01263605541</v>
      </c>
    </row>
    <row r="13">
      <c r="D13" s="43">
        <v>4.0</v>
      </c>
      <c r="E13" s="44">
        <f t="shared" si="1"/>
        <v>0.001579506926</v>
      </c>
    </row>
    <row r="14">
      <c r="D14" s="43">
        <v>5.0</v>
      </c>
      <c r="E14" s="44">
        <f t="shared" si="1"/>
        <v>0.0001579506926</v>
      </c>
    </row>
    <row r="15">
      <c r="D15" s="43">
        <v>6.0</v>
      </c>
      <c r="E15" s="44">
        <f t="shared" si="1"/>
        <v>0.00001316255772</v>
      </c>
    </row>
    <row r="16">
      <c r="D16" s="43">
        <v>7.0</v>
      </c>
      <c r="E16" s="44">
        <f t="shared" si="1"/>
        <v>0.0000009401826942</v>
      </c>
    </row>
    <row r="17">
      <c r="D17" s="43">
        <v>8.0</v>
      </c>
      <c r="E17" s="44">
        <f t="shared" si="1"/>
        <v>0.00000005876141839</v>
      </c>
    </row>
    <row r="18">
      <c r="D18" s="43">
        <v>9.0</v>
      </c>
      <c r="E18" s="44">
        <f t="shared" si="1"/>
        <v>0.000000003264523244</v>
      </c>
    </row>
    <row r="19">
      <c r="D19" s="45">
        <v>10.0</v>
      </c>
      <c r="E19" s="46">
        <f t="shared" si="1"/>
        <v>0.0000000001632261622</v>
      </c>
    </row>
  </sheetData>
  <mergeCells count="3">
    <mergeCell ref="D1:J2"/>
    <mergeCell ref="B4:C4"/>
    <mergeCell ref="D4:J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5"/>
    <col customWidth="1" min="5" max="5" width="21.0"/>
    <col customWidth="1" min="10" max="10" width="13.63"/>
  </cols>
  <sheetData>
    <row r="1">
      <c r="D1" s="1" t="s">
        <v>30</v>
      </c>
    </row>
    <row r="3">
      <c r="D3" s="47"/>
      <c r="E3" s="47"/>
      <c r="F3" s="47"/>
      <c r="G3" s="47"/>
      <c r="H3" s="47"/>
      <c r="I3" s="47"/>
      <c r="J3" s="47"/>
    </row>
    <row r="4">
      <c r="A4" s="4"/>
      <c r="B4" s="4" t="s">
        <v>31</v>
      </c>
      <c r="D4" s="38" t="s">
        <v>32</v>
      </c>
    </row>
    <row r="5">
      <c r="D5" s="48"/>
      <c r="E5" s="48"/>
      <c r="F5" s="48"/>
      <c r="G5" s="48"/>
      <c r="H5" s="48"/>
      <c r="I5" s="48"/>
      <c r="J5" s="48"/>
    </row>
    <row r="6">
      <c r="C6" s="49"/>
      <c r="D6" s="50" t="s">
        <v>33</v>
      </c>
    </row>
    <row r="7">
      <c r="D7" s="51"/>
    </row>
    <row r="9">
      <c r="E9" s="52" t="s">
        <v>4</v>
      </c>
      <c r="F9" s="41">
        <v>0.5</v>
      </c>
    </row>
    <row r="11">
      <c r="D11" s="42" t="s">
        <v>34</v>
      </c>
      <c r="E11" s="42" t="s">
        <v>29</v>
      </c>
    </row>
    <row r="12">
      <c r="D12" s="43">
        <v>1.0</v>
      </c>
      <c r="E12" s="53">
        <f t="shared" ref="E12:E21" si="1">(1-$F$9)^D12*$F$9</f>
        <v>0.25</v>
      </c>
    </row>
    <row r="13">
      <c r="D13" s="43">
        <v>2.0</v>
      </c>
      <c r="E13" s="53">
        <f t="shared" si="1"/>
        <v>0.125</v>
      </c>
    </row>
    <row r="14">
      <c r="D14" s="43">
        <v>3.0</v>
      </c>
      <c r="E14" s="53">
        <f t="shared" si="1"/>
        <v>0.0625</v>
      </c>
    </row>
    <row r="15">
      <c r="D15" s="43">
        <v>4.0</v>
      </c>
      <c r="E15" s="53">
        <f t="shared" si="1"/>
        <v>0.03125</v>
      </c>
    </row>
    <row r="16">
      <c r="D16" s="43">
        <v>5.0</v>
      </c>
      <c r="E16" s="53">
        <f t="shared" si="1"/>
        <v>0.015625</v>
      </c>
    </row>
    <row r="17">
      <c r="D17" s="43">
        <v>6.0</v>
      </c>
      <c r="E17" s="53">
        <f t="shared" si="1"/>
        <v>0.0078125</v>
      </c>
    </row>
    <row r="18">
      <c r="D18" s="43">
        <v>7.0</v>
      </c>
      <c r="E18" s="53">
        <f t="shared" si="1"/>
        <v>0.00390625</v>
      </c>
    </row>
    <row r="19">
      <c r="D19" s="43">
        <v>8.0</v>
      </c>
      <c r="E19" s="53">
        <f t="shared" si="1"/>
        <v>0.001953125</v>
      </c>
    </row>
    <row r="20">
      <c r="D20" s="43">
        <v>9.0</v>
      </c>
      <c r="E20" s="53">
        <f t="shared" si="1"/>
        <v>0.0009765625</v>
      </c>
    </row>
    <row r="21">
      <c r="D21" s="45">
        <v>10.0</v>
      </c>
      <c r="E21" s="54">
        <f t="shared" si="1"/>
        <v>0.00048828125</v>
      </c>
    </row>
  </sheetData>
  <mergeCells count="4">
    <mergeCell ref="D1:J2"/>
    <mergeCell ref="B4:C4"/>
    <mergeCell ref="D4:J4"/>
    <mergeCell ref="D6:J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4.5"/>
  </cols>
  <sheetData>
    <row r="1">
      <c r="D1" s="1" t="s">
        <v>35</v>
      </c>
    </row>
    <row r="4">
      <c r="A4" s="4"/>
      <c r="B4" s="4" t="s">
        <v>36</v>
      </c>
      <c r="D4" s="38" t="s">
        <v>37</v>
      </c>
    </row>
    <row r="6">
      <c r="E6" s="55" t="s">
        <v>38</v>
      </c>
      <c r="F6" s="55" t="s">
        <v>39</v>
      </c>
      <c r="G6" s="42" t="s">
        <v>40</v>
      </c>
      <c r="H6" s="42" t="s">
        <v>41</v>
      </c>
    </row>
    <row r="7">
      <c r="E7" s="43">
        <v>0.0</v>
      </c>
      <c r="F7" s="43">
        <v>20.0</v>
      </c>
      <c r="G7" s="43">
        <v>0.0</v>
      </c>
      <c r="H7" s="43">
        <v>10.0</v>
      </c>
    </row>
    <row r="8">
      <c r="E8" s="43">
        <v>15.0</v>
      </c>
      <c r="F8" s="43">
        <v>25.0</v>
      </c>
      <c r="G8" s="43">
        <v>17.0</v>
      </c>
      <c r="H8" s="43">
        <v>19.0</v>
      </c>
    </row>
    <row r="9">
      <c r="E9" s="45">
        <v>120.0</v>
      </c>
      <c r="F9" s="45">
        <v>170.0</v>
      </c>
      <c r="G9" s="45">
        <v>150.0</v>
      </c>
      <c r="H9" s="45">
        <v>170.0</v>
      </c>
    </row>
    <row r="12">
      <c r="C12" s="56" t="s">
        <v>42</v>
      </c>
      <c r="D12" s="57"/>
      <c r="E12" s="57"/>
      <c r="F12" s="58" t="s">
        <v>43</v>
      </c>
      <c r="G12" s="59"/>
    </row>
    <row r="13">
      <c r="C13" s="60"/>
      <c r="D13" s="61"/>
      <c r="E13" s="61"/>
      <c r="F13" s="61"/>
      <c r="G13" s="62"/>
    </row>
    <row r="15">
      <c r="C15" s="63"/>
      <c r="D15" s="21"/>
      <c r="E15" s="21"/>
      <c r="F15" s="21"/>
      <c r="G15" s="21"/>
      <c r="H15" s="21"/>
      <c r="I15" s="21"/>
      <c r="J15" s="21"/>
      <c r="K15" s="21"/>
      <c r="L15" s="21"/>
      <c r="M15" s="21"/>
      <c r="N15" s="22"/>
    </row>
    <row r="16">
      <c r="C16" s="64" t="s">
        <v>10</v>
      </c>
      <c r="D16" s="65" t="s">
        <v>44</v>
      </c>
      <c r="N16" s="24"/>
    </row>
    <row r="17">
      <c r="C17" s="25"/>
      <c r="N17" s="24"/>
    </row>
    <row r="18">
      <c r="C18" s="25"/>
      <c r="D18" s="66" t="s">
        <v>45</v>
      </c>
      <c r="E18" s="67"/>
      <c r="F18" s="68" t="s">
        <v>46</v>
      </c>
      <c r="G18" s="69">
        <f>(H7-G7)/(F7-E7)</f>
        <v>0.5</v>
      </c>
      <c r="N18" s="24"/>
    </row>
    <row r="19">
      <c r="C19" s="35"/>
      <c r="D19" s="36"/>
      <c r="E19" s="36"/>
      <c r="F19" s="36"/>
      <c r="G19" s="36"/>
      <c r="H19" s="36"/>
      <c r="I19" s="36"/>
      <c r="J19" s="36"/>
      <c r="K19" s="36"/>
      <c r="L19" s="36"/>
      <c r="M19" s="36"/>
      <c r="N19" s="37"/>
    </row>
    <row r="20">
      <c r="C20" s="25"/>
      <c r="N20" s="24"/>
    </row>
    <row r="21">
      <c r="C21" s="64" t="s">
        <v>18</v>
      </c>
      <c r="D21" s="65" t="s">
        <v>47</v>
      </c>
      <c r="N21" s="70"/>
    </row>
    <row r="22">
      <c r="C22" s="25"/>
      <c r="N22" s="24"/>
    </row>
    <row r="23">
      <c r="C23" s="25"/>
      <c r="D23" s="66" t="s">
        <v>48</v>
      </c>
      <c r="E23" s="67"/>
      <c r="F23" s="68" t="s">
        <v>46</v>
      </c>
      <c r="G23" s="69">
        <f>(H8-G8)/(F8-E8)</f>
        <v>0.2</v>
      </c>
      <c r="N23" s="24"/>
    </row>
    <row r="24">
      <c r="C24" s="25"/>
      <c r="N24" s="24"/>
    </row>
    <row r="25">
      <c r="C25" s="63"/>
      <c r="D25" s="21"/>
      <c r="E25" s="21"/>
      <c r="F25" s="21"/>
      <c r="G25" s="21"/>
      <c r="H25" s="21"/>
      <c r="I25" s="21"/>
      <c r="J25" s="21"/>
      <c r="K25" s="21"/>
      <c r="L25" s="21"/>
      <c r="M25" s="21"/>
      <c r="N25" s="22"/>
    </row>
    <row r="26">
      <c r="C26" s="64" t="s">
        <v>21</v>
      </c>
      <c r="D26" s="65" t="s">
        <v>49</v>
      </c>
      <c r="N26" s="24"/>
    </row>
    <row r="27">
      <c r="C27" s="25"/>
      <c r="N27" s="24"/>
    </row>
    <row r="28">
      <c r="C28" s="25"/>
      <c r="D28" s="66" t="s">
        <v>50</v>
      </c>
      <c r="E28" s="67"/>
      <c r="F28" s="68" t="s">
        <v>46</v>
      </c>
      <c r="G28" s="69">
        <f>(H9-G9)/(F9-E9)</f>
        <v>0.4</v>
      </c>
      <c r="N28" s="24"/>
    </row>
    <row r="29">
      <c r="C29" s="35"/>
      <c r="D29" s="36"/>
      <c r="E29" s="36"/>
      <c r="F29" s="36"/>
      <c r="G29" s="36"/>
      <c r="H29" s="36"/>
      <c r="I29" s="36"/>
      <c r="J29" s="36"/>
      <c r="K29" s="36"/>
      <c r="L29" s="36"/>
      <c r="M29" s="36"/>
      <c r="N29" s="37"/>
    </row>
  </sheetData>
  <mergeCells count="11">
    <mergeCell ref="D18:E18"/>
    <mergeCell ref="D23:E23"/>
    <mergeCell ref="D28:E28"/>
    <mergeCell ref="D1:J2"/>
    <mergeCell ref="B4:C4"/>
    <mergeCell ref="D4:J4"/>
    <mergeCell ref="C12:E13"/>
    <mergeCell ref="F12:G13"/>
    <mergeCell ref="D16:L16"/>
    <mergeCell ref="D21:N21"/>
    <mergeCell ref="D26:L2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7.0"/>
  </cols>
  <sheetData>
    <row r="1">
      <c r="D1" s="1" t="s">
        <v>51</v>
      </c>
    </row>
    <row r="4">
      <c r="A4" s="4"/>
      <c r="B4" s="4" t="s">
        <v>52</v>
      </c>
      <c r="D4" s="38" t="s">
        <v>53</v>
      </c>
    </row>
    <row r="7">
      <c r="C7" s="63"/>
      <c r="D7" s="21"/>
      <c r="E7" s="21"/>
      <c r="F7" s="21"/>
      <c r="G7" s="21"/>
      <c r="H7" s="21"/>
      <c r="I7" s="21"/>
      <c r="J7" s="21"/>
      <c r="K7" s="21"/>
      <c r="L7" s="21"/>
      <c r="M7" s="21"/>
      <c r="N7" s="21"/>
      <c r="O7" s="22"/>
    </row>
    <row r="8">
      <c r="C8" s="26" t="s">
        <v>10</v>
      </c>
      <c r="D8" s="65" t="s">
        <v>54</v>
      </c>
      <c r="O8" s="24"/>
    </row>
    <row r="9">
      <c r="C9" s="25"/>
      <c r="O9" s="24"/>
    </row>
    <row r="10">
      <c r="C10" s="25"/>
      <c r="D10" s="71" t="s">
        <v>38</v>
      </c>
      <c r="E10" s="71" t="s">
        <v>39</v>
      </c>
      <c r="G10" s="66" t="s">
        <v>55</v>
      </c>
      <c r="H10" s="68" t="s">
        <v>46</v>
      </c>
      <c r="I10" s="69">
        <f>_xlfn.EXPON.DIST(1,E11,TRUE())</f>
        <v>0.3934693403</v>
      </c>
      <c r="J10" s="72"/>
      <c r="O10" s="24"/>
    </row>
    <row r="11">
      <c r="C11" s="25"/>
      <c r="D11" s="73">
        <v>2.0</v>
      </c>
      <c r="E11" s="73">
        <v>0.5</v>
      </c>
      <c r="O11" s="24"/>
    </row>
    <row r="12">
      <c r="C12" s="25"/>
      <c r="O12" s="24"/>
    </row>
    <row r="13">
      <c r="C13" s="63"/>
      <c r="D13" s="21"/>
      <c r="E13" s="21"/>
      <c r="F13" s="21"/>
      <c r="G13" s="21"/>
      <c r="H13" s="21"/>
      <c r="I13" s="21"/>
      <c r="J13" s="21"/>
      <c r="K13" s="21"/>
      <c r="L13" s="21"/>
      <c r="M13" s="21"/>
      <c r="N13" s="21"/>
      <c r="O13" s="22"/>
    </row>
    <row r="14">
      <c r="C14" s="26" t="s">
        <v>18</v>
      </c>
      <c r="D14" s="65" t="s">
        <v>56</v>
      </c>
      <c r="O14" s="70"/>
    </row>
    <row r="15">
      <c r="C15" s="25"/>
      <c r="O15" s="24"/>
    </row>
    <row r="16">
      <c r="C16" s="25"/>
      <c r="E16" s="7"/>
      <c r="F16" s="7"/>
      <c r="G16" s="66" t="s">
        <v>57</v>
      </c>
      <c r="H16" s="68" t="s">
        <v>46</v>
      </c>
      <c r="I16" s="69">
        <f>1-_xlfn.EXPON.DIST(500,0.0025,TRUE)</f>
        <v>0.2865047969</v>
      </c>
      <c r="O16" s="24"/>
    </row>
    <row r="17">
      <c r="C17" s="35"/>
      <c r="D17" s="36"/>
      <c r="E17" s="36"/>
      <c r="F17" s="36"/>
      <c r="G17" s="36"/>
      <c r="H17" s="36"/>
      <c r="I17" s="36"/>
      <c r="J17" s="36"/>
      <c r="K17" s="36"/>
      <c r="L17" s="36"/>
      <c r="M17" s="36"/>
      <c r="N17" s="36"/>
      <c r="O17" s="37"/>
    </row>
    <row r="18">
      <c r="C18" s="25"/>
      <c r="O18" s="24"/>
    </row>
    <row r="19">
      <c r="C19" s="26" t="s">
        <v>21</v>
      </c>
      <c r="D19" s="65" t="s">
        <v>58</v>
      </c>
      <c r="O19" s="24"/>
    </row>
    <row r="20">
      <c r="C20" s="25"/>
      <c r="O20" s="24"/>
    </row>
    <row r="21">
      <c r="C21" s="25"/>
      <c r="G21" s="66" t="s">
        <v>59</v>
      </c>
      <c r="H21" s="68" t="s">
        <v>46</v>
      </c>
      <c r="I21" s="69">
        <f>_xlfn.EXPON.DIST(15,0.1,TRUE()) - _xlfn.EXPON.DIST(10,0.1,TRUE())</f>
        <v>0.144749281</v>
      </c>
      <c r="O21" s="24"/>
    </row>
    <row r="22">
      <c r="C22" s="35"/>
      <c r="D22" s="36"/>
      <c r="E22" s="36"/>
      <c r="F22" s="36"/>
      <c r="G22" s="36"/>
      <c r="H22" s="36"/>
      <c r="I22" s="36"/>
      <c r="J22" s="36"/>
      <c r="K22" s="36"/>
      <c r="L22" s="36"/>
      <c r="M22" s="36"/>
      <c r="N22" s="36"/>
      <c r="O22" s="37"/>
    </row>
    <row r="24">
      <c r="C24" s="42" t="s">
        <v>60</v>
      </c>
      <c r="E24" s="74" t="s">
        <v>61</v>
      </c>
      <c r="F24" s="74">
        <v>0.5</v>
      </c>
    </row>
    <row r="26">
      <c r="D26" s="42" t="s">
        <v>28</v>
      </c>
      <c r="E26" s="42" t="s">
        <v>29</v>
      </c>
    </row>
    <row r="27">
      <c r="D27" s="43">
        <v>1.0</v>
      </c>
      <c r="E27" s="75">
        <f t="shared" ref="E27:E33" si="1">_xlfn.EXPON.DIST(D27,$F$24,TRUE())</f>
        <v>0.3934693403</v>
      </c>
    </row>
    <row r="28">
      <c r="D28" s="43">
        <v>2.0</v>
      </c>
      <c r="E28" s="75">
        <f t="shared" si="1"/>
        <v>0.6321205588</v>
      </c>
    </row>
    <row r="29">
      <c r="D29" s="43">
        <v>3.0</v>
      </c>
      <c r="E29" s="75">
        <f t="shared" si="1"/>
        <v>0.7768698399</v>
      </c>
    </row>
    <row r="30">
      <c r="D30" s="43">
        <v>4.0</v>
      </c>
      <c r="E30" s="75">
        <f t="shared" si="1"/>
        <v>0.8646647168</v>
      </c>
    </row>
    <row r="31">
      <c r="D31" s="43">
        <v>5.0</v>
      </c>
      <c r="E31" s="75">
        <f t="shared" si="1"/>
        <v>0.9179150014</v>
      </c>
    </row>
    <row r="32">
      <c r="D32" s="43">
        <v>6.0</v>
      </c>
      <c r="E32" s="75">
        <f t="shared" si="1"/>
        <v>0.9502129316</v>
      </c>
    </row>
    <row r="33">
      <c r="D33" s="45">
        <v>7.0</v>
      </c>
      <c r="E33" s="76">
        <f t="shared" si="1"/>
        <v>0.9698026166</v>
      </c>
    </row>
  </sheetData>
  <mergeCells count="6">
    <mergeCell ref="D1:J2"/>
    <mergeCell ref="B4:C4"/>
    <mergeCell ref="D4:J4"/>
    <mergeCell ref="D8:L8"/>
    <mergeCell ref="D14:O14"/>
    <mergeCell ref="D19:N1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3" width="17.25"/>
    <col customWidth="1" min="4" max="4" width="25.38"/>
    <col customWidth="1" min="12" max="12" width="25.75"/>
  </cols>
  <sheetData>
    <row r="1">
      <c r="B1" s="77"/>
      <c r="C1" s="78"/>
      <c r="D1" s="1" t="s">
        <v>62</v>
      </c>
      <c r="K1" s="77"/>
      <c r="L1" s="77"/>
    </row>
    <row r="3">
      <c r="B3" s="2"/>
      <c r="C3" s="7"/>
      <c r="D3" s="7"/>
    </row>
    <row r="4">
      <c r="B4" s="4" t="s">
        <v>63</v>
      </c>
      <c r="D4" s="38" t="s">
        <v>64</v>
      </c>
    </row>
    <row r="5">
      <c r="B5" s="2"/>
      <c r="C5" s="7"/>
      <c r="D5" s="7"/>
    </row>
    <row r="6">
      <c r="B6" s="2"/>
      <c r="C6" s="79" t="s">
        <v>61</v>
      </c>
      <c r="D6" s="80">
        <v>40.0</v>
      </c>
    </row>
    <row r="7">
      <c r="B7" s="2"/>
      <c r="C7" s="81" t="s">
        <v>65</v>
      </c>
      <c r="D7" s="82">
        <v>50.0</v>
      </c>
    </row>
    <row r="8">
      <c r="B8" s="7"/>
      <c r="C8" s="7"/>
      <c r="D8" s="7"/>
    </row>
    <row r="9">
      <c r="B9" s="83"/>
      <c r="C9" s="42" t="s">
        <v>5</v>
      </c>
      <c r="D9" s="42" t="s">
        <v>6</v>
      </c>
    </row>
    <row r="10">
      <c r="B10" s="7"/>
      <c r="C10" s="43">
        <v>30.0</v>
      </c>
      <c r="D10" s="53">
        <f t="shared" ref="D10:D15" si="1">NORMDIST(C10,$D$6,$D$7,TRUE())</f>
        <v>0.4207402906</v>
      </c>
    </row>
    <row r="11">
      <c r="C11" s="43">
        <v>40.0</v>
      </c>
      <c r="D11" s="53">
        <f t="shared" si="1"/>
        <v>0.5</v>
      </c>
    </row>
    <row r="12">
      <c r="B12" s="7"/>
      <c r="C12" s="43">
        <v>50.0</v>
      </c>
      <c r="D12" s="53">
        <f t="shared" si="1"/>
        <v>0.5792597094</v>
      </c>
    </row>
    <row r="13">
      <c r="B13" s="7"/>
      <c r="C13" s="43">
        <v>60.0</v>
      </c>
      <c r="D13" s="53">
        <f t="shared" si="1"/>
        <v>0.6554217416</v>
      </c>
    </row>
    <row r="14">
      <c r="B14" s="7"/>
      <c r="C14" s="43">
        <v>70.0</v>
      </c>
      <c r="D14" s="53">
        <f t="shared" si="1"/>
        <v>0.7257468822</v>
      </c>
    </row>
    <row r="15">
      <c r="B15" s="7"/>
      <c r="C15" s="45">
        <v>80.0</v>
      </c>
      <c r="D15" s="54">
        <f t="shared" si="1"/>
        <v>0.7881446014</v>
      </c>
    </row>
  </sheetData>
  <mergeCells count="3">
    <mergeCell ref="D1:J2"/>
    <mergeCell ref="B4:C4"/>
    <mergeCell ref="D4:J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c r="B1" s="78"/>
      <c r="C1" s="78"/>
      <c r="D1" s="1" t="s">
        <v>66</v>
      </c>
    </row>
    <row r="3">
      <c r="A3" s="84"/>
    </row>
    <row r="4">
      <c r="A4" s="85"/>
      <c r="B4" s="4" t="s">
        <v>67</v>
      </c>
      <c r="D4" s="19" t="s">
        <v>68</v>
      </c>
    </row>
    <row r="5">
      <c r="A5" s="85"/>
    </row>
    <row r="6">
      <c r="A6" s="85"/>
      <c r="C6" s="63"/>
      <c r="D6" s="21"/>
      <c r="E6" s="21"/>
      <c r="F6" s="21"/>
      <c r="G6" s="21"/>
      <c r="H6" s="21"/>
      <c r="I6" s="21"/>
      <c r="J6" s="21"/>
      <c r="K6" s="21"/>
      <c r="L6" s="21"/>
      <c r="M6" s="21"/>
      <c r="N6" s="21"/>
      <c r="O6" s="22"/>
    </row>
    <row r="7">
      <c r="A7" s="85"/>
      <c r="C7" s="26" t="s">
        <v>10</v>
      </c>
      <c r="D7" s="65" t="s">
        <v>69</v>
      </c>
      <c r="O7" s="70"/>
    </row>
    <row r="8">
      <c r="C8" s="25"/>
      <c r="O8" s="24"/>
    </row>
    <row r="9">
      <c r="C9" s="25"/>
      <c r="E9" s="66" t="s">
        <v>70</v>
      </c>
      <c r="F9" s="68" t="s">
        <v>46</v>
      </c>
      <c r="G9" s="69">
        <f>_xlfn.NORM.DIST(3000,3500,500,TRUE())</f>
        <v>0.1586552539</v>
      </c>
      <c r="O9" s="24"/>
    </row>
    <row r="10">
      <c r="C10" s="25"/>
      <c r="O10" s="24"/>
    </row>
    <row r="11">
      <c r="C11" s="63"/>
      <c r="D11" s="21"/>
      <c r="E11" s="21"/>
      <c r="F11" s="21"/>
      <c r="G11" s="21"/>
      <c r="H11" s="21"/>
      <c r="I11" s="21"/>
      <c r="J11" s="21"/>
      <c r="K11" s="21"/>
      <c r="L11" s="21"/>
      <c r="M11" s="21"/>
      <c r="N11" s="21"/>
      <c r="O11" s="22"/>
    </row>
    <row r="12">
      <c r="C12" s="26" t="s">
        <v>18</v>
      </c>
      <c r="D12" s="65" t="s">
        <v>71</v>
      </c>
      <c r="O12" s="24"/>
    </row>
    <row r="13">
      <c r="C13" s="25"/>
      <c r="O13" s="24"/>
    </row>
    <row r="14">
      <c r="C14" s="25"/>
      <c r="E14" s="66" t="s">
        <v>72</v>
      </c>
      <c r="F14" s="68" t="s">
        <v>46</v>
      </c>
      <c r="G14" s="69">
        <f>_xlfn.NORM.DIST(25,25.8,0.5,TRUE())</f>
        <v>0.0547992917</v>
      </c>
      <c r="O14" s="24"/>
    </row>
    <row r="15">
      <c r="C15" s="35"/>
      <c r="D15" s="36"/>
      <c r="E15" s="36"/>
      <c r="F15" s="36"/>
      <c r="G15" s="36"/>
      <c r="H15" s="36"/>
      <c r="I15" s="36"/>
      <c r="J15" s="36"/>
      <c r="K15" s="36"/>
      <c r="L15" s="36"/>
      <c r="M15" s="36"/>
      <c r="N15" s="36"/>
      <c r="O15" s="37"/>
    </row>
    <row r="16">
      <c r="C16" s="25"/>
      <c r="O16" s="24"/>
    </row>
    <row r="17">
      <c r="C17" s="26" t="s">
        <v>21</v>
      </c>
      <c r="D17" s="65" t="s">
        <v>73</v>
      </c>
      <c r="O17" s="24"/>
    </row>
    <row r="18">
      <c r="C18" s="25"/>
      <c r="O18" s="24"/>
    </row>
    <row r="19">
      <c r="C19" s="25"/>
      <c r="E19" s="66" t="s">
        <v>74</v>
      </c>
      <c r="F19" s="68" t="s">
        <v>46</v>
      </c>
      <c r="G19" s="86">
        <v>0.8413447461</v>
      </c>
      <c r="O19" s="24"/>
    </row>
    <row r="20">
      <c r="C20" s="35"/>
      <c r="D20" s="36"/>
      <c r="E20" s="36"/>
      <c r="F20" s="36"/>
      <c r="G20" s="36"/>
      <c r="H20" s="36"/>
      <c r="I20" s="36"/>
      <c r="J20" s="36"/>
      <c r="K20" s="36"/>
      <c r="L20" s="36"/>
      <c r="M20" s="36"/>
      <c r="N20" s="36"/>
      <c r="O20" s="37"/>
    </row>
    <row r="21">
      <c r="C21" s="25"/>
      <c r="O21" s="24"/>
    </row>
    <row r="22">
      <c r="C22" s="26" t="s">
        <v>60</v>
      </c>
      <c r="D22" s="65" t="s">
        <v>75</v>
      </c>
      <c r="O22" s="24"/>
    </row>
    <row r="23">
      <c r="C23" s="25"/>
      <c r="O23" s="24"/>
    </row>
    <row r="24">
      <c r="C24" s="25"/>
      <c r="E24" s="66" t="s">
        <v>76</v>
      </c>
      <c r="F24" s="68" t="s">
        <v>46</v>
      </c>
      <c r="G24" s="87">
        <f>_xlfn.NORM.DIST(11,7.5,2.5,TRUE())</f>
        <v>0.9192433408</v>
      </c>
      <c r="O24" s="24"/>
    </row>
    <row r="25">
      <c r="C25" s="35"/>
      <c r="D25" s="36"/>
      <c r="E25" s="36"/>
      <c r="F25" s="36"/>
      <c r="G25" s="36"/>
      <c r="H25" s="36"/>
      <c r="I25" s="36"/>
      <c r="J25" s="36"/>
      <c r="K25" s="36"/>
      <c r="L25" s="36"/>
      <c r="M25" s="36"/>
      <c r="N25" s="36"/>
      <c r="O25" s="37"/>
    </row>
  </sheetData>
  <mergeCells count="7">
    <mergeCell ref="D1:J2"/>
    <mergeCell ref="B4:C4"/>
    <mergeCell ref="D4:J4"/>
    <mergeCell ref="D7:O7"/>
    <mergeCell ref="D12:M12"/>
    <mergeCell ref="D17:N17"/>
    <mergeCell ref="D22:N2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3.75"/>
    <col customWidth="1" min="11" max="11" width="13.38"/>
    <col customWidth="1" min="12" max="12" width="21.88"/>
  </cols>
  <sheetData>
    <row r="1">
      <c r="A1" s="88"/>
      <c r="B1" s="88"/>
      <c r="C1" s="88"/>
      <c r="D1" s="88"/>
      <c r="E1" s="88"/>
      <c r="F1" s="88"/>
      <c r="G1" s="88"/>
      <c r="H1" s="88"/>
      <c r="I1" s="88"/>
      <c r="J1" s="88"/>
      <c r="K1" s="88"/>
      <c r="L1" s="88"/>
      <c r="M1" s="88"/>
      <c r="N1" s="88"/>
      <c r="O1" s="88"/>
      <c r="P1" s="88"/>
    </row>
    <row r="2">
      <c r="A2" s="89"/>
      <c r="B2" s="89"/>
      <c r="C2" s="89"/>
      <c r="D2" s="89"/>
      <c r="E2" s="90" t="s">
        <v>77</v>
      </c>
      <c r="F2" s="67"/>
      <c r="G2" s="67"/>
      <c r="H2" s="67"/>
      <c r="I2" s="67"/>
      <c r="J2" s="67"/>
      <c r="K2" s="67"/>
      <c r="L2" s="91"/>
      <c r="M2" s="88"/>
      <c r="N2" s="88"/>
      <c r="O2" s="88"/>
      <c r="P2" s="88"/>
    </row>
    <row r="3">
      <c r="A3" s="89"/>
      <c r="B3" s="89"/>
      <c r="C3" s="89"/>
      <c r="D3" s="89"/>
      <c r="E3" s="89"/>
      <c r="F3" s="89"/>
      <c r="G3" s="89"/>
      <c r="H3" s="89"/>
      <c r="I3" s="89"/>
      <c r="J3" s="89"/>
      <c r="K3" s="89"/>
      <c r="L3" s="89"/>
      <c r="M3" s="88"/>
      <c r="N3" s="88"/>
      <c r="O3" s="88"/>
      <c r="P3" s="88"/>
    </row>
    <row r="4">
      <c r="A4" s="89"/>
      <c r="B4" s="89"/>
      <c r="C4" s="89"/>
      <c r="D4" s="89"/>
      <c r="E4" s="89"/>
      <c r="F4" s="89"/>
      <c r="G4" s="89"/>
      <c r="H4" s="89"/>
      <c r="I4" s="89"/>
      <c r="J4" s="89"/>
      <c r="K4" s="89"/>
      <c r="L4" s="89"/>
      <c r="M4" s="88"/>
      <c r="N4" s="88"/>
      <c r="O4" s="88"/>
      <c r="P4" s="88"/>
    </row>
    <row r="5">
      <c r="A5" s="89"/>
      <c r="B5" s="89"/>
      <c r="C5" s="89"/>
      <c r="D5" s="89"/>
      <c r="E5" s="89"/>
      <c r="F5" s="89"/>
      <c r="G5" s="89"/>
      <c r="H5" s="89"/>
      <c r="I5" s="89"/>
      <c r="J5" s="89"/>
      <c r="K5" s="89"/>
      <c r="L5" s="89"/>
      <c r="M5" s="88"/>
      <c r="N5" s="88"/>
      <c r="O5" s="88"/>
      <c r="P5" s="88"/>
    </row>
    <row r="6">
      <c r="A6" s="89"/>
      <c r="B6" s="89"/>
      <c r="C6" s="89"/>
      <c r="D6" s="89"/>
      <c r="E6" s="89"/>
      <c r="F6" s="89"/>
      <c r="G6" s="89"/>
      <c r="H6" s="89"/>
      <c r="I6" s="89"/>
      <c r="J6" s="89"/>
      <c r="K6" s="89"/>
      <c r="L6" s="89"/>
      <c r="M6" s="88"/>
      <c r="N6" s="88"/>
      <c r="O6" s="88"/>
      <c r="P6" s="88"/>
    </row>
    <row r="7">
      <c r="A7" s="89"/>
      <c r="B7" s="89"/>
      <c r="C7" s="89"/>
      <c r="D7" s="89"/>
      <c r="E7" s="89"/>
      <c r="F7" s="89"/>
      <c r="G7" s="89"/>
      <c r="H7" s="89"/>
      <c r="I7" s="89"/>
      <c r="J7" s="89"/>
      <c r="K7" s="89"/>
      <c r="L7" s="89"/>
      <c r="M7" s="88"/>
      <c r="N7" s="88"/>
      <c r="O7" s="88"/>
      <c r="P7" s="88"/>
    </row>
    <row r="8">
      <c r="A8" s="7"/>
      <c r="B8" s="7"/>
      <c r="C8" s="7"/>
      <c r="D8" s="7"/>
      <c r="E8" s="7"/>
      <c r="F8" s="42" t="s">
        <v>28</v>
      </c>
      <c r="G8" s="42" t="s">
        <v>78</v>
      </c>
      <c r="H8" s="42" t="s">
        <v>79</v>
      </c>
      <c r="I8" s="42" t="s">
        <v>80</v>
      </c>
      <c r="J8" s="42" t="s">
        <v>81</v>
      </c>
      <c r="K8" s="42" t="s">
        <v>82</v>
      </c>
      <c r="L8" s="42" t="s">
        <v>83</v>
      </c>
    </row>
    <row r="9">
      <c r="A9" s="7"/>
      <c r="B9" s="7"/>
      <c r="C9" s="7"/>
      <c r="D9" s="7"/>
      <c r="E9" s="7"/>
      <c r="F9" s="92">
        <v>4.0</v>
      </c>
      <c r="G9" s="92">
        <v>5.0</v>
      </c>
      <c r="H9" s="53">
        <f t="shared" ref="H9:H18" si="2">F9-$F$19</f>
        <v>-8.5</v>
      </c>
      <c r="I9" s="53">
        <f t="shared" ref="I9:I18" si="3">G9-$G$19</f>
        <v>-7.8</v>
      </c>
      <c r="J9" s="53">
        <f t="shared" ref="J9:K9" si="1">H9^2</f>
        <v>72.25</v>
      </c>
      <c r="K9" s="53">
        <f t="shared" si="1"/>
        <v>60.84</v>
      </c>
      <c r="L9" s="53">
        <f t="shared" ref="L9:L18" si="5">H9*I9</f>
        <v>66.3</v>
      </c>
    </row>
    <row r="10">
      <c r="A10" s="7"/>
      <c r="B10" s="7"/>
      <c r="C10" s="7"/>
      <c r="D10" s="7"/>
      <c r="E10" s="7"/>
      <c r="F10" s="92">
        <v>10.0</v>
      </c>
      <c r="G10" s="92">
        <v>6.0</v>
      </c>
      <c r="H10" s="53">
        <f t="shared" si="2"/>
        <v>-2.5</v>
      </c>
      <c r="I10" s="53">
        <f t="shared" si="3"/>
        <v>-6.8</v>
      </c>
      <c r="J10" s="53">
        <f t="shared" ref="J10:K10" si="4">H10^2</f>
        <v>6.25</v>
      </c>
      <c r="K10" s="53">
        <f t="shared" si="4"/>
        <v>46.24</v>
      </c>
      <c r="L10" s="53">
        <f t="shared" si="5"/>
        <v>17</v>
      </c>
    </row>
    <row r="11">
      <c r="A11" s="7"/>
      <c r="B11" s="7"/>
      <c r="C11" s="7"/>
      <c r="D11" s="7"/>
      <c r="E11" s="7"/>
      <c r="F11" s="92">
        <v>10.0</v>
      </c>
      <c r="G11" s="92">
        <v>7.0</v>
      </c>
      <c r="H11" s="53">
        <f t="shared" si="2"/>
        <v>-2.5</v>
      </c>
      <c r="I11" s="53">
        <f t="shared" si="3"/>
        <v>-5.8</v>
      </c>
      <c r="J11" s="53">
        <f t="shared" ref="J11:K11" si="6">H11^2</f>
        <v>6.25</v>
      </c>
      <c r="K11" s="53">
        <f t="shared" si="6"/>
        <v>33.64</v>
      </c>
      <c r="L11" s="53">
        <f t="shared" si="5"/>
        <v>14.5</v>
      </c>
    </row>
    <row r="12">
      <c r="A12" s="7"/>
      <c r="B12" s="7"/>
      <c r="C12" s="7"/>
      <c r="D12" s="7"/>
      <c r="E12" s="7"/>
      <c r="F12" s="92">
        <v>20.0</v>
      </c>
      <c r="G12" s="92">
        <v>10.0</v>
      </c>
      <c r="H12" s="53">
        <f t="shared" si="2"/>
        <v>7.5</v>
      </c>
      <c r="I12" s="53">
        <f t="shared" si="3"/>
        <v>-2.8</v>
      </c>
      <c r="J12" s="53">
        <f t="shared" ref="J12:K12" si="7">H12^2</f>
        <v>56.25</v>
      </c>
      <c r="K12" s="53">
        <f t="shared" si="7"/>
        <v>7.84</v>
      </c>
      <c r="L12" s="53">
        <f t="shared" si="5"/>
        <v>-21</v>
      </c>
    </row>
    <row r="13">
      <c r="A13" s="7"/>
      <c r="B13" s="7"/>
      <c r="C13" s="7"/>
      <c r="D13" s="7"/>
      <c r="E13" s="7"/>
      <c r="F13" s="92">
        <v>12.0</v>
      </c>
      <c r="G13" s="92">
        <v>11.0</v>
      </c>
      <c r="H13" s="53">
        <f t="shared" si="2"/>
        <v>-0.5</v>
      </c>
      <c r="I13" s="53">
        <f t="shared" si="3"/>
        <v>-1.8</v>
      </c>
      <c r="J13" s="53">
        <f t="shared" ref="J13:K13" si="8">H13^2</f>
        <v>0.25</v>
      </c>
      <c r="K13" s="53">
        <f t="shared" si="8"/>
        <v>3.24</v>
      </c>
      <c r="L13" s="53">
        <f t="shared" si="5"/>
        <v>0.9</v>
      </c>
    </row>
    <row r="14">
      <c r="A14" s="7"/>
      <c r="B14" s="7"/>
      <c r="C14" s="7"/>
      <c r="D14" s="7"/>
      <c r="E14" s="7"/>
      <c r="F14" s="92">
        <v>30.0</v>
      </c>
      <c r="G14" s="92">
        <v>12.0</v>
      </c>
      <c r="H14" s="53">
        <f t="shared" si="2"/>
        <v>17.5</v>
      </c>
      <c r="I14" s="53">
        <f t="shared" si="3"/>
        <v>-0.8</v>
      </c>
      <c r="J14" s="53">
        <f t="shared" ref="J14:K14" si="9">H14^2</f>
        <v>306.25</v>
      </c>
      <c r="K14" s="53">
        <f t="shared" si="9"/>
        <v>0.64</v>
      </c>
      <c r="L14" s="53">
        <f t="shared" si="5"/>
        <v>-14</v>
      </c>
    </row>
    <row r="15">
      <c r="A15" s="7"/>
      <c r="B15" s="7"/>
      <c r="C15" s="7"/>
      <c r="D15" s="7"/>
      <c r="E15" s="7"/>
      <c r="F15" s="92">
        <v>15.0</v>
      </c>
      <c r="G15" s="92">
        <v>17.0</v>
      </c>
      <c r="H15" s="53">
        <f t="shared" si="2"/>
        <v>2.5</v>
      </c>
      <c r="I15" s="53">
        <f t="shared" si="3"/>
        <v>4.2</v>
      </c>
      <c r="J15" s="53">
        <f t="shared" ref="J15:K15" si="10">H15^2</f>
        <v>6.25</v>
      </c>
      <c r="K15" s="53">
        <f t="shared" si="10"/>
        <v>17.64</v>
      </c>
      <c r="L15" s="53">
        <f t="shared" si="5"/>
        <v>10.5</v>
      </c>
    </row>
    <row r="16">
      <c r="A16" s="7"/>
      <c r="B16" s="7"/>
      <c r="C16" s="7"/>
      <c r="D16" s="7"/>
      <c r="E16" s="7"/>
      <c r="F16" s="92">
        <v>7.0</v>
      </c>
      <c r="G16" s="92">
        <v>18.0</v>
      </c>
      <c r="H16" s="53">
        <f t="shared" si="2"/>
        <v>-5.5</v>
      </c>
      <c r="I16" s="53">
        <f t="shared" si="3"/>
        <v>5.2</v>
      </c>
      <c r="J16" s="53">
        <f t="shared" ref="J16:K16" si="11">H16^2</f>
        <v>30.25</v>
      </c>
      <c r="K16" s="53">
        <f t="shared" si="11"/>
        <v>27.04</v>
      </c>
      <c r="L16" s="53">
        <f t="shared" si="5"/>
        <v>-28.6</v>
      </c>
    </row>
    <row r="17">
      <c r="A17" s="7"/>
      <c r="B17" s="7"/>
      <c r="C17" s="7"/>
      <c r="D17" s="7"/>
      <c r="E17" s="7"/>
      <c r="F17" s="92">
        <v>8.0</v>
      </c>
      <c r="G17" s="92">
        <v>20.0</v>
      </c>
      <c r="H17" s="53">
        <f t="shared" si="2"/>
        <v>-4.5</v>
      </c>
      <c r="I17" s="53">
        <f t="shared" si="3"/>
        <v>7.2</v>
      </c>
      <c r="J17" s="53">
        <f t="shared" ref="J17:K17" si="12">H17^2</f>
        <v>20.25</v>
      </c>
      <c r="K17" s="53">
        <f t="shared" si="12"/>
        <v>51.84</v>
      </c>
      <c r="L17" s="53">
        <f t="shared" si="5"/>
        <v>-32.4</v>
      </c>
    </row>
    <row r="18">
      <c r="A18" s="7"/>
      <c r="B18" s="7"/>
      <c r="C18" s="7"/>
      <c r="D18" s="7"/>
      <c r="E18" s="7"/>
      <c r="F18" s="92">
        <v>9.0</v>
      </c>
      <c r="G18" s="92">
        <v>22.0</v>
      </c>
      <c r="H18" s="53">
        <f t="shared" si="2"/>
        <v>-3.5</v>
      </c>
      <c r="I18" s="53">
        <f t="shared" si="3"/>
        <v>9.2</v>
      </c>
      <c r="J18" s="53">
        <f t="shared" ref="J18:K18" si="13">H18^2</f>
        <v>12.25</v>
      </c>
      <c r="K18" s="53">
        <f t="shared" si="13"/>
        <v>84.64</v>
      </c>
      <c r="L18" s="53">
        <f t="shared" si="5"/>
        <v>-32.2</v>
      </c>
    </row>
    <row r="19">
      <c r="A19" s="83"/>
      <c r="B19" s="83"/>
      <c r="C19" s="83"/>
      <c r="D19" s="83"/>
      <c r="E19" s="93" t="s">
        <v>84</v>
      </c>
      <c r="F19" s="94">
        <f t="shared" ref="F19:L19" si="14">AVERAGE(F9:F18)</f>
        <v>12.5</v>
      </c>
      <c r="G19" s="94">
        <f t="shared" si="14"/>
        <v>12.8</v>
      </c>
      <c r="H19" s="94">
        <f t="shared" si="14"/>
        <v>0</v>
      </c>
      <c r="I19" s="94">
        <f t="shared" si="14"/>
        <v>0</v>
      </c>
      <c r="J19" s="94">
        <f t="shared" si="14"/>
        <v>51.65</v>
      </c>
      <c r="K19" s="94">
        <f t="shared" si="14"/>
        <v>33.36</v>
      </c>
      <c r="L19" s="94">
        <f t="shared" si="14"/>
        <v>-1.9</v>
      </c>
    </row>
    <row r="21">
      <c r="G21" s="95" t="s">
        <v>85</v>
      </c>
      <c r="H21" s="96" t="s">
        <v>86</v>
      </c>
      <c r="I21" s="97" t="s">
        <v>87</v>
      </c>
    </row>
    <row r="22">
      <c r="G22" s="98">
        <f t="shared" ref="G22:I22" si="15">J19</f>
        <v>51.65</v>
      </c>
      <c r="H22" s="99">
        <f t="shared" si="15"/>
        <v>33.36</v>
      </c>
      <c r="I22" s="100">
        <f t="shared" si="15"/>
        <v>-1.9</v>
      </c>
    </row>
    <row r="24">
      <c r="F24" s="101" t="s">
        <v>88</v>
      </c>
      <c r="G24" s="102">
        <f>I22/(G22*H22)^(1/2)</f>
        <v>-0.0457725826</v>
      </c>
      <c r="H24" s="103"/>
    </row>
  </sheetData>
  <mergeCells count="1">
    <mergeCell ref="E2:L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5.38"/>
  </cols>
  <sheetData>
    <row r="2">
      <c r="A2" s="89"/>
      <c r="B2" s="89"/>
      <c r="C2" s="89"/>
      <c r="D2" s="104" t="s">
        <v>89</v>
      </c>
      <c r="L2" s="105"/>
      <c r="M2" s="89"/>
    </row>
    <row r="3">
      <c r="A3" s="85"/>
      <c r="B3" s="85"/>
      <c r="C3" s="85"/>
      <c r="D3" s="85"/>
      <c r="E3" s="85"/>
      <c r="F3" s="85"/>
      <c r="G3" s="85"/>
      <c r="H3" s="85"/>
      <c r="I3" s="85"/>
      <c r="J3" s="85"/>
      <c r="K3" s="85"/>
      <c r="L3" s="85"/>
      <c r="M3" s="85"/>
    </row>
    <row r="4">
      <c r="A4" s="106"/>
      <c r="B4" s="4" t="s">
        <v>90</v>
      </c>
      <c r="D4" s="107" t="s">
        <v>91</v>
      </c>
      <c r="L4" s="106"/>
      <c r="M4" s="106"/>
    </row>
    <row r="5">
      <c r="A5" s="7"/>
      <c r="B5" s="7"/>
      <c r="C5" s="7"/>
      <c r="D5" s="7"/>
      <c r="E5" s="7"/>
      <c r="F5" s="7" t="s">
        <v>92</v>
      </c>
    </row>
    <row r="6">
      <c r="A6" s="7"/>
      <c r="B6" s="7"/>
      <c r="C6" s="7"/>
      <c r="D6" s="7"/>
      <c r="E6" s="7"/>
      <c r="F6" s="7"/>
    </row>
    <row r="7">
      <c r="A7" s="108"/>
      <c r="B7" s="108"/>
      <c r="C7" s="108"/>
      <c r="D7" s="109" t="s">
        <v>93</v>
      </c>
      <c r="E7" s="67"/>
      <c r="F7" s="67"/>
      <c r="G7" s="67"/>
      <c r="H7" s="67"/>
      <c r="I7" s="67"/>
      <c r="J7" s="67"/>
      <c r="K7" s="91"/>
    </row>
    <row r="8">
      <c r="A8" s="7"/>
      <c r="B8" s="7"/>
      <c r="C8" s="7"/>
      <c r="D8" s="110"/>
      <c r="E8" s="110" t="s">
        <v>94</v>
      </c>
      <c r="F8" s="110" t="s">
        <v>95</v>
      </c>
      <c r="G8" s="110" t="s">
        <v>96</v>
      </c>
      <c r="H8" s="110" t="s">
        <v>97</v>
      </c>
      <c r="I8" s="110" t="s">
        <v>98</v>
      </c>
      <c r="J8" s="110" t="s">
        <v>99</v>
      </c>
      <c r="K8" s="110" t="s">
        <v>100</v>
      </c>
    </row>
    <row r="9">
      <c r="A9" s="7"/>
      <c r="B9" s="7"/>
      <c r="C9" s="7"/>
      <c r="D9" s="111"/>
      <c r="E9" s="92">
        <v>10.0</v>
      </c>
      <c r="F9" s="112">
        <v>8.0</v>
      </c>
      <c r="G9" s="24">
        <f t="shared" ref="G9:G15" si="2">$E$16/7</f>
        <v>40</v>
      </c>
      <c r="H9" s="29">
        <f t="shared" ref="H9:H15" si="3">$F$16/7</f>
        <v>14</v>
      </c>
      <c r="I9" s="53">
        <f t="shared" ref="I9:J9" si="1">E9-G9</f>
        <v>-30</v>
      </c>
      <c r="J9" s="24">
        <f t="shared" si="1"/>
        <v>-6</v>
      </c>
      <c r="K9" s="24">
        <f t="shared" ref="K9:K15" si="5">I9*J9</f>
        <v>180</v>
      </c>
    </row>
    <row r="10">
      <c r="A10" s="7"/>
      <c r="B10" s="7"/>
      <c r="C10" s="7"/>
      <c r="D10" s="111"/>
      <c r="E10" s="92">
        <v>20.0</v>
      </c>
      <c r="F10" s="112">
        <v>6.0</v>
      </c>
      <c r="G10" s="24">
        <f t="shared" si="2"/>
        <v>40</v>
      </c>
      <c r="H10" s="29">
        <f t="shared" si="3"/>
        <v>14</v>
      </c>
      <c r="I10" s="53">
        <f t="shared" ref="I10:J10" si="4">E10-G10</f>
        <v>-20</v>
      </c>
      <c r="J10" s="24">
        <f t="shared" si="4"/>
        <v>-8</v>
      </c>
      <c r="K10" s="24">
        <f t="shared" si="5"/>
        <v>160</v>
      </c>
    </row>
    <row r="11">
      <c r="A11" s="7"/>
      <c r="B11" s="7"/>
      <c r="C11" s="7"/>
      <c r="D11" s="111"/>
      <c r="E11" s="92">
        <v>30.0</v>
      </c>
      <c r="F11" s="112">
        <v>14.0</v>
      </c>
      <c r="G11" s="24">
        <f t="shared" si="2"/>
        <v>40</v>
      </c>
      <c r="H11" s="29">
        <f t="shared" si="3"/>
        <v>14</v>
      </c>
      <c r="I11" s="53">
        <f t="shared" ref="I11:J11" si="6">E11-G11</f>
        <v>-10</v>
      </c>
      <c r="J11" s="24">
        <f t="shared" si="6"/>
        <v>0</v>
      </c>
      <c r="K11" s="24">
        <f t="shared" si="5"/>
        <v>0</v>
      </c>
    </row>
    <row r="12">
      <c r="A12" s="7"/>
      <c r="B12" s="7"/>
      <c r="C12" s="7"/>
      <c r="D12" s="111"/>
      <c r="E12" s="92">
        <v>40.0</v>
      </c>
      <c r="F12" s="112">
        <v>16.0</v>
      </c>
      <c r="G12" s="24">
        <f t="shared" si="2"/>
        <v>40</v>
      </c>
      <c r="H12" s="29">
        <f t="shared" si="3"/>
        <v>14</v>
      </c>
      <c r="I12" s="53">
        <f t="shared" ref="I12:J12" si="7">E12-G12</f>
        <v>0</v>
      </c>
      <c r="J12" s="24">
        <f t="shared" si="7"/>
        <v>2</v>
      </c>
      <c r="K12" s="24">
        <f t="shared" si="5"/>
        <v>0</v>
      </c>
    </row>
    <row r="13">
      <c r="A13" s="7"/>
      <c r="B13" s="7"/>
      <c r="C13" s="7"/>
      <c r="D13" s="111"/>
      <c r="E13" s="92">
        <v>50.0</v>
      </c>
      <c r="F13" s="112">
        <v>10.0</v>
      </c>
      <c r="G13" s="24">
        <f t="shared" si="2"/>
        <v>40</v>
      </c>
      <c r="H13" s="29">
        <f t="shared" si="3"/>
        <v>14</v>
      </c>
      <c r="I13" s="53">
        <f t="shared" ref="I13:J13" si="8">E13-G13</f>
        <v>10</v>
      </c>
      <c r="J13" s="24">
        <f t="shared" si="8"/>
        <v>-4</v>
      </c>
      <c r="K13" s="24">
        <f t="shared" si="5"/>
        <v>-40</v>
      </c>
    </row>
    <row r="14">
      <c r="A14" s="7"/>
      <c r="B14" s="7"/>
      <c r="C14" s="7"/>
      <c r="D14" s="111"/>
      <c r="E14" s="92">
        <v>60.0</v>
      </c>
      <c r="F14" s="112">
        <v>20.0</v>
      </c>
      <c r="G14" s="24">
        <f t="shared" si="2"/>
        <v>40</v>
      </c>
      <c r="H14" s="29">
        <f t="shared" si="3"/>
        <v>14</v>
      </c>
      <c r="I14" s="53">
        <f t="shared" ref="I14:J14" si="9">E14-G14</f>
        <v>20</v>
      </c>
      <c r="J14" s="24">
        <f t="shared" si="9"/>
        <v>6</v>
      </c>
      <c r="K14" s="24">
        <f t="shared" si="5"/>
        <v>120</v>
      </c>
    </row>
    <row r="15">
      <c r="A15" s="7"/>
      <c r="B15" s="7"/>
      <c r="C15" s="7"/>
      <c r="D15" s="111"/>
      <c r="E15" s="113">
        <v>70.0</v>
      </c>
      <c r="F15" s="114">
        <v>24.0</v>
      </c>
      <c r="G15" s="37">
        <f t="shared" si="2"/>
        <v>40</v>
      </c>
      <c r="H15" s="36">
        <f t="shared" si="3"/>
        <v>14</v>
      </c>
      <c r="I15" s="54">
        <f t="shared" ref="I15:J15" si="10">E15-G15</f>
        <v>30</v>
      </c>
      <c r="J15" s="37">
        <f t="shared" si="10"/>
        <v>10</v>
      </c>
      <c r="K15" s="37">
        <f t="shared" si="5"/>
        <v>300</v>
      </c>
    </row>
    <row r="16">
      <c r="A16" s="7"/>
      <c r="B16" s="7"/>
      <c r="C16" s="7"/>
      <c r="D16" s="110" t="s">
        <v>101</v>
      </c>
      <c r="E16" s="115">
        <f t="shared" ref="E16:F16" si="11">SUM(E9:E15)</f>
        <v>280</v>
      </c>
      <c r="F16" s="115">
        <f t="shared" si="11"/>
        <v>98</v>
      </c>
      <c r="G16" s="115"/>
      <c r="H16" s="115"/>
      <c r="I16" s="115">
        <f t="shared" ref="I16:K16" si="12">SUM(I9:I15)</f>
        <v>0</v>
      </c>
      <c r="J16" s="115">
        <f t="shared" si="12"/>
        <v>0</v>
      </c>
      <c r="K16" s="115">
        <f t="shared" si="12"/>
        <v>720</v>
      </c>
    </row>
    <row r="18">
      <c r="F18" s="66" t="s">
        <v>102</v>
      </c>
      <c r="G18" s="116" t="s">
        <v>46</v>
      </c>
      <c r="H18" s="69">
        <f>K16/7</f>
        <v>102.8571429</v>
      </c>
    </row>
    <row r="21">
      <c r="A21" s="108"/>
      <c r="B21" s="108"/>
      <c r="C21" s="108"/>
      <c r="D21" s="109" t="s">
        <v>103</v>
      </c>
      <c r="E21" s="67"/>
      <c r="F21" s="67"/>
      <c r="G21" s="67"/>
      <c r="H21" s="67"/>
      <c r="I21" s="67"/>
      <c r="J21" s="67"/>
      <c r="K21" s="91"/>
    </row>
    <row r="22">
      <c r="D22" s="115"/>
      <c r="E22" s="110" t="s">
        <v>28</v>
      </c>
      <c r="F22" s="110" t="s">
        <v>78</v>
      </c>
      <c r="G22" s="110" t="s">
        <v>96</v>
      </c>
      <c r="H22" s="110" t="s">
        <v>97</v>
      </c>
      <c r="I22" s="110" t="s">
        <v>98</v>
      </c>
      <c r="J22" s="110" t="s">
        <v>99</v>
      </c>
      <c r="K22" s="110" t="s">
        <v>100</v>
      </c>
    </row>
    <row r="23">
      <c r="D23" s="25"/>
      <c r="E23" s="111">
        <v>15.0</v>
      </c>
      <c r="F23" s="92">
        <v>40.0</v>
      </c>
      <c r="G23" s="53">
        <f t="shared" ref="G23:G27" si="14">$E$28/5</f>
        <v>23</v>
      </c>
      <c r="H23" s="29">
        <f t="shared" ref="H23:H27" si="15">$F$28/5</f>
        <v>46</v>
      </c>
      <c r="I23" s="53">
        <f t="shared" ref="I23:J23" si="13">E23-G23</f>
        <v>-8</v>
      </c>
      <c r="J23" s="53">
        <f t="shared" si="13"/>
        <v>-6</v>
      </c>
      <c r="K23" s="24">
        <f t="shared" ref="K23:K27" si="17">I23*J23</f>
        <v>48</v>
      </c>
    </row>
    <row r="24">
      <c r="D24" s="25"/>
      <c r="E24" s="111">
        <v>18.0</v>
      </c>
      <c r="F24" s="92">
        <v>42.0</v>
      </c>
      <c r="G24" s="53">
        <f t="shared" si="14"/>
        <v>23</v>
      </c>
      <c r="H24" s="29">
        <f t="shared" si="15"/>
        <v>46</v>
      </c>
      <c r="I24" s="53">
        <f t="shared" ref="I24:J24" si="16">E24-G24</f>
        <v>-5</v>
      </c>
      <c r="J24" s="53">
        <f t="shared" si="16"/>
        <v>-4</v>
      </c>
      <c r="K24" s="24">
        <f t="shared" si="17"/>
        <v>20</v>
      </c>
    </row>
    <row r="25">
      <c r="D25" s="25"/>
      <c r="E25" s="111">
        <v>20.0</v>
      </c>
      <c r="F25" s="92">
        <v>46.0</v>
      </c>
      <c r="G25" s="53">
        <f t="shared" si="14"/>
        <v>23</v>
      </c>
      <c r="H25" s="29">
        <f t="shared" si="15"/>
        <v>46</v>
      </c>
      <c r="I25" s="53">
        <f t="shared" ref="I25:J25" si="18">E25-G25</f>
        <v>-3</v>
      </c>
      <c r="J25" s="53">
        <f t="shared" si="18"/>
        <v>0</v>
      </c>
      <c r="K25" s="24">
        <f t="shared" si="17"/>
        <v>0</v>
      </c>
    </row>
    <row r="26">
      <c r="D26" s="25"/>
      <c r="E26" s="111">
        <v>28.0</v>
      </c>
      <c r="F26" s="92">
        <v>50.0</v>
      </c>
      <c r="G26" s="53">
        <f t="shared" si="14"/>
        <v>23</v>
      </c>
      <c r="H26" s="29">
        <f t="shared" si="15"/>
        <v>46</v>
      </c>
      <c r="I26" s="53">
        <f t="shared" ref="I26:J26" si="19">E26-G26</f>
        <v>5</v>
      </c>
      <c r="J26" s="53">
        <f t="shared" si="19"/>
        <v>4</v>
      </c>
      <c r="K26" s="24">
        <f t="shared" si="17"/>
        <v>20</v>
      </c>
    </row>
    <row r="27">
      <c r="D27" s="25"/>
      <c r="E27" s="117">
        <v>34.0</v>
      </c>
      <c r="F27" s="113">
        <v>52.0</v>
      </c>
      <c r="G27" s="54">
        <f t="shared" si="14"/>
        <v>23</v>
      </c>
      <c r="H27" s="36">
        <f t="shared" si="15"/>
        <v>46</v>
      </c>
      <c r="I27" s="54">
        <f t="shared" ref="I27:J27" si="20">E27-G27</f>
        <v>11</v>
      </c>
      <c r="J27" s="54">
        <f t="shared" si="20"/>
        <v>6</v>
      </c>
      <c r="K27" s="37">
        <f t="shared" si="17"/>
        <v>66</v>
      </c>
    </row>
    <row r="28">
      <c r="A28" s="7"/>
      <c r="B28" s="7"/>
      <c r="C28" s="7"/>
      <c r="D28" s="110" t="s">
        <v>101</v>
      </c>
      <c r="E28" s="115">
        <f t="shared" ref="E28:F28" si="21">SUM(E23:E27)</f>
        <v>115</v>
      </c>
      <c r="F28" s="115">
        <f t="shared" si="21"/>
        <v>230</v>
      </c>
      <c r="G28" s="115"/>
      <c r="H28" s="115"/>
      <c r="I28" s="115">
        <f t="shared" ref="I28:K28" si="22">SUM(I23:I27)</f>
        <v>0</v>
      </c>
      <c r="J28" s="115">
        <f t="shared" si="22"/>
        <v>0</v>
      </c>
      <c r="K28" s="115">
        <f t="shared" si="22"/>
        <v>154</v>
      </c>
    </row>
    <row r="30">
      <c r="F30" s="66" t="s">
        <v>102</v>
      </c>
      <c r="G30" s="116" t="s">
        <v>46</v>
      </c>
      <c r="H30" s="118">
        <f>K28/5</f>
        <v>30.8</v>
      </c>
    </row>
    <row r="33">
      <c r="A33" s="108"/>
      <c r="B33" s="108"/>
      <c r="C33" s="108"/>
      <c r="D33" s="109" t="s">
        <v>104</v>
      </c>
      <c r="E33" s="67"/>
      <c r="F33" s="67"/>
      <c r="G33" s="67"/>
      <c r="H33" s="67"/>
      <c r="I33" s="67"/>
      <c r="J33" s="67"/>
      <c r="K33" s="91"/>
    </row>
    <row r="34">
      <c r="D34" s="25"/>
      <c r="E34" s="110" t="s">
        <v>105</v>
      </c>
      <c r="F34" s="110" t="s">
        <v>106</v>
      </c>
      <c r="G34" s="110" t="s">
        <v>96</v>
      </c>
      <c r="H34" s="110" t="s">
        <v>97</v>
      </c>
      <c r="I34" s="110" t="s">
        <v>98</v>
      </c>
      <c r="J34" s="110" t="s">
        <v>99</v>
      </c>
      <c r="K34" s="110" t="s">
        <v>100</v>
      </c>
    </row>
    <row r="35">
      <c r="D35" s="25"/>
      <c r="E35" s="111">
        <v>2000.0</v>
      </c>
      <c r="F35" s="92">
        <v>100.0</v>
      </c>
      <c r="G35" s="92">
        <f t="shared" ref="G35:G40" si="24">$E$41/6 </f>
        <v>4500</v>
      </c>
      <c r="H35" s="7">
        <f t="shared" ref="H35:H40" si="25">$F$41/6 </f>
        <v>150</v>
      </c>
      <c r="I35" s="53">
        <f t="shared" ref="I35:J35" si="23">E35-G35</f>
        <v>-2500</v>
      </c>
      <c r="J35" s="53">
        <f t="shared" si="23"/>
        <v>-50</v>
      </c>
      <c r="K35" s="24">
        <f t="shared" ref="K35:K40" si="27">I35*J35</f>
        <v>125000</v>
      </c>
    </row>
    <row r="36">
      <c r="D36" s="25"/>
      <c r="E36" s="111">
        <v>5000.0</v>
      </c>
      <c r="F36" s="92">
        <v>160.0</v>
      </c>
      <c r="G36" s="92">
        <f t="shared" si="24"/>
        <v>4500</v>
      </c>
      <c r="H36" s="7">
        <f t="shared" si="25"/>
        <v>150</v>
      </c>
      <c r="I36" s="53">
        <f t="shared" ref="I36:J36" si="26">E36-G36</f>
        <v>500</v>
      </c>
      <c r="J36" s="53">
        <f t="shared" si="26"/>
        <v>10</v>
      </c>
      <c r="K36" s="24">
        <f t="shared" si="27"/>
        <v>5000</v>
      </c>
    </row>
    <row r="37">
      <c r="D37" s="25"/>
      <c r="E37" s="111">
        <v>4000.0</v>
      </c>
      <c r="F37" s="92">
        <v>140.0</v>
      </c>
      <c r="G37" s="92">
        <f t="shared" si="24"/>
        <v>4500</v>
      </c>
      <c r="H37" s="7">
        <f t="shared" si="25"/>
        <v>150</v>
      </c>
      <c r="I37" s="53">
        <f t="shared" ref="I37:J37" si="28">E37-G37</f>
        <v>-500</v>
      </c>
      <c r="J37" s="53">
        <f t="shared" si="28"/>
        <v>-10</v>
      </c>
      <c r="K37" s="24">
        <f t="shared" si="27"/>
        <v>5000</v>
      </c>
    </row>
    <row r="38">
      <c r="D38" s="25"/>
      <c r="E38" s="111">
        <v>7000.0</v>
      </c>
      <c r="F38" s="92">
        <v>200.0</v>
      </c>
      <c r="G38" s="92">
        <f t="shared" si="24"/>
        <v>4500</v>
      </c>
      <c r="H38" s="7">
        <f t="shared" si="25"/>
        <v>150</v>
      </c>
      <c r="I38" s="53">
        <f t="shared" ref="I38:J38" si="29">E38-G38</f>
        <v>2500</v>
      </c>
      <c r="J38" s="53">
        <f t="shared" si="29"/>
        <v>50</v>
      </c>
      <c r="K38" s="24">
        <f t="shared" si="27"/>
        <v>125000</v>
      </c>
    </row>
    <row r="39">
      <c r="D39" s="25"/>
      <c r="E39" s="111">
        <v>6000.0</v>
      </c>
      <c r="F39" s="92">
        <v>170.0</v>
      </c>
      <c r="G39" s="92">
        <f t="shared" si="24"/>
        <v>4500</v>
      </c>
      <c r="H39" s="7">
        <f t="shared" si="25"/>
        <v>150</v>
      </c>
      <c r="I39" s="53">
        <f t="shared" ref="I39:J39" si="30">E39-G39</f>
        <v>1500</v>
      </c>
      <c r="J39" s="53">
        <f t="shared" si="30"/>
        <v>20</v>
      </c>
      <c r="K39" s="24">
        <f t="shared" si="27"/>
        <v>30000</v>
      </c>
    </row>
    <row r="40">
      <c r="D40" s="25"/>
      <c r="E40" s="117">
        <v>3000.0</v>
      </c>
      <c r="F40" s="113">
        <v>130.0</v>
      </c>
      <c r="G40" s="113">
        <f t="shared" si="24"/>
        <v>4500</v>
      </c>
      <c r="H40" s="119">
        <f t="shared" si="25"/>
        <v>150</v>
      </c>
      <c r="I40" s="54">
        <f t="shared" ref="I40:J40" si="31">E40-G40</f>
        <v>-1500</v>
      </c>
      <c r="J40" s="54">
        <f t="shared" si="31"/>
        <v>-20</v>
      </c>
      <c r="K40" s="37">
        <f t="shared" si="27"/>
        <v>30000</v>
      </c>
    </row>
    <row r="41">
      <c r="A41" s="7"/>
      <c r="B41" s="7"/>
      <c r="C41" s="7"/>
      <c r="D41" s="110" t="s">
        <v>101</v>
      </c>
      <c r="E41" s="115">
        <f t="shared" ref="E41:F41" si="32">SUM(E35:E40)</f>
        <v>27000</v>
      </c>
      <c r="F41" s="115">
        <f t="shared" si="32"/>
        <v>900</v>
      </c>
      <c r="G41" s="115"/>
      <c r="H41" s="115"/>
      <c r="I41" s="115">
        <f t="shared" ref="I41:K41" si="33">SUM(I35:I40)</f>
        <v>0</v>
      </c>
      <c r="J41" s="115">
        <f t="shared" si="33"/>
        <v>0</v>
      </c>
      <c r="K41" s="115">
        <f t="shared" si="33"/>
        <v>320000</v>
      </c>
    </row>
    <row r="43">
      <c r="F43" s="66" t="s">
        <v>102</v>
      </c>
      <c r="G43" s="116" t="s">
        <v>46</v>
      </c>
      <c r="H43" s="120">
        <f>K41/6 </f>
        <v>53333.33333</v>
      </c>
    </row>
  </sheetData>
  <mergeCells count="6">
    <mergeCell ref="D2:K2"/>
    <mergeCell ref="B4:C4"/>
    <mergeCell ref="D4:K4"/>
    <mergeCell ref="D7:K7"/>
    <mergeCell ref="D21:K21"/>
    <mergeCell ref="D33:K3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0"/>
    <col customWidth="1" min="12" max="12" width="17.63"/>
  </cols>
  <sheetData>
    <row r="1">
      <c r="A1" s="89"/>
      <c r="B1" s="89"/>
      <c r="C1" s="89"/>
      <c r="D1" s="104" t="s">
        <v>107</v>
      </c>
    </row>
    <row r="2">
      <c r="A2" s="89"/>
      <c r="B2" s="89"/>
      <c r="C2" s="89"/>
    </row>
    <row r="3">
      <c r="A3" s="89"/>
      <c r="B3" s="89"/>
      <c r="C3" s="89"/>
    </row>
    <row r="4">
      <c r="A4" s="89"/>
      <c r="B4" s="4" t="s">
        <v>108</v>
      </c>
      <c r="D4" s="121" t="s">
        <v>109</v>
      </c>
    </row>
    <row r="5">
      <c r="A5" s="89"/>
      <c r="B5" s="89"/>
      <c r="C5" s="89"/>
    </row>
    <row r="6">
      <c r="A6" s="89"/>
      <c r="B6" s="89"/>
      <c r="C6" s="89"/>
    </row>
    <row r="7">
      <c r="A7" s="89"/>
      <c r="B7" s="89"/>
      <c r="C7" s="89"/>
    </row>
    <row r="8">
      <c r="A8" s="89"/>
      <c r="B8" s="89"/>
      <c r="C8" s="89"/>
      <c r="D8" s="122" t="s">
        <v>28</v>
      </c>
      <c r="E8" s="122" t="s">
        <v>78</v>
      </c>
      <c r="F8" s="122" t="s">
        <v>110</v>
      </c>
      <c r="G8" s="122" t="s">
        <v>111</v>
      </c>
      <c r="H8" s="122" t="s">
        <v>112</v>
      </c>
      <c r="I8" s="122" t="s">
        <v>113</v>
      </c>
      <c r="J8" s="122" t="s">
        <v>114</v>
      </c>
      <c r="K8" s="122" t="s">
        <v>115</v>
      </c>
      <c r="L8" s="122" t="s">
        <v>116</v>
      </c>
    </row>
    <row r="9">
      <c r="A9" s="89"/>
      <c r="B9" s="89"/>
      <c r="C9" s="89"/>
      <c r="D9" s="92">
        <v>12.0</v>
      </c>
      <c r="E9" s="92">
        <v>6.0</v>
      </c>
      <c r="F9" s="53">
        <f t="shared" ref="F9:F15" si="3">$D$16/7</f>
        <v>24</v>
      </c>
      <c r="G9" s="92">
        <f t="shared" ref="G9:G15" si="4">$E$16/7</f>
        <v>15</v>
      </c>
      <c r="H9" s="53">
        <f t="shared" ref="H9:I9" si="1">D9-F9</f>
        <v>-12</v>
      </c>
      <c r="I9" s="53">
        <f t="shared" si="1"/>
        <v>-9</v>
      </c>
      <c r="J9" s="53">
        <f t="shared" ref="J9:K9" si="2">H9^2</f>
        <v>144</v>
      </c>
      <c r="K9" s="53">
        <f t="shared" si="2"/>
        <v>81</v>
      </c>
      <c r="L9" s="53">
        <f t="shared" ref="L9:L15" si="7">H9*I9</f>
        <v>108</v>
      </c>
    </row>
    <row r="10">
      <c r="A10" s="89"/>
      <c r="B10" s="89"/>
      <c r="C10" s="89"/>
      <c r="D10" s="92">
        <v>16.0</v>
      </c>
      <c r="E10" s="92">
        <v>9.0</v>
      </c>
      <c r="F10" s="53">
        <f t="shared" si="3"/>
        <v>24</v>
      </c>
      <c r="G10" s="92">
        <f t="shared" si="4"/>
        <v>15</v>
      </c>
      <c r="H10" s="53">
        <f t="shared" ref="H10:I10" si="5">D10-F10</f>
        <v>-8</v>
      </c>
      <c r="I10" s="53">
        <f t="shared" si="5"/>
        <v>-6</v>
      </c>
      <c r="J10" s="53">
        <f t="shared" ref="J10:K10" si="6">H10^2</f>
        <v>64</v>
      </c>
      <c r="K10" s="53">
        <f t="shared" si="6"/>
        <v>36</v>
      </c>
      <c r="L10" s="53">
        <f t="shared" si="7"/>
        <v>48</v>
      </c>
    </row>
    <row r="11">
      <c r="A11" s="89"/>
      <c r="B11" s="89"/>
      <c r="C11" s="89"/>
      <c r="D11" s="92">
        <v>20.0</v>
      </c>
      <c r="E11" s="92">
        <v>12.0</v>
      </c>
      <c r="F11" s="53">
        <f t="shared" si="3"/>
        <v>24</v>
      </c>
      <c r="G11" s="92">
        <f t="shared" si="4"/>
        <v>15</v>
      </c>
      <c r="H11" s="53">
        <f t="shared" ref="H11:I11" si="8">D11-F11</f>
        <v>-4</v>
      </c>
      <c r="I11" s="53">
        <f t="shared" si="8"/>
        <v>-3</v>
      </c>
      <c r="J11" s="53">
        <f t="shared" ref="J11:K11" si="9">H11^2</f>
        <v>16</v>
      </c>
      <c r="K11" s="53">
        <f t="shared" si="9"/>
        <v>9</v>
      </c>
      <c r="L11" s="53">
        <f t="shared" si="7"/>
        <v>12</v>
      </c>
    </row>
    <row r="12">
      <c r="A12" s="89"/>
      <c r="B12" s="89"/>
      <c r="C12" s="89"/>
      <c r="D12" s="92">
        <v>24.0</v>
      </c>
      <c r="E12" s="92">
        <v>15.0</v>
      </c>
      <c r="F12" s="53">
        <f t="shared" si="3"/>
        <v>24</v>
      </c>
      <c r="G12" s="92">
        <f t="shared" si="4"/>
        <v>15</v>
      </c>
      <c r="H12" s="53">
        <f t="shared" ref="H12:I12" si="10">D12-F12</f>
        <v>0</v>
      </c>
      <c r="I12" s="53">
        <f t="shared" si="10"/>
        <v>0</v>
      </c>
      <c r="J12" s="53">
        <f t="shared" ref="J12:K12" si="11">H12^2</f>
        <v>0</v>
      </c>
      <c r="K12" s="53">
        <f t="shared" si="11"/>
        <v>0</v>
      </c>
      <c r="L12" s="53">
        <f t="shared" si="7"/>
        <v>0</v>
      </c>
    </row>
    <row r="13">
      <c r="A13" s="89"/>
      <c r="B13" s="89"/>
      <c r="C13" s="89"/>
      <c r="D13" s="92">
        <v>28.0</v>
      </c>
      <c r="E13" s="92">
        <v>18.0</v>
      </c>
      <c r="F13" s="53">
        <f t="shared" si="3"/>
        <v>24</v>
      </c>
      <c r="G13" s="92">
        <f t="shared" si="4"/>
        <v>15</v>
      </c>
      <c r="H13" s="53">
        <f t="shared" ref="H13:I13" si="12">D13-F13</f>
        <v>4</v>
      </c>
      <c r="I13" s="53">
        <f t="shared" si="12"/>
        <v>3</v>
      </c>
      <c r="J13" s="53">
        <f t="shared" ref="J13:K13" si="13">H13^2</f>
        <v>16</v>
      </c>
      <c r="K13" s="53">
        <f t="shared" si="13"/>
        <v>9</v>
      </c>
      <c r="L13" s="53">
        <f t="shared" si="7"/>
        <v>12</v>
      </c>
    </row>
    <row r="14">
      <c r="A14" s="89"/>
      <c r="B14" s="89"/>
      <c r="C14" s="89"/>
      <c r="D14" s="92">
        <v>32.0</v>
      </c>
      <c r="E14" s="92">
        <v>21.0</v>
      </c>
      <c r="F14" s="53">
        <f t="shared" si="3"/>
        <v>24</v>
      </c>
      <c r="G14" s="92">
        <f t="shared" si="4"/>
        <v>15</v>
      </c>
      <c r="H14" s="53">
        <f t="shared" ref="H14:I14" si="14">D14-F14</f>
        <v>8</v>
      </c>
      <c r="I14" s="53">
        <f t="shared" si="14"/>
        <v>6</v>
      </c>
      <c r="J14" s="53">
        <f t="shared" ref="J14:K14" si="15">H14^2</f>
        <v>64</v>
      </c>
      <c r="K14" s="53">
        <f t="shared" si="15"/>
        <v>36</v>
      </c>
      <c r="L14" s="53">
        <f t="shared" si="7"/>
        <v>48</v>
      </c>
    </row>
    <row r="15">
      <c r="A15" s="89"/>
      <c r="B15" s="89"/>
      <c r="C15" s="89"/>
      <c r="D15" s="92">
        <v>36.0</v>
      </c>
      <c r="E15" s="92">
        <v>24.0</v>
      </c>
      <c r="F15" s="53">
        <f t="shared" si="3"/>
        <v>24</v>
      </c>
      <c r="G15" s="92">
        <f t="shared" si="4"/>
        <v>15</v>
      </c>
      <c r="H15" s="53">
        <f t="shared" ref="H15:I15" si="16">D15-F15</f>
        <v>12</v>
      </c>
      <c r="I15" s="53">
        <f t="shared" si="16"/>
        <v>9</v>
      </c>
      <c r="J15" s="53">
        <f t="shared" ref="J15:K15" si="17">H15^2</f>
        <v>144</v>
      </c>
      <c r="K15" s="53">
        <f t="shared" si="17"/>
        <v>81</v>
      </c>
      <c r="L15" s="53">
        <f t="shared" si="7"/>
        <v>108</v>
      </c>
    </row>
    <row r="16">
      <c r="A16" s="83"/>
      <c r="B16" s="83"/>
      <c r="C16" s="93" t="s">
        <v>117</v>
      </c>
      <c r="D16" s="94">
        <f t="shared" ref="D16:E16" si="18">SUM(D9:D15)</f>
        <v>168</v>
      </c>
      <c r="E16" s="94">
        <f t="shared" si="18"/>
        <v>105</v>
      </c>
      <c r="F16" s="94"/>
      <c r="G16" s="94"/>
      <c r="H16" s="94"/>
      <c r="I16" s="94"/>
      <c r="J16" s="94">
        <f t="shared" ref="J16:L16" si="19">SUM(J9:J15)</f>
        <v>448</v>
      </c>
      <c r="K16" s="94">
        <f t="shared" si="19"/>
        <v>252</v>
      </c>
      <c r="L16" s="94">
        <f t="shared" si="19"/>
        <v>336</v>
      </c>
    </row>
    <row r="19">
      <c r="A19" s="123"/>
      <c r="B19" s="123"/>
      <c r="C19" s="123"/>
      <c r="D19" s="124" t="s">
        <v>118</v>
      </c>
      <c r="E19" s="21"/>
      <c r="F19" s="21"/>
      <c r="G19" s="22"/>
      <c r="H19" s="125" t="s">
        <v>119</v>
      </c>
      <c r="I19" s="126" t="s">
        <v>46</v>
      </c>
      <c r="J19" s="127">
        <f t="array" ref="J19">L16/SQRT(J16)*SQRT(K16)</f>
        <v>1</v>
      </c>
    </row>
    <row r="20">
      <c r="D20" s="128" t="s">
        <v>120</v>
      </c>
      <c r="E20" s="129" t="s">
        <v>110</v>
      </c>
      <c r="F20" s="130" t="s">
        <v>46</v>
      </c>
      <c r="G20" s="131" t="s">
        <v>121</v>
      </c>
    </row>
    <row r="21">
      <c r="D21" s="132" t="s">
        <v>122</v>
      </c>
      <c r="E21" s="7" t="s">
        <v>111</v>
      </c>
      <c r="F21" s="4" t="s">
        <v>46</v>
      </c>
      <c r="G21" s="15" t="s">
        <v>123</v>
      </c>
    </row>
    <row r="22">
      <c r="D22" s="132" t="s">
        <v>124</v>
      </c>
      <c r="E22" s="133" t="s">
        <v>112</v>
      </c>
      <c r="F22" s="4" t="s">
        <v>46</v>
      </c>
      <c r="G22" s="15" t="s">
        <v>125</v>
      </c>
    </row>
    <row r="23">
      <c r="D23" s="132" t="s">
        <v>126</v>
      </c>
      <c r="E23" s="133" t="s">
        <v>114</v>
      </c>
      <c r="F23" s="4" t="s">
        <v>46</v>
      </c>
      <c r="G23" s="15" t="s">
        <v>127</v>
      </c>
    </row>
    <row r="24">
      <c r="D24" s="132" t="s">
        <v>128</v>
      </c>
      <c r="E24" s="133" t="s">
        <v>113</v>
      </c>
      <c r="F24" s="4" t="s">
        <v>46</v>
      </c>
      <c r="G24" s="15" t="s">
        <v>129</v>
      </c>
    </row>
    <row r="25">
      <c r="D25" s="132" t="s">
        <v>130</v>
      </c>
      <c r="E25" s="133" t="s">
        <v>115</v>
      </c>
      <c r="F25" s="4" t="s">
        <v>46</v>
      </c>
      <c r="G25" s="15" t="s">
        <v>131</v>
      </c>
    </row>
    <row r="26">
      <c r="D26" s="134" t="s">
        <v>132</v>
      </c>
      <c r="E26" s="135" t="s">
        <v>116</v>
      </c>
      <c r="F26" s="136" t="s">
        <v>46</v>
      </c>
      <c r="G26" s="18" t="s">
        <v>133</v>
      </c>
    </row>
  </sheetData>
  <mergeCells count="3">
    <mergeCell ref="D1:L2"/>
    <mergeCell ref="B4:C4"/>
    <mergeCell ref="D4:L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D1" s="104" t="s">
        <v>134</v>
      </c>
    </row>
    <row r="4">
      <c r="B4" s="4" t="s">
        <v>135</v>
      </c>
      <c r="D4" s="137" t="s">
        <v>136</v>
      </c>
    </row>
    <row r="6">
      <c r="F6" s="138" t="s">
        <v>137</v>
      </c>
      <c r="G6" s="139"/>
      <c r="H6" s="140" t="s">
        <v>138</v>
      </c>
      <c r="I6" s="139"/>
      <c r="J6" s="141" t="s">
        <v>139</v>
      </c>
    </row>
    <row r="7">
      <c r="F7" s="142">
        <v>6.0</v>
      </c>
      <c r="G7" s="143"/>
      <c r="H7" s="144">
        <v>0.0</v>
      </c>
      <c r="I7" s="143"/>
      <c r="J7" s="145">
        <v>0.0</v>
      </c>
    </row>
    <row r="8">
      <c r="F8" s="142">
        <v>4.0</v>
      </c>
      <c r="G8" s="143"/>
      <c r="H8" s="144">
        <v>0.0</v>
      </c>
      <c r="I8" s="143"/>
      <c r="J8" s="145">
        <v>2.0</v>
      </c>
    </row>
    <row r="9">
      <c r="F9" s="142">
        <v>5.0</v>
      </c>
      <c r="G9" s="143"/>
      <c r="H9" s="144">
        <v>1.0</v>
      </c>
      <c r="I9" s="143"/>
      <c r="J9" s="145">
        <v>0.0</v>
      </c>
    </row>
    <row r="10">
      <c r="F10" s="142">
        <v>7.0</v>
      </c>
      <c r="G10" s="143"/>
      <c r="H10" s="144">
        <v>0.0</v>
      </c>
      <c r="I10" s="143"/>
      <c r="J10" s="145">
        <v>1.0</v>
      </c>
    </row>
    <row r="11">
      <c r="F11" s="142">
        <v>7.0</v>
      </c>
      <c r="G11" s="143"/>
      <c r="H11" s="144">
        <v>1.0</v>
      </c>
      <c r="I11" s="143"/>
      <c r="J11" s="145">
        <v>0.0</v>
      </c>
    </row>
    <row r="12">
      <c r="F12" s="142">
        <v>6.0</v>
      </c>
      <c r="G12" s="143"/>
      <c r="H12" s="144">
        <v>0.0</v>
      </c>
      <c r="I12" s="143"/>
      <c r="J12" s="145">
        <v>0.0</v>
      </c>
    </row>
    <row r="13">
      <c r="F13" s="142">
        <v>5.0</v>
      </c>
      <c r="G13" s="143"/>
      <c r="H13" s="144">
        <v>0.0</v>
      </c>
      <c r="I13" s="143"/>
      <c r="J13" s="145">
        <v>0.0</v>
      </c>
    </row>
    <row r="14">
      <c r="F14" s="142">
        <v>6.0</v>
      </c>
      <c r="G14" s="143"/>
      <c r="H14" s="144">
        <v>0.0</v>
      </c>
      <c r="I14" s="143"/>
      <c r="J14" s="145">
        <v>1.0</v>
      </c>
    </row>
    <row r="15">
      <c r="F15" s="142">
        <v>5.0</v>
      </c>
      <c r="G15" s="143"/>
      <c r="H15" s="144">
        <v>0.0</v>
      </c>
      <c r="I15" s="143"/>
      <c r="J15" s="145">
        <v>0.0</v>
      </c>
    </row>
    <row r="16">
      <c r="F16" s="142">
        <v>5.0</v>
      </c>
      <c r="G16" s="143"/>
      <c r="H16" s="144">
        <v>1.0</v>
      </c>
      <c r="I16" s="143"/>
      <c r="J16" s="145">
        <v>0.0</v>
      </c>
    </row>
    <row r="17">
      <c r="F17" s="142">
        <v>5.0</v>
      </c>
      <c r="G17" s="143"/>
      <c r="H17" s="144">
        <v>0.0</v>
      </c>
      <c r="I17" s="143"/>
      <c r="J17" s="145">
        <v>0.0</v>
      </c>
    </row>
    <row r="18">
      <c r="F18" s="142">
        <v>7.0</v>
      </c>
      <c r="G18" s="143"/>
      <c r="H18" s="144">
        <v>0.0</v>
      </c>
      <c r="I18" s="143"/>
      <c r="J18" s="145">
        <v>1.0</v>
      </c>
    </row>
    <row r="19">
      <c r="F19" s="142">
        <v>6.0</v>
      </c>
      <c r="G19" s="143"/>
      <c r="H19" s="144">
        <v>0.0</v>
      </c>
      <c r="I19" s="143"/>
      <c r="J19" s="145">
        <v>0.0</v>
      </c>
    </row>
    <row r="20">
      <c r="F20" s="142">
        <v>7.0</v>
      </c>
      <c r="G20" s="143"/>
      <c r="H20" s="144">
        <v>0.0</v>
      </c>
      <c r="I20" s="143"/>
      <c r="J20" s="145">
        <v>0.0</v>
      </c>
    </row>
    <row r="21">
      <c r="F21" s="142">
        <v>5.0</v>
      </c>
      <c r="G21" s="143"/>
      <c r="H21" s="144">
        <v>0.0</v>
      </c>
      <c r="I21" s="143"/>
      <c r="J21" s="145">
        <v>2.0</v>
      </c>
    </row>
    <row r="22">
      <c r="F22" s="142">
        <v>5.0</v>
      </c>
      <c r="G22" s="143"/>
      <c r="H22" s="144">
        <v>0.0</v>
      </c>
      <c r="I22" s="143"/>
      <c r="J22" s="145">
        <v>2.0</v>
      </c>
    </row>
    <row r="23">
      <c r="F23" s="142">
        <v>5.0</v>
      </c>
      <c r="G23" s="143"/>
      <c r="H23" s="144">
        <v>0.0</v>
      </c>
      <c r="I23" s="143"/>
      <c r="J23" s="145">
        <v>0.0</v>
      </c>
    </row>
    <row r="24">
      <c r="F24" s="142">
        <v>7.0</v>
      </c>
      <c r="G24" s="143"/>
      <c r="H24" s="144">
        <v>0.0</v>
      </c>
      <c r="I24" s="143"/>
      <c r="J24" s="145">
        <v>1.0</v>
      </c>
    </row>
    <row r="25">
      <c r="F25" s="142">
        <v>4.0</v>
      </c>
      <c r="G25" s="143"/>
      <c r="H25" s="144">
        <v>1.0</v>
      </c>
      <c r="I25" s="143"/>
      <c r="J25" s="145">
        <v>1.0</v>
      </c>
    </row>
    <row r="26">
      <c r="F26" s="142">
        <v>3.0</v>
      </c>
      <c r="G26" s="143"/>
      <c r="H26" s="144">
        <v>0.0</v>
      </c>
      <c r="I26" s="143"/>
      <c r="J26" s="145">
        <v>0.0</v>
      </c>
    </row>
    <row r="27">
      <c r="F27" s="142">
        <v>2.0</v>
      </c>
      <c r="G27" s="143"/>
      <c r="H27" s="144">
        <v>1.0</v>
      </c>
      <c r="I27" s="143"/>
      <c r="J27" s="145">
        <v>0.0</v>
      </c>
    </row>
    <row r="28">
      <c r="F28" s="142">
        <v>5.0</v>
      </c>
      <c r="G28" s="143"/>
      <c r="H28" s="144">
        <v>0.0</v>
      </c>
      <c r="I28" s="143"/>
      <c r="J28" s="145">
        <v>0.0</v>
      </c>
    </row>
    <row r="29">
      <c r="F29" s="142">
        <v>4.0</v>
      </c>
      <c r="G29" s="143"/>
      <c r="H29" s="144">
        <v>1.0</v>
      </c>
      <c r="I29" s="143"/>
      <c r="J29" s="145">
        <v>2.0</v>
      </c>
    </row>
    <row r="30">
      <c r="F30" s="142">
        <v>3.0</v>
      </c>
      <c r="G30" s="143"/>
      <c r="H30" s="144">
        <v>0.0</v>
      </c>
      <c r="I30" s="143"/>
      <c r="J30" s="145">
        <v>0.0</v>
      </c>
    </row>
    <row r="31">
      <c r="F31" s="142">
        <v>4.0</v>
      </c>
      <c r="G31" s="143"/>
      <c r="H31" s="144">
        <v>0.0</v>
      </c>
      <c r="I31" s="143"/>
      <c r="J31" s="145">
        <v>1.0</v>
      </c>
    </row>
    <row r="32">
      <c r="F32" s="142">
        <v>4.0</v>
      </c>
      <c r="G32" s="143"/>
      <c r="H32" s="144">
        <v>1.0</v>
      </c>
      <c r="I32" s="143"/>
      <c r="J32" s="145">
        <v>1.0</v>
      </c>
    </row>
    <row r="33">
      <c r="F33" s="142">
        <v>4.0</v>
      </c>
      <c r="G33" s="143"/>
      <c r="H33" s="144">
        <v>0.0</v>
      </c>
      <c r="I33" s="143"/>
      <c r="J33" s="145">
        <v>0.0</v>
      </c>
    </row>
    <row r="34">
      <c r="F34" s="142">
        <v>7.0</v>
      </c>
      <c r="G34" s="143"/>
      <c r="H34" s="144">
        <v>0.0</v>
      </c>
      <c r="I34" s="143"/>
      <c r="J34" s="145">
        <v>1.0</v>
      </c>
    </row>
    <row r="35">
      <c r="F35" s="142">
        <v>3.0</v>
      </c>
      <c r="G35" s="143"/>
      <c r="H35" s="144">
        <v>0.0</v>
      </c>
      <c r="I35" s="143"/>
      <c r="J35" s="145">
        <v>2.0</v>
      </c>
    </row>
    <row r="36">
      <c r="F36" s="142">
        <v>3.0</v>
      </c>
      <c r="G36" s="143"/>
      <c r="H36" s="144">
        <v>1.0</v>
      </c>
      <c r="I36" s="143"/>
      <c r="J36" s="145">
        <v>0.0</v>
      </c>
    </row>
    <row r="37">
      <c r="F37" s="142">
        <v>6.0</v>
      </c>
      <c r="G37" s="143"/>
      <c r="H37" s="144">
        <v>0.0</v>
      </c>
      <c r="I37" s="143"/>
      <c r="J37" s="145">
        <v>0.0</v>
      </c>
    </row>
    <row r="38">
      <c r="F38" s="142">
        <v>6.0</v>
      </c>
      <c r="G38" s="143"/>
      <c r="H38" s="144">
        <v>0.0</v>
      </c>
      <c r="I38" s="143"/>
      <c r="J38" s="145">
        <v>0.0</v>
      </c>
    </row>
    <row r="39">
      <c r="F39" s="142">
        <v>2.0</v>
      </c>
      <c r="G39" s="143"/>
      <c r="H39" s="144">
        <v>0.0</v>
      </c>
      <c r="I39" s="143"/>
      <c r="J39" s="145">
        <v>1.0</v>
      </c>
    </row>
    <row r="40">
      <c r="F40" s="142">
        <v>4.0</v>
      </c>
      <c r="G40" s="143"/>
      <c r="H40" s="144">
        <v>1.0</v>
      </c>
      <c r="I40" s="143"/>
      <c r="J40" s="145">
        <v>0.0</v>
      </c>
    </row>
    <row r="41">
      <c r="F41" s="142">
        <v>3.0</v>
      </c>
      <c r="G41" s="143"/>
      <c r="H41" s="144">
        <v>0.0</v>
      </c>
      <c r="I41" s="143"/>
      <c r="J41" s="145">
        <v>1.0</v>
      </c>
    </row>
    <row r="42">
      <c r="F42" s="142">
        <v>7.0</v>
      </c>
      <c r="G42" s="143"/>
      <c r="H42" s="144">
        <v>1.0</v>
      </c>
      <c r="I42" s="143"/>
      <c r="J42" s="145">
        <v>0.0</v>
      </c>
    </row>
    <row r="43">
      <c r="F43" s="142">
        <v>4.0</v>
      </c>
      <c r="G43" s="143"/>
      <c r="H43" s="144">
        <v>1.0</v>
      </c>
      <c r="I43" s="143"/>
      <c r="J43" s="145">
        <v>0.0</v>
      </c>
    </row>
    <row r="44">
      <c r="F44" s="142">
        <v>3.0</v>
      </c>
      <c r="G44" s="143"/>
      <c r="H44" s="144">
        <v>0.0</v>
      </c>
      <c r="I44" s="143"/>
      <c r="J44" s="145">
        <v>1.0</v>
      </c>
    </row>
    <row r="45">
      <c r="F45" s="142">
        <v>3.0</v>
      </c>
      <c r="G45" s="143"/>
      <c r="H45" s="144">
        <v>1.0</v>
      </c>
      <c r="I45" s="143"/>
      <c r="J45" s="145">
        <v>0.0</v>
      </c>
    </row>
    <row r="46">
      <c r="F46" s="142">
        <v>5.0</v>
      </c>
      <c r="G46" s="143"/>
      <c r="H46" s="144">
        <v>0.0</v>
      </c>
      <c r="I46" s="143"/>
      <c r="J46" s="145">
        <v>1.0</v>
      </c>
    </row>
    <row r="47">
      <c r="F47" s="142">
        <v>3.0</v>
      </c>
      <c r="G47" s="143"/>
      <c r="H47" s="144">
        <v>0.0</v>
      </c>
      <c r="I47" s="143"/>
      <c r="J47" s="145">
        <v>0.0</v>
      </c>
    </row>
    <row r="48">
      <c r="F48" s="142">
        <v>7.0</v>
      </c>
      <c r="G48" s="143"/>
      <c r="H48" s="144">
        <v>0.0</v>
      </c>
      <c r="I48" s="143"/>
      <c r="J48" s="145">
        <v>0.0</v>
      </c>
    </row>
    <row r="49">
      <c r="F49" s="142">
        <v>5.0</v>
      </c>
      <c r="G49" s="143"/>
      <c r="H49" s="144">
        <v>0.0</v>
      </c>
      <c r="I49" s="143"/>
      <c r="J49" s="145">
        <v>0.0</v>
      </c>
    </row>
    <row r="50">
      <c r="F50" s="142">
        <v>5.0</v>
      </c>
      <c r="G50" s="143"/>
      <c r="H50" s="144">
        <v>0.0</v>
      </c>
      <c r="I50" s="143"/>
      <c r="J50" s="145">
        <v>1.0</v>
      </c>
    </row>
    <row r="51">
      <c r="F51" s="142">
        <v>6.0</v>
      </c>
      <c r="G51" s="143"/>
      <c r="H51" s="144">
        <v>0.0</v>
      </c>
      <c r="I51" s="143"/>
      <c r="J51" s="145">
        <v>2.0</v>
      </c>
    </row>
    <row r="52">
      <c r="F52" s="142">
        <v>3.0</v>
      </c>
      <c r="G52" s="143"/>
      <c r="H52" s="144">
        <v>0.0</v>
      </c>
      <c r="I52" s="143"/>
      <c r="J52" s="145">
        <v>0.0</v>
      </c>
    </row>
    <row r="53">
      <c r="F53" s="142">
        <v>6.0</v>
      </c>
      <c r="G53" s="143"/>
      <c r="H53" s="144">
        <v>0.0</v>
      </c>
      <c r="I53" s="143"/>
      <c r="J53" s="145">
        <v>1.0</v>
      </c>
    </row>
    <row r="54">
      <c r="F54" s="142">
        <v>2.0</v>
      </c>
      <c r="G54" s="143"/>
      <c r="H54" s="144">
        <v>1.0</v>
      </c>
      <c r="I54" s="143"/>
      <c r="J54" s="145">
        <v>1.0</v>
      </c>
    </row>
    <row r="55">
      <c r="F55" s="142">
        <v>9.0</v>
      </c>
      <c r="G55" s="143"/>
      <c r="H55" s="144">
        <v>0.0</v>
      </c>
      <c r="I55" s="143"/>
      <c r="J55" s="145">
        <v>0.0</v>
      </c>
    </row>
    <row r="56">
      <c r="F56" s="146">
        <v>8.0</v>
      </c>
      <c r="G56" s="147"/>
      <c r="H56" s="148">
        <v>0.0</v>
      </c>
      <c r="I56" s="147"/>
      <c r="J56" s="149">
        <v>0.0</v>
      </c>
    </row>
  </sheetData>
  <mergeCells count="3">
    <mergeCell ref="D1:L2"/>
    <mergeCell ref="B4:C4"/>
    <mergeCell ref="D4:L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10" max="10" width="4.75"/>
    <col customWidth="1" min="15" max="15" width="38.13"/>
  </cols>
  <sheetData>
    <row r="1">
      <c r="F1" s="104" t="s">
        <v>140</v>
      </c>
    </row>
    <row r="4">
      <c r="B4" s="4" t="s">
        <v>141</v>
      </c>
      <c r="D4" s="150"/>
      <c r="E4" s="150" t="s">
        <v>142</v>
      </c>
    </row>
    <row r="6">
      <c r="B6" s="150"/>
      <c r="C6" s="150"/>
      <c r="D6" s="150"/>
      <c r="E6" s="150" t="s">
        <v>143</v>
      </c>
    </row>
    <row r="8">
      <c r="E8" s="63"/>
      <c r="F8" s="21"/>
      <c r="G8" s="21"/>
      <c r="H8" s="21"/>
      <c r="I8" s="21"/>
      <c r="J8" s="21"/>
      <c r="K8" s="21"/>
      <c r="L8" s="21"/>
      <c r="M8" s="21"/>
      <c r="N8" s="21"/>
      <c r="O8" s="22"/>
    </row>
    <row r="9">
      <c r="B9" s="85"/>
      <c r="C9" s="85"/>
      <c r="D9" s="85"/>
      <c r="E9" s="23" t="s">
        <v>10</v>
      </c>
      <c r="F9" s="151" t="s">
        <v>144</v>
      </c>
      <c r="O9" s="70"/>
    </row>
    <row r="10">
      <c r="E10" s="25"/>
      <c r="F10" s="152" t="s">
        <v>145</v>
      </c>
      <c r="O10" s="70"/>
    </row>
    <row r="11">
      <c r="E11" s="25"/>
      <c r="O11" s="24"/>
    </row>
    <row r="12">
      <c r="E12" s="25"/>
      <c r="F12" s="153" t="s">
        <v>28</v>
      </c>
      <c r="G12" s="91"/>
      <c r="I12" s="154" t="s">
        <v>146</v>
      </c>
      <c r="J12" s="155" t="s">
        <v>46</v>
      </c>
      <c r="K12" s="156">
        <f>MULTINOMIAL(G13:G15)</f>
        <v>3150</v>
      </c>
      <c r="O12" s="24"/>
    </row>
    <row r="13">
      <c r="E13" s="25"/>
      <c r="F13" s="111" t="s">
        <v>147</v>
      </c>
      <c r="G13" s="112">
        <v>2.0</v>
      </c>
      <c r="O13" s="24"/>
    </row>
    <row r="14">
      <c r="E14" s="25"/>
      <c r="F14" s="111" t="s">
        <v>148</v>
      </c>
      <c r="G14" s="112">
        <v>4.0</v>
      </c>
      <c r="O14" s="24"/>
    </row>
    <row r="15">
      <c r="E15" s="25"/>
      <c r="F15" s="117" t="s">
        <v>149</v>
      </c>
      <c r="G15" s="114">
        <v>4.0</v>
      </c>
      <c r="I15" s="7"/>
      <c r="O15" s="24"/>
    </row>
    <row r="16">
      <c r="E16" s="25"/>
      <c r="I16" s="157" t="s">
        <v>150</v>
      </c>
      <c r="J16" s="158" t="s">
        <v>151</v>
      </c>
      <c r="K16" s="129" t="s">
        <v>147</v>
      </c>
      <c r="L16" s="22">
        <f t="shared" ref="L16:L18" si="1">G18^G13</f>
        <v>0.01</v>
      </c>
      <c r="O16" s="24"/>
    </row>
    <row r="17">
      <c r="E17" s="25"/>
      <c r="F17" s="153" t="s">
        <v>152</v>
      </c>
      <c r="G17" s="91"/>
      <c r="I17" s="111" t="s">
        <v>153</v>
      </c>
      <c r="J17" s="72" t="s">
        <v>151</v>
      </c>
      <c r="K17" s="7" t="s">
        <v>148</v>
      </c>
      <c r="L17" s="24">
        <f t="shared" si="1"/>
        <v>0.0256</v>
      </c>
      <c r="O17" s="24"/>
    </row>
    <row r="18">
      <c r="E18" s="25"/>
      <c r="F18" s="111" t="s">
        <v>150</v>
      </c>
      <c r="G18" s="112">
        <v>0.1</v>
      </c>
      <c r="I18" s="117" t="s">
        <v>154</v>
      </c>
      <c r="J18" s="159" t="s">
        <v>151</v>
      </c>
      <c r="K18" s="119" t="s">
        <v>149</v>
      </c>
      <c r="L18" s="37">
        <f t="shared" si="1"/>
        <v>0.0625</v>
      </c>
      <c r="O18" s="24"/>
    </row>
    <row r="19">
      <c r="E19" s="25"/>
      <c r="F19" s="111" t="s">
        <v>153</v>
      </c>
      <c r="G19" s="112">
        <v>0.4</v>
      </c>
      <c r="O19" s="24"/>
    </row>
    <row r="20">
      <c r="E20" s="25"/>
      <c r="F20" s="117" t="s">
        <v>154</v>
      </c>
      <c r="G20" s="114">
        <v>0.5</v>
      </c>
      <c r="O20" s="24"/>
    </row>
    <row r="21">
      <c r="E21" s="25"/>
      <c r="I21" s="160" t="s">
        <v>152</v>
      </c>
      <c r="J21" s="161" t="s">
        <v>46</v>
      </c>
      <c r="K21" s="162">
        <f>K12*PRODUCT(L16:L18)</f>
        <v>0.0504</v>
      </c>
      <c r="O21" s="24"/>
    </row>
    <row r="22">
      <c r="E22" s="25"/>
      <c r="O22" s="24"/>
    </row>
    <row r="23">
      <c r="E23" s="25"/>
      <c r="O23" s="24"/>
    </row>
    <row r="24">
      <c r="E24" s="25"/>
      <c r="O24" s="24"/>
    </row>
    <row r="25">
      <c r="E25" s="25"/>
      <c r="O25" s="24"/>
    </row>
    <row r="26">
      <c r="B26" s="85"/>
      <c r="C26" s="85"/>
      <c r="D26" s="85"/>
      <c r="E26" s="23" t="s">
        <v>18</v>
      </c>
      <c r="F26" s="163" t="s">
        <v>155</v>
      </c>
      <c r="O26" s="70"/>
    </row>
    <row r="27">
      <c r="E27" s="25"/>
      <c r="O27" s="24"/>
    </row>
    <row r="28">
      <c r="E28" s="25"/>
      <c r="O28" s="24"/>
    </row>
    <row r="29">
      <c r="E29" s="25"/>
      <c r="F29" s="153" t="s">
        <v>28</v>
      </c>
      <c r="G29" s="91"/>
      <c r="I29" s="154" t="s">
        <v>146</v>
      </c>
      <c r="J29" s="155" t="s">
        <v>46</v>
      </c>
      <c r="K29" s="156">
        <f>MULTINOMIAL(G30:G32)</f>
        <v>12</v>
      </c>
      <c r="O29" s="24"/>
    </row>
    <row r="30">
      <c r="E30" s="25"/>
      <c r="F30" s="111" t="s">
        <v>147</v>
      </c>
      <c r="G30" s="112">
        <v>2.0</v>
      </c>
      <c r="O30" s="24"/>
    </row>
    <row r="31">
      <c r="E31" s="25"/>
      <c r="F31" s="111" t="s">
        <v>148</v>
      </c>
      <c r="G31" s="112">
        <v>1.0</v>
      </c>
      <c r="O31" s="24"/>
    </row>
    <row r="32">
      <c r="E32" s="25"/>
      <c r="F32" s="117" t="s">
        <v>149</v>
      </c>
      <c r="G32" s="114">
        <v>1.0</v>
      </c>
      <c r="O32" s="24"/>
    </row>
    <row r="33">
      <c r="E33" s="25"/>
      <c r="I33" s="157" t="s">
        <v>150</v>
      </c>
      <c r="J33" s="158" t="s">
        <v>151</v>
      </c>
      <c r="K33" s="129" t="s">
        <v>147</v>
      </c>
      <c r="L33" s="22">
        <f t="shared" ref="L33:L35" si="2">G35^G30</f>
        <v>0.36</v>
      </c>
      <c r="O33" s="24"/>
    </row>
    <row r="34">
      <c r="E34" s="25"/>
      <c r="F34" s="153" t="s">
        <v>152</v>
      </c>
      <c r="G34" s="91"/>
      <c r="I34" s="111" t="s">
        <v>153</v>
      </c>
      <c r="J34" s="72" t="s">
        <v>151</v>
      </c>
      <c r="K34" s="7" t="s">
        <v>148</v>
      </c>
      <c r="L34" s="24">
        <f t="shared" si="2"/>
        <v>0.2</v>
      </c>
      <c r="O34" s="24"/>
    </row>
    <row r="35">
      <c r="E35" s="25"/>
      <c r="F35" s="111" t="s">
        <v>150</v>
      </c>
      <c r="G35" s="112">
        <v>0.6</v>
      </c>
      <c r="I35" s="117" t="s">
        <v>154</v>
      </c>
      <c r="J35" s="159" t="s">
        <v>151</v>
      </c>
      <c r="K35" s="119" t="s">
        <v>149</v>
      </c>
      <c r="L35" s="37">
        <f t="shared" si="2"/>
        <v>0.2</v>
      </c>
      <c r="O35" s="24"/>
    </row>
    <row r="36">
      <c r="E36" s="25"/>
      <c r="F36" s="111" t="s">
        <v>153</v>
      </c>
      <c r="G36" s="112">
        <v>0.2</v>
      </c>
      <c r="O36" s="24"/>
    </row>
    <row r="37">
      <c r="E37" s="25"/>
      <c r="F37" s="117" t="s">
        <v>154</v>
      </c>
      <c r="G37" s="114">
        <v>0.2</v>
      </c>
      <c r="O37" s="24"/>
    </row>
    <row r="38">
      <c r="E38" s="25"/>
      <c r="I38" s="160" t="s">
        <v>152</v>
      </c>
      <c r="J38" s="161" t="s">
        <v>46</v>
      </c>
      <c r="K38" s="162">
        <f>K29*PRODUCT(L33:L35)</f>
        <v>0.1728</v>
      </c>
      <c r="O38" s="24"/>
    </row>
    <row r="39">
      <c r="E39" s="25"/>
      <c r="O39" s="24"/>
    </row>
    <row r="40">
      <c r="E40" s="25"/>
      <c r="O40" s="24"/>
    </row>
    <row r="41">
      <c r="E41" s="25"/>
      <c r="O41" s="24"/>
    </row>
    <row r="42">
      <c r="E42" s="25"/>
      <c r="O42" s="24"/>
    </row>
    <row r="43">
      <c r="B43" s="85"/>
      <c r="C43" s="85"/>
      <c r="D43" s="85"/>
      <c r="E43" s="23" t="s">
        <v>21</v>
      </c>
      <c r="F43" s="164" t="s">
        <v>156</v>
      </c>
      <c r="O43" s="70"/>
      <c r="P43" s="165"/>
      <c r="Q43" s="165"/>
      <c r="R43" s="165"/>
      <c r="S43" s="165"/>
      <c r="T43" s="165"/>
      <c r="U43" s="165"/>
    </row>
    <row r="44">
      <c r="E44" s="25"/>
      <c r="O44" s="24"/>
    </row>
    <row r="45">
      <c r="E45" s="25"/>
      <c r="O45" s="24"/>
    </row>
    <row r="46">
      <c r="E46" s="25"/>
      <c r="F46" s="153" t="s">
        <v>28</v>
      </c>
      <c r="G46" s="91"/>
      <c r="I46" s="154" t="s">
        <v>146</v>
      </c>
      <c r="J46" s="155" t="s">
        <v>46</v>
      </c>
      <c r="K46" s="156">
        <f>MULTINOMIAL(G47:G49)</f>
        <v>1260</v>
      </c>
      <c r="O46" s="24"/>
    </row>
    <row r="47">
      <c r="E47" s="25"/>
      <c r="F47" s="111" t="s">
        <v>147</v>
      </c>
      <c r="G47" s="112">
        <v>4.0</v>
      </c>
      <c r="O47" s="24"/>
    </row>
    <row r="48">
      <c r="E48" s="25"/>
      <c r="F48" s="111" t="s">
        <v>148</v>
      </c>
      <c r="G48" s="112">
        <v>5.0</v>
      </c>
      <c r="O48" s="24"/>
    </row>
    <row r="49">
      <c r="E49" s="25"/>
      <c r="F49" s="117" t="s">
        <v>149</v>
      </c>
      <c r="G49" s="114">
        <v>1.0</v>
      </c>
      <c r="O49" s="24"/>
    </row>
    <row r="50">
      <c r="E50" s="25"/>
      <c r="I50" s="157" t="s">
        <v>150</v>
      </c>
      <c r="J50" s="158" t="s">
        <v>151</v>
      </c>
      <c r="K50" s="129" t="s">
        <v>147</v>
      </c>
      <c r="L50" s="22">
        <f t="shared" ref="L50:L52" si="3">G52^G47</f>
        <v>0.0625</v>
      </c>
      <c r="O50" s="24"/>
    </row>
    <row r="51">
      <c r="E51" s="25"/>
      <c r="F51" s="153" t="s">
        <v>152</v>
      </c>
      <c r="G51" s="91"/>
      <c r="I51" s="111" t="s">
        <v>153</v>
      </c>
      <c r="J51" s="72" t="s">
        <v>151</v>
      </c>
      <c r="K51" s="7" t="s">
        <v>148</v>
      </c>
      <c r="L51" s="24">
        <f t="shared" si="3"/>
        <v>0.00243</v>
      </c>
      <c r="O51" s="24"/>
    </row>
    <row r="52">
      <c r="E52" s="25"/>
      <c r="F52" s="111" t="s">
        <v>150</v>
      </c>
      <c r="G52" s="112">
        <v>0.5</v>
      </c>
      <c r="I52" s="117" t="s">
        <v>154</v>
      </c>
      <c r="J52" s="159" t="s">
        <v>151</v>
      </c>
      <c r="K52" s="119" t="s">
        <v>149</v>
      </c>
      <c r="L52" s="37">
        <f t="shared" si="3"/>
        <v>0.2</v>
      </c>
      <c r="O52" s="24"/>
    </row>
    <row r="53">
      <c r="E53" s="25"/>
      <c r="F53" s="111" t="s">
        <v>153</v>
      </c>
      <c r="G53" s="112">
        <v>0.3</v>
      </c>
      <c r="O53" s="24"/>
    </row>
    <row r="54">
      <c r="E54" s="25"/>
      <c r="F54" s="117" t="s">
        <v>154</v>
      </c>
      <c r="G54" s="114">
        <v>0.2</v>
      </c>
      <c r="O54" s="24"/>
    </row>
    <row r="55">
      <c r="E55" s="25"/>
      <c r="I55" s="160" t="s">
        <v>152</v>
      </c>
      <c r="J55" s="161" t="s">
        <v>46</v>
      </c>
      <c r="K55" s="162">
        <f>K46*PRODUCT(L50:L52)</f>
        <v>0.0382725</v>
      </c>
      <c r="O55" s="24"/>
    </row>
    <row r="56">
      <c r="E56" s="25"/>
      <c r="O56" s="24"/>
    </row>
    <row r="57">
      <c r="E57" s="35"/>
      <c r="F57" s="36"/>
      <c r="G57" s="36"/>
      <c r="H57" s="36"/>
      <c r="I57" s="36"/>
      <c r="J57" s="36"/>
      <c r="K57" s="36"/>
      <c r="L57" s="36"/>
      <c r="M57" s="36"/>
      <c r="N57" s="36"/>
      <c r="O57" s="37"/>
    </row>
  </sheetData>
  <mergeCells count="14">
    <mergeCell ref="F17:G17"/>
    <mergeCell ref="F26:O26"/>
    <mergeCell ref="F29:G29"/>
    <mergeCell ref="F34:G34"/>
    <mergeCell ref="F43:O43"/>
    <mergeCell ref="F46:G46"/>
    <mergeCell ref="F51:G51"/>
    <mergeCell ref="F1:N2"/>
    <mergeCell ref="B4:C4"/>
    <mergeCell ref="E4:O4"/>
    <mergeCell ref="E6:O6"/>
    <mergeCell ref="F9:O9"/>
    <mergeCell ref="F10:O10"/>
    <mergeCell ref="F12:G1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E2" s="104" t="s">
        <v>157</v>
      </c>
    </row>
    <row r="6">
      <c r="B6" s="4" t="s">
        <v>158</v>
      </c>
      <c r="E6" s="166" t="s">
        <v>159</v>
      </c>
      <c r="G6" s="167"/>
      <c r="H6" s="167"/>
      <c r="I6" s="167"/>
      <c r="J6" s="167"/>
    </row>
    <row r="7">
      <c r="E7" s="168" t="s">
        <v>160</v>
      </c>
      <c r="J7" s="167"/>
    </row>
    <row r="8">
      <c r="E8" s="167"/>
      <c r="F8" s="167"/>
      <c r="G8" s="167"/>
      <c r="H8" s="167"/>
      <c r="I8" s="167"/>
      <c r="J8" s="167"/>
    </row>
    <row r="9">
      <c r="E9" s="169" t="s">
        <v>161</v>
      </c>
    </row>
    <row r="10">
      <c r="E10" s="169" t="s">
        <v>162</v>
      </c>
    </row>
    <row r="11">
      <c r="E11" s="169" t="s">
        <v>163</v>
      </c>
    </row>
    <row r="15">
      <c r="B15" s="85"/>
      <c r="C15" s="85"/>
      <c r="D15" s="23" t="s">
        <v>164</v>
      </c>
      <c r="E15" s="170" t="s">
        <v>28</v>
      </c>
      <c r="F15" s="171" t="s">
        <v>78</v>
      </c>
    </row>
    <row r="16">
      <c r="E16" s="172">
        <v>2.0</v>
      </c>
      <c r="F16" s="173">
        <v>3.0</v>
      </c>
    </row>
    <row r="17">
      <c r="E17" s="172">
        <v>4.0</v>
      </c>
      <c r="F17" s="173">
        <v>6.0</v>
      </c>
      <c r="I17" s="174"/>
      <c r="J17" s="175" t="s">
        <v>165</v>
      </c>
      <c r="K17" s="175" t="s">
        <v>166</v>
      </c>
    </row>
    <row r="18">
      <c r="E18" s="172">
        <v>6.0</v>
      </c>
      <c r="F18" s="173">
        <v>9.0</v>
      </c>
      <c r="I18" s="176" t="s">
        <v>165</v>
      </c>
      <c r="J18" s="177">
        <v>1.0</v>
      </c>
      <c r="K18" s="178"/>
    </row>
    <row r="19">
      <c r="E19" s="172">
        <v>8.0</v>
      </c>
      <c r="F19" s="173">
        <v>12.0</v>
      </c>
      <c r="I19" s="179" t="s">
        <v>166</v>
      </c>
      <c r="J19" s="180">
        <v>1.0</v>
      </c>
      <c r="K19" s="180">
        <v>1.0</v>
      </c>
    </row>
    <row r="20">
      <c r="E20" s="172">
        <v>10.0</v>
      </c>
      <c r="F20" s="173">
        <v>15.0</v>
      </c>
    </row>
    <row r="21">
      <c r="E21" s="172">
        <v>12.0</v>
      </c>
      <c r="F21" s="173">
        <v>18.0</v>
      </c>
    </row>
    <row r="22">
      <c r="E22" s="172">
        <v>14.0</v>
      </c>
      <c r="F22" s="173">
        <v>21.0</v>
      </c>
      <c r="I22" s="29">
        <f>CORREL(F16:F25,E16:E25)</f>
        <v>1</v>
      </c>
    </row>
    <row r="23">
      <c r="E23" s="172">
        <v>16.0</v>
      </c>
      <c r="F23" s="173">
        <v>24.0</v>
      </c>
    </row>
    <row r="24">
      <c r="E24" s="172">
        <v>18.0</v>
      </c>
      <c r="F24" s="173">
        <v>27.0</v>
      </c>
    </row>
    <row r="25">
      <c r="E25" s="181">
        <v>20.0</v>
      </c>
      <c r="F25" s="182">
        <v>30.0</v>
      </c>
    </row>
    <row r="30">
      <c r="B30" s="85"/>
      <c r="C30" s="85"/>
      <c r="D30" s="23" t="s">
        <v>18</v>
      </c>
      <c r="E30" s="170" t="s">
        <v>38</v>
      </c>
      <c r="F30" s="171" t="s">
        <v>39</v>
      </c>
    </row>
    <row r="31">
      <c r="E31" s="172">
        <v>12.0</v>
      </c>
      <c r="F31" s="173">
        <v>100.0</v>
      </c>
    </row>
    <row r="32">
      <c r="E32" s="172">
        <v>44.0</v>
      </c>
      <c r="F32" s="173">
        <v>90.0</v>
      </c>
      <c r="I32" s="174"/>
      <c r="J32" s="175" t="s">
        <v>165</v>
      </c>
      <c r="K32" s="175" t="s">
        <v>166</v>
      </c>
    </row>
    <row r="33">
      <c r="E33" s="172">
        <v>66.0</v>
      </c>
      <c r="F33" s="173">
        <v>80.0</v>
      </c>
      <c r="I33" s="176" t="s">
        <v>165</v>
      </c>
      <c r="J33" s="177">
        <v>1.0</v>
      </c>
      <c r="K33" s="178"/>
    </row>
    <row r="34">
      <c r="E34" s="172">
        <v>88.0</v>
      </c>
      <c r="F34" s="173">
        <v>70.0</v>
      </c>
      <c r="I34" s="179" t="s">
        <v>166</v>
      </c>
      <c r="J34" s="180">
        <v>-0.97376</v>
      </c>
      <c r="K34" s="180">
        <v>1.0</v>
      </c>
    </row>
    <row r="35">
      <c r="E35" s="172">
        <v>100.0</v>
      </c>
      <c r="F35" s="173">
        <v>60.0</v>
      </c>
    </row>
    <row r="36">
      <c r="E36" s="172">
        <v>112.0</v>
      </c>
      <c r="F36" s="173">
        <v>50.0</v>
      </c>
    </row>
    <row r="37">
      <c r="E37" s="172">
        <v>114.0</v>
      </c>
      <c r="F37" s="173">
        <v>40.0</v>
      </c>
    </row>
    <row r="38">
      <c r="E38" s="172">
        <v>136.0</v>
      </c>
      <c r="F38" s="173">
        <v>30.0</v>
      </c>
    </row>
    <row r="39">
      <c r="E39" s="172">
        <v>198.0</v>
      </c>
      <c r="F39" s="173">
        <v>20.0</v>
      </c>
    </row>
    <row r="40">
      <c r="E40" s="181">
        <v>200.0</v>
      </c>
      <c r="F40" s="182">
        <v>10.0</v>
      </c>
    </row>
  </sheetData>
  <mergeCells count="7">
    <mergeCell ref="E2:M3"/>
    <mergeCell ref="B6:C6"/>
    <mergeCell ref="E6:F6"/>
    <mergeCell ref="E7:I7"/>
    <mergeCell ref="E9:J9"/>
    <mergeCell ref="E10:J10"/>
    <mergeCell ref="E11:J1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E2" s="104" t="s">
        <v>167</v>
      </c>
    </row>
    <row r="5">
      <c r="C5" s="4" t="s">
        <v>168</v>
      </c>
      <c r="E5" s="183" t="s">
        <v>169</v>
      </c>
    </row>
    <row r="8">
      <c r="E8" s="184" t="s">
        <v>170</v>
      </c>
      <c r="F8" s="185"/>
      <c r="G8" s="184" t="s">
        <v>171</v>
      </c>
    </row>
    <row r="9">
      <c r="E9" s="186">
        <v>-0.94452</v>
      </c>
      <c r="F9" s="178"/>
      <c r="G9" s="186">
        <v>99.37854</v>
      </c>
    </row>
    <row r="10">
      <c r="E10" s="186">
        <v>3.051332</v>
      </c>
      <c r="F10" s="178"/>
      <c r="G10" s="186">
        <v>61.36316</v>
      </c>
    </row>
    <row r="11">
      <c r="E11" s="186">
        <v>4.630848</v>
      </c>
      <c r="F11" s="178"/>
      <c r="G11" s="186">
        <v>29.82562</v>
      </c>
    </row>
    <row r="12">
      <c r="E12" s="186">
        <v>1.236885</v>
      </c>
      <c r="F12" s="178"/>
      <c r="G12" s="186">
        <v>32.26117</v>
      </c>
    </row>
    <row r="13">
      <c r="E13" s="186">
        <v>4.253639</v>
      </c>
      <c r="F13" s="178"/>
      <c r="G13" s="186">
        <v>16.45277</v>
      </c>
    </row>
    <row r="14">
      <c r="E14" s="186">
        <v>-0.9068</v>
      </c>
      <c r="F14" s="178"/>
      <c r="G14" s="186">
        <v>59.705</v>
      </c>
    </row>
    <row r="15">
      <c r="E15" s="186">
        <v>4.719291</v>
      </c>
      <c r="F15" s="178"/>
      <c r="G15" s="186">
        <v>-9.98189</v>
      </c>
    </row>
    <row r="16">
      <c r="E16" s="186">
        <v>2.966185</v>
      </c>
      <c r="F16" s="178"/>
      <c r="G16" s="186">
        <v>-56.1711</v>
      </c>
    </row>
    <row r="17">
      <c r="E17" s="186">
        <v>3.172369</v>
      </c>
      <c r="F17" s="178"/>
      <c r="G17" s="186">
        <v>29.8747</v>
      </c>
    </row>
    <row r="18">
      <c r="E18" s="186">
        <v>1.748497</v>
      </c>
      <c r="F18" s="178"/>
      <c r="G18" s="186">
        <v>89.02202</v>
      </c>
    </row>
    <row r="19">
      <c r="E19" s="186">
        <v>-0.6737</v>
      </c>
      <c r="F19" s="178"/>
      <c r="G19" s="186">
        <v>114.2727</v>
      </c>
    </row>
    <row r="20">
      <c r="E20" s="186">
        <v>2.998413</v>
      </c>
      <c r="F20" s="178"/>
      <c r="G20" s="186">
        <v>64.75224</v>
      </c>
    </row>
    <row r="21">
      <c r="E21" s="186">
        <v>4.790521</v>
      </c>
      <c r="F21" s="178"/>
      <c r="G21" s="186">
        <v>24.02813</v>
      </c>
    </row>
    <row r="22">
      <c r="E22" s="186">
        <v>-0.08298</v>
      </c>
      <c r="F22" s="178"/>
      <c r="G22" s="186">
        <v>43.94072</v>
      </c>
    </row>
    <row r="23">
      <c r="E23" s="186">
        <v>1.248604</v>
      </c>
      <c r="F23" s="178"/>
      <c r="G23" s="186">
        <v>4.919504</v>
      </c>
    </row>
    <row r="24">
      <c r="E24" s="186">
        <v>3.460219</v>
      </c>
      <c r="F24" s="178"/>
      <c r="G24" s="186">
        <v>10.62831</v>
      </c>
    </row>
    <row r="25">
      <c r="E25" s="186">
        <v>4.184973</v>
      </c>
      <c r="F25" s="178"/>
      <c r="G25" s="186">
        <v>35.55967</v>
      </c>
    </row>
    <row r="26">
      <c r="E26" s="186">
        <v>0.99939</v>
      </c>
      <c r="F26" s="178"/>
      <c r="G26" s="186">
        <v>18.49513</v>
      </c>
    </row>
    <row r="27">
      <c r="E27" s="186">
        <v>1.388501</v>
      </c>
      <c r="F27" s="178"/>
      <c r="G27" s="186">
        <v>34.9977</v>
      </c>
    </row>
    <row r="28">
      <c r="E28" s="187">
        <v>1.329173</v>
      </c>
      <c r="F28" s="178"/>
      <c r="G28" s="186">
        <v>-18.8449</v>
      </c>
    </row>
    <row r="29">
      <c r="E29" s="178"/>
      <c r="F29" s="178"/>
      <c r="G29" s="186">
        <v>10.50375</v>
      </c>
    </row>
    <row r="30">
      <c r="E30" s="178"/>
      <c r="F30" s="178"/>
      <c r="G30" s="186">
        <v>-13.313</v>
      </c>
    </row>
    <row r="31">
      <c r="E31" s="178"/>
      <c r="F31" s="178"/>
      <c r="G31" s="186">
        <v>31.95712</v>
      </c>
    </row>
    <row r="32">
      <c r="E32" s="178"/>
      <c r="F32" s="178"/>
      <c r="G32" s="186">
        <v>-32.9146</v>
      </c>
    </row>
    <row r="33">
      <c r="E33" s="178"/>
      <c r="F33" s="178"/>
      <c r="G33" s="186">
        <v>95.51807</v>
      </c>
    </row>
    <row r="34">
      <c r="E34" s="178"/>
      <c r="F34" s="178"/>
      <c r="G34" s="186">
        <v>85.47028</v>
      </c>
    </row>
    <row r="35">
      <c r="E35" s="178"/>
      <c r="F35" s="178"/>
      <c r="G35" s="186">
        <v>81.60458</v>
      </c>
    </row>
    <row r="36">
      <c r="E36" s="178"/>
      <c r="F36" s="178"/>
      <c r="G36" s="186">
        <v>44.19752</v>
      </c>
    </row>
    <row r="37">
      <c r="E37" s="178"/>
      <c r="F37" s="178"/>
      <c r="G37" s="186">
        <v>15.18321</v>
      </c>
    </row>
    <row r="38">
      <c r="E38" s="178"/>
      <c r="F38" s="178"/>
      <c r="G38" s="186">
        <v>6.742445</v>
      </c>
    </row>
    <row r="39">
      <c r="E39" s="178"/>
      <c r="F39" s="178"/>
      <c r="G39" s="186">
        <v>42.83405</v>
      </c>
    </row>
    <row r="40">
      <c r="E40" s="178"/>
      <c r="F40" s="178"/>
      <c r="G40" s="186">
        <v>36.12704</v>
      </c>
    </row>
    <row r="41">
      <c r="E41" s="178"/>
      <c r="F41" s="178"/>
      <c r="G41" s="186">
        <v>35.98404</v>
      </c>
    </row>
    <row r="42">
      <c r="E42" s="178"/>
      <c r="F42" s="178"/>
      <c r="G42" s="186">
        <v>57.31753</v>
      </c>
    </row>
    <row r="43">
      <c r="E43" s="178"/>
      <c r="F43" s="178"/>
      <c r="G43" s="186">
        <v>-3.45041</v>
      </c>
    </row>
    <row r="44">
      <c r="E44" s="178"/>
      <c r="F44" s="178"/>
      <c r="G44" s="186">
        <v>66.32539</v>
      </c>
    </row>
    <row r="45">
      <c r="E45" s="178"/>
      <c r="F45" s="178"/>
      <c r="G45" s="186">
        <v>125.4617</v>
      </c>
    </row>
    <row r="46">
      <c r="E46" s="178"/>
      <c r="F46" s="178"/>
      <c r="G46" s="186">
        <v>16.62724</v>
      </c>
    </row>
    <row r="47">
      <c r="E47" s="178"/>
      <c r="F47" s="178"/>
      <c r="G47" s="186">
        <v>-41.2034</v>
      </c>
    </row>
    <row r="48">
      <c r="E48" s="178"/>
      <c r="F48" s="178"/>
      <c r="G48" s="186">
        <v>37.45347</v>
      </c>
    </row>
    <row r="49">
      <c r="E49" s="178"/>
      <c r="F49" s="178"/>
      <c r="G49" s="186">
        <v>19.80602</v>
      </c>
    </row>
    <row r="50">
      <c r="E50" s="178"/>
      <c r="F50" s="178"/>
      <c r="G50" s="186">
        <v>51.34523</v>
      </c>
    </row>
    <row r="51">
      <c r="E51" s="178"/>
      <c r="F51" s="178"/>
      <c r="G51" s="186">
        <v>85.75951</v>
      </c>
    </row>
    <row r="52">
      <c r="E52" s="178"/>
      <c r="F52" s="178"/>
      <c r="G52" s="186">
        <v>100.9722</v>
      </c>
    </row>
    <row r="53">
      <c r="E53" s="178"/>
      <c r="F53" s="178"/>
      <c r="G53" s="186">
        <v>13.11761</v>
      </c>
    </row>
    <row r="54">
      <c r="E54" s="178"/>
      <c r="F54" s="178"/>
      <c r="G54" s="186">
        <v>19.35814</v>
      </c>
    </row>
    <row r="55">
      <c r="E55" s="178"/>
      <c r="F55" s="178"/>
      <c r="G55" s="186">
        <v>34.02729</v>
      </c>
    </row>
    <row r="56">
      <c r="E56" s="178"/>
      <c r="F56" s="178"/>
      <c r="G56" s="186">
        <v>110.6237</v>
      </c>
    </row>
    <row r="57">
      <c r="E57" s="178"/>
      <c r="F57" s="178"/>
      <c r="G57" s="186">
        <v>21.13267</v>
      </c>
    </row>
    <row r="58">
      <c r="E58" s="178"/>
      <c r="F58" s="178"/>
      <c r="G58" s="187">
        <v>77.35674</v>
      </c>
    </row>
  </sheetData>
  <mergeCells count="3">
    <mergeCell ref="E2:M3"/>
    <mergeCell ref="C5:D5"/>
    <mergeCell ref="E5:M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104" t="s">
        <v>172</v>
      </c>
    </row>
  </sheetData>
  <mergeCells count="1">
    <mergeCell ref="C2:K3"/>
  </mergeCells>
  <drawing r:id="rId1"/>
</worksheet>
</file>