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filterPrivacy="1" codeName="ThisWorkbook"/>
  <xr:revisionPtr revIDLastSave="635" documentId="13_ncr:1_{B5FF9FF0-45D3-0F4D-A6E5-A7A79D805B31}" xr6:coauthVersionLast="46" xr6:coauthVersionMax="46" xr10:uidLastSave="{6D82575D-6995-6848-870D-8301EA96DC6A}"/>
  <bookViews>
    <workbookView xWindow="0" yWindow="460" windowWidth="51200" windowHeight="27340" tabRatio="529" xr2:uid="{00000000-000D-0000-FFFF-FFFF00000000}"/>
  </bookViews>
  <sheets>
    <sheet name="PlanningProjet" sheetId="11" r:id="rId1"/>
    <sheet name="À propos de" sheetId="12" r:id="rId2"/>
  </sheets>
  <definedNames>
    <definedName name="avancement_tâche" localSheetId="0">PlanningProjet!$D1</definedName>
    <definedName name="ce_jour" localSheetId="0">TODAY()</definedName>
    <definedName name="Début_Projet">PlanningProjet!$E$3</definedName>
    <definedName name="début_tâche" localSheetId="0">PlanningProjet!$E1</definedName>
    <definedName name="fin_tâche" localSheetId="0">PlanningProjet!$F1</definedName>
    <definedName name="_xlnm.Print_Titles" localSheetId="0">PlanningProjet!$4:$6</definedName>
    <definedName name="Semaine_Affichage">PlanningProjet!$E$4</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1" i="11" l="1"/>
  <c r="F41" i="11"/>
  <c r="F42" i="11"/>
  <c r="E44" i="11"/>
  <c r="F44" i="11"/>
  <c r="E45" i="11"/>
  <c r="F30" i="11"/>
  <c r="G19" i="11"/>
  <c r="G25" i="11"/>
  <c r="H34" i="11"/>
  <c r="H35" i="11"/>
  <c r="E34" i="11"/>
  <c r="H56" i="11" a="1"/>
  <c r="H56" i="11"/>
  <c r="G15" i="11"/>
  <c r="G8" i="11"/>
  <c r="H9" i="11"/>
  <c r="H10" i="11"/>
  <c r="H22" i="11"/>
  <c r="H16" i="11"/>
  <c r="H17" i="11"/>
  <c r="H18" i="11"/>
  <c r="H20" i="11"/>
  <c r="H21" i="11"/>
  <c r="H23" i="11"/>
  <c r="H24" i="11"/>
  <c r="H26" i="11"/>
  <c r="H27" i="11"/>
  <c r="H28" i="11"/>
  <c r="H29" i="11"/>
  <c r="H30" i="11"/>
  <c r="H31" i="11"/>
  <c r="H33" i="11"/>
  <c r="H37" i="11"/>
  <c r="H38" i="11"/>
  <c r="H40" i="11"/>
  <c r="H42" i="11"/>
  <c r="H44" i="11"/>
  <c r="H45" i="11"/>
  <c r="H11" i="11"/>
  <c r="H12" i="11"/>
  <c r="H13" i="11"/>
  <c r="H14" i="11"/>
  <c r="E29" i="11"/>
  <c r="F45" i="11"/>
  <c r="F26" i="11"/>
  <c r="F21" i="11"/>
  <c r="F33" i="11"/>
  <c r="E35" i="11"/>
  <c r="E37" i="11"/>
  <c r="E38" i="11"/>
  <c r="F38" i="11"/>
  <c r="E40" i="11"/>
  <c r="F40" i="11"/>
  <c r="E27" i="11"/>
  <c r="F27" i="11"/>
  <c r="F20" i="11"/>
  <c r="F23" i="11"/>
  <c r="E24" i="11"/>
  <c r="F24" i="11"/>
  <c r="E53" i="11"/>
  <c r="F53" i="11"/>
  <c r="E54" i="11"/>
  <c r="F54" i="11"/>
  <c r="F55" i="11"/>
  <c r="E18" i="11"/>
  <c r="F18" i="11"/>
  <c r="F17" i="11"/>
  <c r="H25" i="11"/>
  <c r="H15" i="11"/>
  <c r="H8" i="11"/>
  <c r="H57" i="11"/>
  <c r="H19" i="11"/>
  <c r="F35" i="11"/>
  <c r="F37" i="11"/>
  <c r="J53" i="11"/>
  <c r="J52" i="11"/>
  <c r="J43" i="11"/>
  <c r="J35" i="11"/>
  <c r="J47" i="11"/>
  <c r="J24" i="11"/>
  <c r="J21" i="11"/>
  <c r="J20" i="11"/>
  <c r="J19" i="11"/>
  <c r="J55" i="11"/>
  <c r="J51" i="11"/>
  <c r="J50" i="11"/>
  <c r="J54" i="11"/>
  <c r="J46" i="11"/>
  <c r="J39" i="11"/>
  <c r="J36" i="11"/>
  <c r="K5" i="11"/>
  <c r="E9" i="11"/>
  <c r="F9" i="11"/>
  <c r="E10" i="11"/>
  <c r="F10" i="11"/>
  <c r="E11" i="11"/>
  <c r="F11" i="11"/>
  <c r="E12" i="11"/>
  <c r="E16" i="11"/>
  <c r="F16" i="11"/>
  <c r="F12" i="11"/>
  <c r="J12" i="11"/>
  <c r="J57" i="11"/>
  <c r="J38" i="11"/>
  <c r="J33" i="11"/>
  <c r="J32" i="11"/>
  <c r="J25" i="11"/>
  <c r="J15" i="11"/>
  <c r="J8" i="11"/>
  <c r="J7" i="11"/>
  <c r="F13" i="11"/>
  <c r="E14" i="11"/>
  <c r="F14" i="11"/>
  <c r="E22" i="11"/>
  <c r="F22" i="11"/>
  <c r="J45" i="11"/>
  <c r="K6" i="11"/>
  <c r="J42" i="11"/>
  <c r="J9" i="11"/>
  <c r="J44" i="11"/>
  <c r="J10" i="11"/>
  <c r="L5" i="11"/>
  <c r="K4" i="11"/>
  <c r="J26" i="11"/>
  <c r="M5" i="11"/>
  <c r="L6" i="11"/>
  <c r="N5" i="11"/>
  <c r="M6" i="11"/>
  <c r="J17" i="11"/>
  <c r="O5" i="11"/>
  <c r="N6" i="11"/>
  <c r="J18" i="11"/>
  <c r="P5" i="11"/>
  <c r="O6" i="11"/>
  <c r="Q5" i="11"/>
  <c r="P6" i="11"/>
  <c r="R5" i="11"/>
  <c r="Q6" i="11"/>
  <c r="R6" i="11"/>
  <c r="S5" i="11"/>
  <c r="R4" i="11"/>
  <c r="T5" i="11"/>
  <c r="S6" i="11"/>
  <c r="U5" i="11"/>
  <c r="T6" i="11"/>
  <c r="V5" i="11"/>
  <c r="U6" i="11"/>
  <c r="W5" i="11"/>
  <c r="V6" i="11"/>
  <c r="X5" i="11"/>
  <c r="W6" i="11"/>
  <c r="Y5" i="11"/>
  <c r="X6" i="11"/>
  <c r="Y6" i="11"/>
  <c r="Z5" i="11"/>
  <c r="Y4" i="11"/>
  <c r="AA5" i="11"/>
  <c r="Z6" i="11"/>
  <c r="AB5" i="11"/>
  <c r="AA6" i="11"/>
  <c r="AC5" i="11"/>
  <c r="AB6" i="11"/>
  <c r="AD5" i="11"/>
  <c r="AC6" i="11"/>
  <c r="AE5" i="11"/>
  <c r="AD6" i="11"/>
  <c r="AF5" i="11"/>
  <c r="AE6" i="11"/>
  <c r="AF6" i="11"/>
  <c r="AG5" i="11"/>
  <c r="AF4" i="11"/>
  <c r="AH5" i="11"/>
  <c r="AG6" i="11"/>
  <c r="AI5" i="11"/>
  <c r="AH6" i="11"/>
  <c r="AJ5" i="11"/>
  <c r="AI6" i="11"/>
  <c r="AK5" i="11"/>
  <c r="AJ6" i="11"/>
  <c r="AL5" i="11"/>
  <c r="AK6" i="11"/>
  <c r="AL6" i="11"/>
  <c r="AM5" i="11"/>
  <c r="AN5" i="11"/>
  <c r="AM6" i="11"/>
  <c r="AM4" i="11"/>
  <c r="AO5" i="11"/>
  <c r="AN6" i="11"/>
  <c r="AP5" i="11"/>
  <c r="AO6" i="11"/>
  <c r="AQ5" i="11"/>
  <c r="AP6" i="11"/>
  <c r="AR5" i="11"/>
  <c r="AQ6" i="11"/>
  <c r="AS5" i="11"/>
  <c r="AR6" i="11"/>
  <c r="AS6" i="11"/>
  <c r="AT5" i="11"/>
  <c r="AU5" i="11"/>
  <c r="AT6" i="11"/>
  <c r="AT4" i="11"/>
  <c r="AU6" i="11"/>
  <c r="AV5" i="11"/>
  <c r="AV6" i="11"/>
  <c r="AW5" i="11"/>
  <c r="AW6" i="11"/>
  <c r="AX5" i="11"/>
  <c r="AX6" i="11"/>
  <c r="AY5" i="11"/>
  <c r="AY6" i="11"/>
  <c r="AZ5" i="11"/>
  <c r="BA5" i="11"/>
  <c r="AZ6" i="11"/>
  <c r="BA6" i="11"/>
  <c r="BB5" i="11"/>
  <c r="BA4" i="11"/>
  <c r="BB6" i="11"/>
  <c r="BC5" i="11"/>
  <c r="BC6" i="11"/>
  <c r="BD5" i="11"/>
  <c r="BD6" i="11"/>
  <c r="BE5" i="11"/>
  <c r="BE6" i="11"/>
  <c r="BF5" i="11"/>
  <c r="BF6" i="11"/>
  <c r="BG5" i="11"/>
  <c r="BG6" i="11"/>
  <c r="BH5" i="11"/>
  <c r="BH6" i="11"/>
  <c r="BI5" i="11"/>
  <c r="BH4" i="11"/>
  <c r="BI6" i="11"/>
  <c r="BJ5" i="11"/>
  <c r="BJ6" i="11"/>
  <c r="BK5" i="11"/>
  <c r="BK6" i="11"/>
  <c r="BL5" i="11"/>
  <c r="BL6" i="11"/>
  <c r="BM5" i="11"/>
  <c r="BM6" i="11"/>
  <c r="BN5" i="11"/>
  <c r="BN6" i="11"/>
  <c r="BO5" i="11"/>
  <c r="BP5" i="11"/>
  <c r="BO6" i="11"/>
  <c r="BO4" i="11"/>
  <c r="BP6" i="11"/>
  <c r="BQ5" i="11"/>
  <c r="BR5" i="11"/>
  <c r="BQ6" i="11"/>
  <c r="BR6" i="11"/>
  <c r="BS5" i="11"/>
  <c r="BS6" i="11"/>
  <c r="BT5" i="11"/>
  <c r="BU5" i="11"/>
  <c r="BT6" i="11"/>
  <c r="BU6" i="11"/>
  <c r="BV5" i="11"/>
  <c r="BW5" i="11"/>
  <c r="BV6" i="11"/>
  <c r="BV4" i="11"/>
  <c r="BX5" i="11"/>
  <c r="BW6" i="11"/>
  <c r="BY5" i="11"/>
  <c r="BX6" i="11"/>
  <c r="BY6" i="11"/>
  <c r="BZ5" i="11"/>
  <c r="BZ6" i="11"/>
  <c r="CA5" i="11"/>
  <c r="CA6" i="11"/>
  <c r="CB5" i="11"/>
  <c r="CB6" i="11"/>
  <c r="CC5" i="11"/>
  <c r="CD5" i="11"/>
  <c r="CC6" i="11"/>
  <c r="CC4" i="11"/>
  <c r="CD6" i="11"/>
  <c r="CE5" i="11"/>
  <c r="CE6" i="11"/>
  <c r="CF5" i="11"/>
  <c r="CG5" i="11"/>
  <c r="CF6" i="11"/>
  <c r="CG6" i="11"/>
  <c r="CH5" i="11"/>
  <c r="CI5" i="11"/>
  <c r="CH6" i="11"/>
  <c r="CI6" i="11"/>
  <c r="CJ5" i="11"/>
  <c r="CJ4" i="11"/>
  <c r="CJ6" i="11"/>
  <c r="CK5" i="11"/>
  <c r="CK6" i="11"/>
  <c r="CL5" i="11"/>
  <c r="CL6" i="11"/>
  <c r="CM5" i="11"/>
  <c r="CN5" i="11"/>
  <c r="CM6" i="11"/>
  <c r="CO5" i="11"/>
  <c r="CN6" i="11"/>
  <c r="CP5" i="11"/>
  <c r="CO6" i="11"/>
  <c r="CP6" i="11"/>
  <c r="CQ5" i="11"/>
  <c r="CQ4" i="11"/>
  <c r="CR5" i="11"/>
  <c r="CQ6" i="11"/>
  <c r="CS5" i="11"/>
  <c r="CR6" i="11"/>
  <c r="CT5" i="11"/>
  <c r="CS6" i="11"/>
  <c r="CT6" i="11"/>
  <c r="CU5" i="11"/>
  <c r="CV5" i="11"/>
  <c r="CU6" i="11"/>
  <c r="CV6" i="11"/>
  <c r="CW5" i="11"/>
  <c r="CX5" i="11"/>
  <c r="CW6" i="11"/>
  <c r="CX4" i="11"/>
  <c r="CY5" i="11"/>
  <c r="CX6" i="11"/>
  <c r="CY6" i="11"/>
  <c r="CZ5" i="11"/>
  <c r="DA5" i="11"/>
  <c r="CZ6" i="11"/>
  <c r="DB5" i="11"/>
  <c r="DA6" i="11"/>
  <c r="DB6" i="11"/>
  <c r="DC5" i="11"/>
  <c r="DD5" i="11"/>
  <c r="DC6" i="11"/>
  <c r="DD6" i="11"/>
  <c r="DE5" i="11"/>
  <c r="DE4" i="11"/>
  <c r="DE6" i="11"/>
  <c r="DF5" i="11"/>
  <c r="DG5" i="11"/>
  <c r="DF6" i="11"/>
  <c r="DH5" i="11"/>
  <c r="DG6" i="11"/>
  <c r="DI5" i="11"/>
  <c r="DH6" i="11"/>
  <c r="DJ5" i="11"/>
  <c r="DI6" i="11"/>
  <c r="DJ6" i="11"/>
  <c r="DK5" i="11"/>
  <c r="DK6" i="11"/>
  <c r="DL5" i="11"/>
  <c r="DL6" i="11"/>
  <c r="DL4" i="11"/>
  <c r="DM5" i="11"/>
  <c r="DN5" i="11"/>
  <c r="DM6" i="11"/>
  <c r="DO5" i="11"/>
  <c r="DN6" i="11"/>
  <c r="DP5" i="11"/>
  <c r="DO6" i="11"/>
  <c r="DQ5" i="11"/>
  <c r="DP6" i="11"/>
  <c r="DQ6" i="11"/>
  <c r="DR5" i="11"/>
  <c r="DS5" i="11"/>
  <c r="DR6" i="11"/>
  <c r="DS6" i="11"/>
  <c r="DS4" i="11"/>
  <c r="DT5" i="11"/>
  <c r="DU5" i="11"/>
  <c r="DT6" i="11"/>
  <c r="DU6" i="11"/>
  <c r="DV5" i="11"/>
  <c r="DW5" i="11"/>
  <c r="DV6" i="11"/>
  <c r="DX5" i="11"/>
  <c r="DW6" i="11"/>
  <c r="DX6" i="11"/>
  <c r="DY5" i="11"/>
  <c r="DY6" i="11"/>
  <c r="DZ5" i="11"/>
  <c r="DZ4" i="11"/>
  <c r="EA5" i="11"/>
  <c r="DZ6" i="11"/>
  <c r="EB5" i="11"/>
  <c r="EA6" i="11"/>
  <c r="EB6" i="11"/>
  <c r="EC5" i="11"/>
  <c r="ED5" i="11"/>
  <c r="EC6" i="11"/>
  <c r="EE5" i="11"/>
  <c r="ED6" i="11"/>
  <c r="EF5" i="11"/>
  <c r="EE6" i="11"/>
  <c r="EF6" i="11"/>
  <c r="EG5" i="11"/>
  <c r="EH5" i="11"/>
  <c r="EG4" i="11"/>
  <c r="EG6" i="11"/>
  <c r="EH6" i="11"/>
  <c r="EI5" i="11"/>
  <c r="EJ5" i="11"/>
  <c r="EI6" i="11"/>
  <c r="EJ6" i="11"/>
  <c r="EK5" i="11"/>
  <c r="EL5" i="11"/>
  <c r="EK6" i="11"/>
  <c r="EM5" i="11"/>
  <c r="EL6" i="11"/>
  <c r="EN5" i="11"/>
  <c r="EM6" i="11"/>
  <c r="EN4" i="11"/>
  <c r="EN6" i="11"/>
  <c r="EO5" i="11"/>
  <c r="EP5" i="11"/>
  <c r="EO6" i="11"/>
  <c r="EQ5" i="11"/>
  <c r="EP6" i="11"/>
  <c r="ER5" i="11"/>
  <c r="EQ6" i="11"/>
  <c r="ER6" i="11"/>
  <c r="ES5" i="11"/>
  <c r="ET5" i="11"/>
  <c r="ES6" i="11"/>
  <c r="EU5" i="11"/>
  <c r="ET6" i="11"/>
  <c r="EV5" i="11"/>
  <c r="EU4" i="11"/>
  <c r="EU6" i="11"/>
  <c r="EV6" i="11"/>
  <c r="EW5" i="11"/>
  <c r="EX5" i="11"/>
  <c r="EW6" i="11"/>
  <c r="EY5" i="11"/>
  <c r="EX6" i="11"/>
  <c r="EZ5" i="11"/>
  <c r="EY6" i="11"/>
  <c r="EZ6" i="11"/>
  <c r="FA5" i="11"/>
  <c r="FA6"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<sst xmlns="http://schemas.openxmlformats.org/spreadsheetml/2006/main" count="183" uniqueCount="91">
  <si>
    <t>Créez un planning projet dans cette feuille de calcul.
Entrez le titre de ce projet dans la cellule B1. 
Des informations sur l’utilisation de cette feuille de calcul, notamment des instructions pour les lecteurs d’écran et l’auteur de ce classeur, figurent dans la feuille de calcul À propos de.
Continuez à parcourir la colonne A pour entendre des instructions supplémentaires.</t>
  </si>
  <si>
    <t>Projet Infrastructure</t>
  </si>
  <si>
    <t>DIAGRAMME DE GANTT SIMPLE par Vertex42.com</t>
  </si>
  <si>
    <t>Entrez le nom de la société dans la cellule B2.</t>
  </si>
  <si>
    <t>S.H.I.E.L.D. R&amp;D</t>
  </si>
  <si>
    <t>https://www.vertex42.com/ExcelTemplates/simple-gantt-chart.html</t>
  </si>
  <si>
    <t>Entrez le nom du chef de projet dans la cellule B3. Entrez la date de début du projet dans la cellule E3. Début du projet : l’étiquette figure dans la cellule C3.</t>
  </si>
  <si>
    <t>Chef de projet :   Gabriel DESSERÉ-SUSINI</t>
  </si>
  <si>
    <t>Début du projet :</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</si>
  <si>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</si>
  <si>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Semaine d’affichage :</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</si>
  <si>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</si>
  <si>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</si>
  <si>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TÂCHE</t>
  </si>
  <si>
    <t>ATTRIBUÉE À</t>
  </si>
  <si>
    <t>AVANCEMENT</t>
  </si>
  <si>
    <t>DÉBUT</t>
  </si>
  <si>
    <t>FIN</t>
  </si>
  <si>
    <t>Temps alloué (H)/Pers</t>
  </si>
  <si>
    <t>Total</t>
  </si>
  <si>
    <t>JOURS</t>
  </si>
  <si>
    <t xml:space="preserve">Ne supprimez pas cette ligne. Cette ligne est masquée afin de préserver une formule utilisée pour mettre en évidence le jour en cours au sein du planning de projet. </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</si>
  <si>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</si>
  <si>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Préparation au projet</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</si>
  <si>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</si>
  <si>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Relecture du document</t>
  </si>
  <si>
    <t>Tout le monde</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</si>
  <si>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</si>
  <si>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Organisation des étapes de réalisation</t>
  </si>
  <si>
    <t>Rédaction de la Todo Liste</t>
  </si>
  <si>
    <t>Répartition des tâches</t>
  </si>
  <si>
    <t>Etablissement du plan du document</t>
  </si>
  <si>
    <t>Gestion documentaire</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</si>
  <si>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</si>
  <si>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Partie 1 Définition du besoin</t>
  </si>
  <si>
    <t>Analyse du besoin</t>
  </si>
  <si>
    <t>Marie-Cécile</t>
  </si>
  <si>
    <t>Réalisation Cartographie fonctionnelle</t>
  </si>
  <si>
    <t>Réalisation des personnas</t>
  </si>
  <si>
    <t>Exemple de bloc de titre de phase</t>
  </si>
  <si>
    <t>Part 2 Modélisation UML</t>
  </si>
  <si>
    <t>Analyse et Présentation</t>
  </si>
  <si>
    <t>Gabriel</t>
  </si>
  <si>
    <t>Recherche Benchmark Logiciel UML</t>
  </si>
  <si>
    <t>Sébastien</t>
  </si>
  <si>
    <t>Réalisation Diagramme de cas d'utilisation</t>
  </si>
  <si>
    <t>Réalisation Diagramme de flux</t>
  </si>
  <si>
    <t>Réalisation Diagramme de classe</t>
  </si>
  <si>
    <t>Part 3 Conception et modélisation de la base de données</t>
  </si>
  <si>
    <t>Outils utilisés</t>
  </si>
  <si>
    <t>Création du MCD</t>
  </si>
  <si>
    <t>Création du MLD</t>
  </si>
  <si>
    <t>Création de la base de données</t>
  </si>
  <si>
    <t>Sécurisation de la base de données</t>
  </si>
  <si>
    <t>Part 4 Maquette Utilisateur</t>
  </si>
  <si>
    <t>Définition de la charte graphique</t>
  </si>
  <si>
    <t>Création de la maquette</t>
  </si>
  <si>
    <t>Part 5 Outils techniques et architecture logicielle</t>
  </si>
  <si>
    <t>Définition de l'architecture (MVC, etc…)</t>
  </si>
  <si>
    <t>Part 6 Réalisation technique</t>
  </si>
  <si>
    <t>Réalisation des fonctionnalités</t>
  </si>
  <si>
    <t>Part 7 Test et recettage</t>
  </si>
  <si>
    <t>Fiche de test et recettage</t>
  </si>
  <si>
    <t>Clôture Projet</t>
  </si>
  <si>
    <t>Bibliographie</t>
  </si>
  <si>
    <t>Évolutions à venir</t>
  </si>
  <si>
    <t>Conclusion, Bilan et REX</t>
  </si>
  <si>
    <t>Mise en forme Document</t>
  </si>
  <si>
    <t xml:space="preserve"> Marie-Cécile</t>
  </si>
  <si>
    <t>Impression</t>
  </si>
  <si>
    <t>Création du PPT</t>
  </si>
  <si>
    <t>Entrainement Soutenance</t>
  </si>
  <si>
    <t>Envoi du document</t>
  </si>
  <si>
    <t>Soutenance</t>
  </si>
  <si>
    <t>Réunions</t>
  </si>
  <si>
    <t>X</t>
  </si>
  <si>
    <t>Cette ligne marque la fin du planning projet. N’ENTREZ rien dans cette ligne. 
Insérez de nouvelles lignes au-dessus de celle-ci pour continuer d’élaborer votre planning projet.</t>
  </si>
  <si>
    <t>,</t>
  </si>
  <si>
    <t>À propos de ce modèle</t>
  </si>
  <si>
    <t>Ce modèle fournit un moyen simple de créer un diagramme de Gantt pour vous aider à visualiser et à suivre votre projet. Entrez simplement vos tâches et dates de début et de fin. Aucune formule n’est requise. Les barres du diagramme de Gantt représentent la durée de la tâche et s’affichent avec une mise en forme conditionnelle. Insérez de nouvelles tâches en insérant des lignes.</t>
  </si>
  <si>
    <t>Instructions pour les lecteurs d’écran</t>
  </si>
  <si>
    <t>Ce classeur contient 2 feuilles de calcul. 
PlanningProjet
À propos de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</si>
  <si>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Aide supplémentaire</t>
  </si>
  <si>
    <t>Cliquez sur le lien ci-dessous pour visiter le site vertex42.com afin d’en savoir plus sur l’utilisation de ce modèle, par exemple, sur la façon de calculer des jours et des jours de travail, de créer des dépendances de tâches, de modifier les couleurs des barres, d’ajouter une barre de défilement pour faciliter le changement de semaine d’affichage, d’étendre la plage de dates affichée dans le diagramme, etc.</t>
  </si>
  <si>
    <t>Comment utiliser le diagramme de Gantt Simple</t>
  </si>
  <si>
    <t>Autres modèles de gestion de projet</t>
  </si>
  <si>
    <t>Visitez le site Vertex42.com pour télécharger d’autres modèles de gestion de projet, dont différents types de plannings de projet, diagrammes de Gantt, listes de tâches, etc.</t>
  </si>
  <si>
    <t>Modèles de gestion de projet</t>
  </si>
  <si>
    <t>À propos de Vertex42</t>
  </si>
  <si>
    <t>Vertex42.com fournit plus de 300 modèles de feuilles de calcul de conception professionnelle à usage professionnel, personnel ou éducatif, dont la plupart peuvent être téléchargés gratuitement. La collection compte notamment différents calendriers, planificateurs et plannings, ainsi que des feuilles de calcul financières pour la budgétisation, la réduction d’endettement et l’amortissement de prêt.</t>
  </si>
  <si>
    <t>Les entreprises trouveront également des modèles de facture, de feuille de temps, de suivi d’inventaire, d’états financiers et de planification de projet. Les enseignants et les étudiants pourront utiliser des ressources variées, notamment des emplois du temps, des carnets de notes et des feuilles de présence. Organisez votre vie famille avec des planificateurs de repas, des listes de contrôle et des journaux d’entraînement. Chaque modèle est minutieusement étudié, affiné et amélioré au fil du temps grâce aux commentaires de milliers d’utilisateurs.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</si>
</sst>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dd\,\ d/m/yyyy"/>
    <numFmt numFmtId="170" formatCode="d\ mmm\ yyyy"/>
    <numFmt numFmtId="171" formatCode="d"/>
    <numFmt numFmtId="172" formatCode="[$-F400]h:mm:ss\ AM/PM"/>
    <numFmt numFmtId="173" formatCode="h:mm;@"/>
    <numFmt numFmtId="174" formatCode="[h]:mm:ss;@"/>
  </numFmts>
  <fonts count="3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name val="Calibri"/>
      <family val="2"/>
      <scheme val="minor"/>
    </font>
  </fonts>
  <fills count="5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26268"/>
        <bgColor indexed="64"/>
      </patternFill>
    </fill>
    <fill>
      <patternFill patternType="solid">
        <fgColor rgb="FF00B050"/>
        <bgColor indexed="64"/>
      </patternFill>
    </fill>
    <fill>
      <patternFill patternType="solid">
        <fgColor rgb="FFE8CE00"/>
        <bgColor indexed="64"/>
      </patternFill>
    </fill>
    <fill>
      <patternFill patternType="solid">
        <fgColor rgb="FFFCFFA0"/>
        <bgColor indexed="64"/>
      </patternFill>
    </fill>
    <fill>
      <patternFill patternType="solid">
        <fgColor rgb="FFEB5B46"/>
        <bgColor indexed="64"/>
      </patternFill>
    </fill>
    <fill>
      <patternFill patternType="solid">
        <fgColor rgb="FFE4A099"/>
        <bgColor indexed="64"/>
      </patternFill>
    </fill>
    <fill>
      <patternFill patternType="solid">
        <fgColor rgb="FFC377E0"/>
        <bgColor indexed="64"/>
      </patternFill>
    </fill>
    <fill>
      <patternFill patternType="solid">
        <fgColor rgb="FFD0B3DD"/>
        <bgColor indexed="64"/>
      </patternFill>
    </fill>
    <fill>
      <patternFill patternType="solid">
        <fgColor rgb="FF0078BF"/>
        <bgColor indexed="64"/>
      </patternFill>
    </fill>
    <fill>
      <patternFill patternType="solid">
        <fgColor rgb="FF78A3BC"/>
        <bgColor indexed="64"/>
      </patternFill>
    </fill>
    <fill>
      <patternFill patternType="solid">
        <fgColor rgb="FFFF78CB"/>
        <bgColor indexed="64"/>
      </patternFill>
    </fill>
    <fill>
      <patternFill patternType="solid">
        <fgColor rgb="FFF3D5F0"/>
        <bgColor indexed="64"/>
      </patternFill>
    </fill>
    <fill>
      <patternFill patternType="solid">
        <fgColor rgb="FF51E898"/>
        <bgColor indexed="64"/>
      </patternFill>
    </fill>
    <fill>
      <patternFill patternType="solid">
        <fgColor rgb="FFBAE7C3"/>
        <bgColor indexed="64"/>
      </patternFill>
    </fill>
    <fill>
      <patternFill patternType="solid">
        <fgColor rgb="FF03C2E0"/>
        <bgColor indexed="64"/>
      </patternFill>
    </fill>
    <fill>
      <patternFill patternType="solid">
        <fgColor rgb="FF95DDDD"/>
        <bgColor indexed="64"/>
      </patternFill>
    </fill>
    <fill>
      <patternFill patternType="solid">
        <fgColor rgb="FF60BD4F"/>
        <bgColor indexed="64"/>
      </patternFill>
    </fill>
    <fill>
      <patternFill patternType="solid">
        <fgColor rgb="FF84BD81"/>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8" fillId="0" borderId="0" applyFont="0" applyFill="0" applyBorder="0" applyAlignment="0" applyProtection="0"/>
    <xf numFmtId="0" fontId="21" fillId="0" borderId="0"/>
    <xf numFmtId="167"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9" fontId="8" fillId="0" borderId="3">
      <alignment horizontal="center" vertical="center"/>
    </xf>
    <xf numFmtId="168"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166" fontId="8" fillId="0" borderId="0" applyFont="0" applyFill="0" applyBorder="0" applyAlignment="0" applyProtection="0"/>
    <xf numFmtId="165" fontId="8" fillId="0" borderId="0" applyFont="0" applyFill="0" applyBorder="0" applyAlignment="0" applyProtection="0"/>
    <xf numFmtId="164" fontId="8" fillId="0" borderId="0" applyFont="0" applyFill="0" applyBorder="0" applyAlignment="0" applyProtection="0"/>
    <xf numFmtId="0" fontId="23" fillId="0" borderId="0" applyNumberFormat="0" applyFill="0" applyBorder="0" applyAlignment="0" applyProtection="0"/>
    <xf numFmtId="0" fontId="24" fillId="8" borderId="0" applyNumberFormat="0" applyBorder="0" applyAlignment="0" applyProtection="0"/>
    <xf numFmtId="0" fontId="25" fillId="9" borderId="0" applyNumberFormat="0" applyBorder="0" applyAlignment="0" applyProtection="0"/>
    <xf numFmtId="0" fontId="26" fillId="10" borderId="0" applyNumberFormat="0" applyBorder="0" applyAlignment="0" applyProtection="0"/>
    <xf numFmtId="0" fontId="27" fillId="11" borderId="11" applyNumberFormat="0" applyAlignment="0" applyProtection="0"/>
    <xf numFmtId="0" fontId="28" fillId="12" borderId="12" applyNumberFormat="0" applyAlignment="0" applyProtection="0"/>
    <xf numFmtId="0" fontId="29" fillId="12" borderId="11" applyNumberFormat="0" applyAlignment="0" applyProtection="0"/>
    <xf numFmtId="0" fontId="30" fillId="0" borderId="13" applyNumberFormat="0" applyFill="0" applyAlignment="0" applyProtection="0"/>
    <xf numFmtId="0" fontId="31" fillId="13" borderId="14" applyNumberFormat="0" applyAlignment="0" applyProtection="0"/>
    <xf numFmtId="0" fontId="32" fillId="0" borderId="0" applyNumberFormat="0" applyFill="0" applyBorder="0" applyAlignment="0" applyProtection="0"/>
    <xf numFmtId="0" fontId="8" fillId="14" borderId="15" applyNumberFormat="0" applyFont="0" applyAlignment="0" applyProtection="0"/>
    <xf numFmtId="0" fontId="33" fillId="0" borderId="0" applyNumberFormat="0" applyFill="0" applyBorder="0" applyAlignment="0" applyProtection="0"/>
    <xf numFmtId="0" fontId="5" fillId="0" borderId="16" applyNumberFormat="0" applyFill="0" applyAlignment="0" applyProtection="0"/>
    <xf numFmtId="0" fontId="21"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21"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21"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21"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21"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21" fillId="35" borderId="0" applyNumberFormat="0" applyBorder="0" applyAlignment="0" applyProtection="0"/>
    <xf numFmtId="0" fontId="8" fillId="36" borderId="0" applyNumberFormat="0" applyBorder="0" applyAlignment="0" applyProtection="0"/>
    <xf numFmtId="0" fontId="8" fillId="37" borderId="0" applyNumberFormat="0" applyBorder="0" applyAlignment="0" applyProtection="0"/>
    <xf numFmtId="0" fontId="8" fillId="38" borderId="0" applyNumberFormat="0" applyBorder="0" applyAlignment="0" applyProtection="0"/>
  </cellStyleXfs>
  <cellXfs count="184">
    <xf numFmtId="0" fontId="0" fillId="0" borderId="0" xfId="0"/>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7" borderId="1" xfId="0" applyFont="1" applyFill="1" applyBorder="1" applyAlignment="1">
      <alignment horizontal="left" vertical="center" indent="1"/>
    </xf>
    <xf numFmtId="0" fontId="6" fillId="7" borderId="1" xfId="0" applyFont="1" applyFill="1" applyBorder="1" applyAlignment="1">
      <alignment horizontal="center" vertical="center" wrapText="1"/>
    </xf>
    <xf numFmtId="0" fontId="11" fillId="6" borderId="8" xfId="0" applyFont="1" applyFill="1" applyBorder="1" applyAlignment="1">
      <alignment horizontal="center" vertical="center" shrinkToFit="1"/>
    </xf>
    <xf numFmtId="0" fontId="13" fillId="0" borderId="0" xfId="0" applyFont="1"/>
    <xf numFmtId="0" fontId="14" fillId="0" borderId="0" xfId="1" applyFont="1" applyAlignment="1" applyProtection="1"/>
    <xf numFmtId="0" fontId="4" fillId="0" borderId="2" xfId="0" applyFont="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3" borderId="2" xfId="2" applyFont="1" applyFill="1" applyBorder="1" applyAlignment="1">
      <alignment horizontal="center" vertical="center"/>
    </xf>
    <xf numFmtId="0" fontId="7" fillId="2" borderId="2" xfId="0" applyFont="1" applyFill="1" applyBorder="1" applyAlignment="1">
      <alignment horizontal="left" vertical="center" indent="1"/>
    </xf>
    <xf numFmtId="9" fontId="4" fillId="2"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2" fillId="0" borderId="0" xfId="0" applyFont="1" applyAlignment="1">
      <alignment horizontal="left" vertical="top"/>
    </xf>
    <xf numFmtId="0" fontId="17" fillId="0" borderId="0" xfId="0" applyFont="1" applyAlignment="1">
      <alignment vertical="top"/>
    </xf>
    <xf numFmtId="0" fontId="21" fillId="0" borderId="0" xfId="3"/>
    <xf numFmtId="0" fontId="21" fillId="0" borderId="0" xfId="3" applyAlignment="1">
      <alignment wrapText="1"/>
    </xf>
    <xf numFmtId="0" fontId="21" fillId="0" borderId="0" xfId="0" applyFont="1" applyAlignment="1">
      <alignment horizontal="center"/>
    </xf>
    <xf numFmtId="0" fontId="14" fillId="0" borderId="0" xfId="1" applyFont="1" applyProtection="1">
      <alignment vertical="top"/>
    </xf>
    <xf numFmtId="0" fontId="0" fillId="0" borderId="0" xfId="0" applyAlignment="1">
      <alignment wrapText="1"/>
    </xf>
    <xf numFmtId="0" fontId="12" fillId="0" borderId="0" xfId="5" applyAlignment="1">
      <alignment horizontal="left"/>
    </xf>
    <xf numFmtId="0" fontId="9" fillId="0" borderId="0" xfId="6"/>
    <xf numFmtId="0" fontId="8" fillId="5" borderId="2" xfId="11" applyFill="1">
      <alignment horizontal="center" vertical="center"/>
    </xf>
    <xf numFmtId="0" fontId="8" fillId="3" borderId="2" xfId="11" applyFill="1">
      <alignment horizontal="center" vertical="center"/>
    </xf>
    <xf numFmtId="0" fontId="8" fillId="3" borderId="2" xfId="12" applyFill="1">
      <alignment horizontal="left" vertical="center" indent="2"/>
    </xf>
    <xf numFmtId="0" fontId="0" fillId="0" borderId="0" xfId="0" applyAlignment="1">
      <alignment horizontal="left" vertical="top" wrapText="1" indent="1"/>
    </xf>
    <xf numFmtId="0" fontId="3" fillId="0" borderId="0" xfId="1" applyAlignment="1" applyProtection="1">
      <alignment horizontal="left" vertical="top" indent="1"/>
    </xf>
    <xf numFmtId="0" fontId="0" fillId="2" borderId="2" xfId="0" applyFill="1" applyBorder="1" applyAlignment="1">
      <alignment horizontal="center" vertical="center"/>
    </xf>
    <xf numFmtId="168" fontId="0" fillId="5" borderId="2" xfId="0" applyNumberFormat="1" applyFill="1" applyBorder="1" applyAlignment="1">
      <alignment horizontal="center" vertical="center"/>
    </xf>
    <xf numFmtId="168" fontId="4" fillId="5" borderId="2" xfId="0" applyNumberFormat="1" applyFont="1" applyFill="1" applyBorder="1" applyAlignment="1">
      <alignment horizontal="center" vertical="center"/>
    </xf>
    <xf numFmtId="168" fontId="8" fillId="3" borderId="2" xfId="10" applyNumberFormat="1" applyFill="1">
      <alignment horizontal="center" vertical="center"/>
    </xf>
    <xf numFmtId="168" fontId="0" fillId="2" borderId="2" xfId="0" applyNumberFormat="1" applyFill="1" applyBorder="1" applyAlignment="1">
      <alignment horizontal="center" vertical="center"/>
    </xf>
    <xf numFmtId="171" fontId="10" fillId="4" borderId="6" xfId="0" applyNumberFormat="1" applyFont="1" applyFill="1" applyBorder="1" applyAlignment="1">
      <alignment horizontal="center" vertical="center"/>
    </xf>
    <xf numFmtId="171" fontId="10" fillId="4" borderId="0" xfId="0" applyNumberFormat="1" applyFont="1" applyFill="1" applyAlignment="1">
      <alignment horizontal="center" vertical="center"/>
    </xf>
    <xf numFmtId="171" fontId="10" fillId="4" borderId="7" xfId="0" applyNumberFormat="1" applyFont="1" applyFill="1" applyBorder="1" applyAlignment="1">
      <alignment horizontal="center" vertical="center"/>
    </xf>
    <xf numFmtId="0" fontId="9" fillId="0" borderId="0" xfId="7" applyAlignment="1">
      <alignment vertical="top" wrapText="1"/>
    </xf>
    <xf numFmtId="0" fontId="5" fillId="39" borderId="2" xfId="0" applyFont="1" applyFill="1" applyBorder="1" applyAlignment="1">
      <alignment horizontal="left" vertical="center" indent="1"/>
    </xf>
    <xf numFmtId="0" fontId="8" fillId="39" borderId="2" xfId="11" applyFill="1">
      <alignment horizontal="center" vertical="center"/>
    </xf>
    <xf numFmtId="9" fontId="4" fillId="39" borderId="2" xfId="2" applyFont="1" applyFill="1" applyBorder="1" applyAlignment="1">
      <alignment horizontal="center" vertical="center"/>
    </xf>
    <xf numFmtId="168" fontId="0" fillId="39" borderId="2" xfId="0" applyNumberFormat="1" applyFill="1" applyBorder="1" applyAlignment="1">
      <alignment horizontal="center" vertical="center"/>
    </xf>
    <xf numFmtId="168" fontId="4" fillId="39" borderId="2" xfId="0" applyNumberFormat="1" applyFont="1" applyFill="1" applyBorder="1" applyAlignment="1">
      <alignment horizontal="center" vertical="center"/>
    </xf>
    <xf numFmtId="0" fontId="0" fillId="40" borderId="0" xfId="0" applyFill="1" applyAlignment="1">
      <alignment horizontal="right" vertical="center"/>
    </xf>
    <xf numFmtId="0" fontId="4" fillId="0" borderId="9" xfId="0" applyFont="1" applyFill="1" applyBorder="1" applyAlignment="1">
      <alignment vertical="center"/>
    </xf>
    <xf numFmtId="0" fontId="4" fillId="0" borderId="2" xfId="0" applyFont="1" applyFill="1" applyBorder="1" applyAlignment="1">
      <alignment horizontal="center" vertical="center"/>
    </xf>
    <xf numFmtId="0" fontId="5" fillId="41" borderId="2" xfId="0" applyFont="1" applyFill="1" applyBorder="1" applyAlignment="1">
      <alignment horizontal="left" vertical="center" indent="1"/>
    </xf>
    <xf numFmtId="0" fontId="8" fillId="41" borderId="2" xfId="11" applyFill="1">
      <alignment horizontal="center" vertical="center"/>
    </xf>
    <xf numFmtId="9" fontId="4" fillId="41" borderId="2" xfId="2" applyFont="1" applyFill="1" applyBorder="1" applyAlignment="1">
      <alignment horizontal="center" vertical="center"/>
    </xf>
    <xf numFmtId="168" fontId="0" fillId="41" borderId="2" xfId="0" applyNumberFormat="1" applyFill="1" applyBorder="1" applyAlignment="1">
      <alignment horizontal="center" vertical="center"/>
    </xf>
    <xf numFmtId="168" fontId="4" fillId="41" borderId="2" xfId="0" applyNumberFormat="1" applyFont="1" applyFill="1" applyBorder="1" applyAlignment="1">
      <alignment horizontal="center" vertical="center"/>
    </xf>
    <xf numFmtId="0" fontId="8" fillId="42" borderId="2" xfId="12" applyFill="1">
      <alignment horizontal="left" vertical="center" indent="2"/>
    </xf>
    <xf numFmtId="0" fontId="8" fillId="42" borderId="2" xfId="11" applyFill="1">
      <alignment horizontal="center" vertical="center"/>
    </xf>
    <xf numFmtId="9" fontId="4" fillId="42" borderId="2" xfId="2" applyFont="1" applyFill="1" applyBorder="1" applyAlignment="1">
      <alignment horizontal="center" vertical="center"/>
    </xf>
    <xf numFmtId="168" fontId="8" fillId="42" borderId="2" xfId="10" applyNumberFormat="1" applyFill="1">
      <alignment horizontal="center" vertical="center"/>
    </xf>
    <xf numFmtId="0" fontId="5" fillId="43" borderId="2" xfId="0" applyFont="1" applyFill="1" applyBorder="1" applyAlignment="1">
      <alignment horizontal="left" vertical="center" indent="1"/>
    </xf>
    <xf numFmtId="0" fontId="8" fillId="43" borderId="2" xfId="11" applyFill="1">
      <alignment horizontal="center" vertical="center"/>
    </xf>
    <xf numFmtId="9" fontId="4" fillId="43" borderId="2" xfId="2" applyFont="1" applyFill="1" applyBorder="1" applyAlignment="1">
      <alignment horizontal="center" vertical="center"/>
    </xf>
    <xf numFmtId="168" fontId="0" fillId="43" borderId="2" xfId="0" applyNumberFormat="1" applyFill="1" applyBorder="1" applyAlignment="1">
      <alignment horizontal="center" vertical="center"/>
    </xf>
    <xf numFmtId="168" fontId="4" fillId="43" borderId="2" xfId="0" applyNumberFormat="1" applyFont="1" applyFill="1" applyBorder="1" applyAlignment="1">
      <alignment horizontal="center" vertical="center"/>
    </xf>
    <xf numFmtId="0" fontId="8" fillId="44" borderId="2" xfId="12" applyFill="1">
      <alignment horizontal="left" vertical="center" indent="2"/>
    </xf>
    <xf numFmtId="0" fontId="8" fillId="44" borderId="2" xfId="11" applyFill="1">
      <alignment horizontal="center" vertical="center"/>
    </xf>
    <xf numFmtId="9" fontId="4" fillId="44" borderId="2" xfId="2" applyFont="1" applyFill="1" applyBorder="1" applyAlignment="1">
      <alignment horizontal="center" vertical="center"/>
    </xf>
    <xf numFmtId="168" fontId="8" fillId="44" borderId="2" xfId="10" applyNumberFormat="1" applyFill="1">
      <alignment horizontal="center" vertical="center"/>
    </xf>
    <xf numFmtId="0" fontId="5" fillId="45" borderId="2" xfId="0" applyFont="1" applyFill="1" applyBorder="1" applyAlignment="1">
      <alignment horizontal="left" vertical="center" indent="1"/>
    </xf>
    <xf numFmtId="0" fontId="8" fillId="45" borderId="2" xfId="11" applyFill="1">
      <alignment horizontal="center" vertical="center"/>
    </xf>
    <xf numFmtId="9" fontId="4" fillId="45" borderId="2" xfId="2" applyFont="1" applyFill="1" applyBorder="1" applyAlignment="1">
      <alignment horizontal="center" vertical="center"/>
    </xf>
    <xf numFmtId="168" fontId="0" fillId="45" borderId="2" xfId="0" applyNumberFormat="1" applyFill="1" applyBorder="1" applyAlignment="1">
      <alignment horizontal="center" vertical="center"/>
    </xf>
    <xf numFmtId="168" fontId="4" fillId="45" borderId="2" xfId="0" applyNumberFormat="1" applyFont="1" applyFill="1" applyBorder="1" applyAlignment="1">
      <alignment horizontal="center" vertical="center"/>
    </xf>
    <xf numFmtId="0" fontId="8" fillId="46" borderId="2" xfId="12" applyFill="1">
      <alignment horizontal="left" vertical="center" indent="2"/>
    </xf>
    <xf numFmtId="0" fontId="8" fillId="46" borderId="2" xfId="11" applyFill="1">
      <alignment horizontal="center" vertical="center"/>
    </xf>
    <xf numFmtId="9" fontId="4" fillId="46" borderId="2" xfId="2" applyFont="1" applyFill="1" applyBorder="1" applyAlignment="1">
      <alignment horizontal="center" vertical="center"/>
    </xf>
    <xf numFmtId="168" fontId="8" fillId="46" borderId="2" xfId="10" applyNumberFormat="1" applyFill="1">
      <alignment horizontal="center" vertical="center"/>
    </xf>
    <xf numFmtId="0" fontId="5" fillId="47" borderId="2" xfId="0" applyFont="1" applyFill="1" applyBorder="1" applyAlignment="1">
      <alignment horizontal="left" vertical="center" indent="1"/>
    </xf>
    <xf numFmtId="0" fontId="8" fillId="47" borderId="2" xfId="11" applyFill="1">
      <alignment horizontal="center" vertical="center"/>
    </xf>
    <xf numFmtId="9" fontId="4" fillId="47" borderId="2" xfId="2" applyFont="1" applyFill="1" applyBorder="1" applyAlignment="1">
      <alignment horizontal="center" vertical="center"/>
    </xf>
    <xf numFmtId="168" fontId="0" fillId="47" borderId="2" xfId="0" applyNumberFormat="1" applyFill="1" applyBorder="1" applyAlignment="1">
      <alignment horizontal="center" vertical="center"/>
    </xf>
    <xf numFmtId="168" fontId="4" fillId="47" borderId="2" xfId="0" applyNumberFormat="1" applyFont="1" applyFill="1" applyBorder="1" applyAlignment="1">
      <alignment horizontal="center" vertical="center"/>
    </xf>
    <xf numFmtId="0" fontId="8" fillId="48" borderId="2" xfId="12" applyFill="1">
      <alignment horizontal="left" vertical="center" indent="2"/>
    </xf>
    <xf numFmtId="0" fontId="8" fillId="48" borderId="2" xfId="11" applyFill="1">
      <alignment horizontal="center" vertical="center"/>
    </xf>
    <xf numFmtId="9" fontId="4" fillId="48" borderId="2" xfId="2" applyFont="1" applyFill="1" applyBorder="1" applyAlignment="1">
      <alignment horizontal="center" vertical="center"/>
    </xf>
    <xf numFmtId="168" fontId="8" fillId="48" borderId="2" xfId="10" applyNumberFormat="1" applyFill="1">
      <alignment horizontal="center" vertical="center"/>
    </xf>
    <xf numFmtId="0" fontId="5" fillId="49" borderId="2" xfId="0" applyFont="1" applyFill="1" applyBorder="1" applyAlignment="1">
      <alignment horizontal="left" vertical="center" indent="1"/>
    </xf>
    <xf numFmtId="0" fontId="8" fillId="49" borderId="2" xfId="11" applyFill="1">
      <alignment horizontal="center" vertical="center"/>
    </xf>
    <xf numFmtId="9" fontId="4" fillId="49" borderId="2" xfId="2" applyFont="1" applyFill="1" applyBorder="1" applyAlignment="1">
      <alignment horizontal="center" vertical="center"/>
    </xf>
    <xf numFmtId="168" fontId="0" fillId="49" borderId="2" xfId="0" applyNumberFormat="1" applyFill="1" applyBorder="1" applyAlignment="1">
      <alignment horizontal="center" vertical="center"/>
    </xf>
    <xf numFmtId="168" fontId="4" fillId="49" borderId="2" xfId="0" applyNumberFormat="1" applyFont="1" applyFill="1" applyBorder="1" applyAlignment="1">
      <alignment horizontal="center" vertical="center"/>
    </xf>
    <xf numFmtId="0" fontId="8" fillId="50" borderId="2" xfId="12" applyFill="1">
      <alignment horizontal="left" vertical="center" indent="2"/>
    </xf>
    <xf numFmtId="0" fontId="8" fillId="50" borderId="2" xfId="11" applyFill="1">
      <alignment horizontal="center" vertical="center"/>
    </xf>
    <xf numFmtId="9" fontId="4" fillId="50" borderId="2" xfId="2" applyFont="1" applyFill="1" applyBorder="1" applyAlignment="1">
      <alignment horizontal="center" vertical="center"/>
    </xf>
    <xf numFmtId="168" fontId="8" fillId="50" borderId="2" xfId="10" applyNumberFormat="1" applyFill="1">
      <alignment horizontal="center" vertical="center"/>
    </xf>
    <xf numFmtId="0" fontId="5" fillId="51" borderId="2" xfId="0" applyFont="1" applyFill="1" applyBorder="1" applyAlignment="1">
      <alignment horizontal="left" vertical="center" indent="1"/>
    </xf>
    <xf numFmtId="0" fontId="8" fillId="51" borderId="2" xfId="11" applyFill="1">
      <alignment horizontal="center" vertical="center"/>
    </xf>
    <xf numFmtId="9" fontId="4" fillId="51" borderId="2" xfId="2" applyFont="1" applyFill="1" applyBorder="1" applyAlignment="1">
      <alignment horizontal="center" vertical="center"/>
    </xf>
    <xf numFmtId="168" fontId="0" fillId="51" borderId="2" xfId="0" applyNumberFormat="1" applyFill="1" applyBorder="1" applyAlignment="1">
      <alignment horizontal="center" vertical="center"/>
    </xf>
    <xf numFmtId="168" fontId="4" fillId="51" borderId="2" xfId="0" applyNumberFormat="1" applyFont="1" applyFill="1" applyBorder="1" applyAlignment="1">
      <alignment horizontal="center" vertical="center"/>
    </xf>
    <xf numFmtId="0" fontId="8" fillId="52" borderId="2" xfId="12" applyFill="1">
      <alignment horizontal="left" vertical="center" indent="2"/>
    </xf>
    <xf numFmtId="0" fontId="8" fillId="52" borderId="2" xfId="11" applyFill="1">
      <alignment horizontal="center" vertical="center"/>
    </xf>
    <xf numFmtId="9" fontId="4" fillId="52" borderId="2" xfId="2" applyFont="1" applyFill="1" applyBorder="1" applyAlignment="1">
      <alignment horizontal="center" vertical="center"/>
    </xf>
    <xf numFmtId="168" fontId="8" fillId="52" borderId="2" xfId="10" applyNumberFormat="1" applyFill="1">
      <alignment horizontal="center" vertical="center"/>
    </xf>
    <xf numFmtId="0" fontId="5" fillId="53" borderId="2" xfId="0" applyFont="1" applyFill="1" applyBorder="1" applyAlignment="1">
      <alignment horizontal="left" vertical="center" indent="1"/>
    </xf>
    <xf numFmtId="0" fontId="8" fillId="53" borderId="2" xfId="11" applyFill="1">
      <alignment horizontal="center" vertical="center"/>
    </xf>
    <xf numFmtId="9" fontId="4" fillId="53" borderId="2" xfId="2" applyFont="1" applyFill="1" applyBorder="1" applyAlignment="1">
      <alignment horizontal="center" vertical="center"/>
    </xf>
    <xf numFmtId="168" fontId="0" fillId="53" borderId="2" xfId="0" applyNumberFormat="1" applyFill="1" applyBorder="1" applyAlignment="1">
      <alignment horizontal="center" vertical="center"/>
    </xf>
    <xf numFmtId="168" fontId="4" fillId="53" borderId="2" xfId="0" applyNumberFormat="1" applyFont="1" applyFill="1" applyBorder="1" applyAlignment="1">
      <alignment horizontal="center" vertical="center"/>
    </xf>
    <xf numFmtId="0" fontId="8" fillId="54" borderId="2" xfId="12" applyFill="1">
      <alignment horizontal="left" vertical="center" indent="2"/>
    </xf>
    <xf numFmtId="0" fontId="8" fillId="54" borderId="2" xfId="11" applyFill="1">
      <alignment horizontal="center" vertical="center"/>
    </xf>
    <xf numFmtId="9" fontId="4" fillId="54" borderId="2" xfId="2" applyFont="1" applyFill="1" applyBorder="1" applyAlignment="1">
      <alignment horizontal="center" vertical="center"/>
    </xf>
    <xf numFmtId="168" fontId="8" fillId="54" borderId="2" xfId="10" applyNumberFormat="1" applyFill="1">
      <alignment horizontal="center" vertical="center"/>
    </xf>
    <xf numFmtId="0" fontId="5" fillId="55" borderId="2" xfId="0" applyFont="1" applyFill="1" applyBorder="1" applyAlignment="1">
      <alignment horizontal="left" vertical="center" indent="1"/>
    </xf>
    <xf numFmtId="0" fontId="8" fillId="55" borderId="2" xfId="11" applyFill="1">
      <alignment horizontal="center" vertical="center"/>
    </xf>
    <xf numFmtId="9" fontId="4" fillId="55" borderId="2" xfId="2" applyFont="1" applyFill="1" applyBorder="1" applyAlignment="1">
      <alignment horizontal="center" vertical="center"/>
    </xf>
    <xf numFmtId="168" fontId="0" fillId="55" borderId="2" xfId="0" applyNumberFormat="1" applyFill="1" applyBorder="1" applyAlignment="1">
      <alignment horizontal="center" vertical="center"/>
    </xf>
    <xf numFmtId="168" fontId="4" fillId="55" borderId="2" xfId="0" applyNumberFormat="1" applyFont="1" applyFill="1" applyBorder="1" applyAlignment="1">
      <alignment horizontal="center" vertical="center"/>
    </xf>
    <xf numFmtId="0" fontId="8" fillId="56" borderId="2" xfId="12" applyFill="1">
      <alignment horizontal="left" vertical="center" indent="2"/>
    </xf>
    <xf numFmtId="0" fontId="8" fillId="56" borderId="2" xfId="11" applyFill="1">
      <alignment horizontal="center" vertical="center"/>
    </xf>
    <xf numFmtId="9" fontId="4" fillId="56" borderId="2" xfId="2" applyFont="1" applyFill="1" applyBorder="1" applyAlignment="1">
      <alignment horizontal="center" vertical="center"/>
    </xf>
    <xf numFmtId="168" fontId="8" fillId="56" borderId="2" xfId="10" applyNumberFormat="1" applyFill="1">
      <alignment horizontal="center" vertical="center"/>
    </xf>
    <xf numFmtId="172" fontId="2" fillId="0" borderId="0" xfId="0" applyNumberFormat="1" applyFont="1" applyAlignment="1">
      <alignment horizontal="center" vertical="center"/>
    </xf>
    <xf numFmtId="172" fontId="0" fillId="0" borderId="0" xfId="0" applyNumberFormat="1"/>
    <xf numFmtId="172" fontId="8" fillId="0" borderId="3" xfId="9" applyNumberFormat="1" applyAlignment="1">
      <alignment horizontal="center" vertical="center"/>
    </xf>
    <xf numFmtId="172" fontId="6" fillId="7" borderId="1" xfId="0" applyNumberFormat="1" applyFont="1" applyFill="1" applyBorder="1" applyAlignment="1">
      <alignment horizontal="center" vertical="center" wrapText="1"/>
    </xf>
    <xf numFmtId="172" fontId="8" fillId="3" borderId="2" xfId="10" applyNumberFormat="1" applyFill="1">
      <alignment horizontal="center" vertical="center"/>
    </xf>
    <xf numFmtId="172" fontId="8" fillId="56" borderId="2" xfId="10" applyNumberFormat="1" applyFill="1">
      <alignment horizontal="center" vertical="center"/>
    </xf>
    <xf numFmtId="172" fontId="8" fillId="42" borderId="2" xfId="10" applyNumberFormat="1" applyFill="1">
      <alignment horizontal="center" vertical="center"/>
    </xf>
    <xf numFmtId="172" fontId="8" fillId="44" borderId="2" xfId="10" applyNumberFormat="1" applyFill="1">
      <alignment horizontal="center" vertical="center"/>
    </xf>
    <xf numFmtId="172" fontId="8" fillId="46" borderId="2" xfId="10" applyNumberFormat="1" applyFill="1">
      <alignment horizontal="center" vertical="center"/>
    </xf>
    <xf numFmtId="172" fontId="8" fillId="48" borderId="2" xfId="10" applyNumberFormat="1" applyFill="1">
      <alignment horizontal="center" vertical="center"/>
    </xf>
    <xf numFmtId="172" fontId="8" fillId="50" borderId="2" xfId="10" applyNumberFormat="1" applyFill="1">
      <alignment horizontal="center" vertical="center"/>
    </xf>
    <xf numFmtId="172" fontId="8" fillId="52" borderId="2" xfId="10" applyNumberFormat="1" applyFill="1">
      <alignment horizontal="center" vertical="center"/>
    </xf>
    <xf numFmtId="172" fontId="8" fillId="54" borderId="2" xfId="10" applyNumberFormat="1" applyFill="1">
      <alignment horizontal="center" vertical="center"/>
    </xf>
    <xf numFmtId="172" fontId="4" fillId="39" borderId="2" xfId="0" applyNumberFormat="1" applyFont="1" applyFill="1" applyBorder="1" applyAlignment="1">
      <alignment horizontal="center" vertical="center"/>
    </xf>
    <xf numFmtId="172" fontId="0" fillId="2" borderId="2" xfId="0" applyNumberFormat="1" applyFill="1" applyBorder="1" applyAlignment="1">
      <alignment horizontal="center" vertical="center"/>
    </xf>
    <xf numFmtId="172" fontId="21" fillId="0" borderId="0" xfId="0" applyNumberFormat="1" applyFont="1" applyAlignment="1">
      <alignment horizontal="center"/>
    </xf>
    <xf numFmtId="0" fontId="6" fillId="7" borderId="1" xfId="0" applyNumberFormat="1" applyFont="1" applyFill="1" applyBorder="1" applyAlignment="1">
      <alignment horizontal="center" vertical="center" wrapText="1"/>
    </xf>
    <xf numFmtId="0" fontId="2" fillId="0" borderId="0" xfId="0" applyNumberFormat="1" applyFont="1" applyAlignment="1">
      <alignment horizontal="center" vertical="center"/>
    </xf>
    <xf numFmtId="0" fontId="0" fillId="0" borderId="0" xfId="0" applyNumberFormat="1"/>
    <xf numFmtId="0" fontId="8" fillId="0" borderId="3" xfId="9" applyNumberFormat="1" applyAlignment="1">
      <alignment horizontal="center" vertical="center"/>
    </xf>
    <xf numFmtId="0" fontId="21" fillId="0" borderId="0" xfId="0" applyNumberFormat="1" applyFont="1" applyAlignment="1">
      <alignment horizontal="center"/>
    </xf>
    <xf numFmtId="174" fontId="34" fillId="5" borderId="2" xfId="0" applyNumberFormat="1" applyFont="1" applyFill="1" applyBorder="1" applyAlignment="1">
      <alignment horizontal="center" vertical="center"/>
    </xf>
    <xf numFmtId="174" fontId="8" fillId="42" borderId="2" xfId="10" applyNumberFormat="1" applyFill="1">
      <alignment horizontal="center" vertical="center"/>
    </xf>
    <xf numFmtId="174" fontId="8" fillId="3" borderId="2" xfId="10" applyNumberFormat="1" applyFill="1">
      <alignment horizontal="center" vertical="center"/>
    </xf>
    <xf numFmtId="174" fontId="8" fillId="44" borderId="2" xfId="10" applyNumberFormat="1" applyFill="1">
      <alignment horizontal="center" vertical="center"/>
    </xf>
    <xf numFmtId="174" fontId="8" fillId="46" borderId="2" xfId="10" applyNumberFormat="1" applyFill="1">
      <alignment horizontal="center" vertical="center"/>
    </xf>
    <xf numFmtId="174" fontId="4" fillId="47" borderId="2" xfId="0" applyNumberFormat="1" applyFont="1" applyFill="1" applyBorder="1" applyAlignment="1">
      <alignment horizontal="center" vertical="center"/>
    </xf>
    <xf numFmtId="174" fontId="8" fillId="48" borderId="2" xfId="10" applyNumberFormat="1" applyFill="1">
      <alignment horizontal="center" vertical="center"/>
    </xf>
    <xf numFmtId="174" fontId="4" fillId="49" borderId="2" xfId="0" applyNumberFormat="1" applyFont="1" applyFill="1" applyBorder="1" applyAlignment="1">
      <alignment horizontal="center" vertical="center"/>
    </xf>
    <xf numFmtId="174" fontId="8" fillId="50" borderId="2" xfId="10" applyNumberFormat="1" applyFill="1">
      <alignment horizontal="center" vertical="center"/>
    </xf>
    <xf numFmtId="174" fontId="4" fillId="51" borderId="2" xfId="0" applyNumberFormat="1" applyFont="1" applyFill="1" applyBorder="1" applyAlignment="1">
      <alignment horizontal="center" vertical="center"/>
    </xf>
    <xf numFmtId="174" fontId="8" fillId="52" borderId="2" xfId="10" applyNumberFormat="1" applyFill="1">
      <alignment horizontal="center" vertical="center"/>
    </xf>
    <xf numFmtId="174" fontId="4" fillId="53" borderId="2" xfId="0" applyNumberFormat="1" applyFont="1" applyFill="1" applyBorder="1" applyAlignment="1">
      <alignment horizontal="center" vertical="center"/>
    </xf>
    <xf numFmtId="174" fontId="8" fillId="54" borderId="2" xfId="10" applyNumberFormat="1" applyFill="1">
      <alignment horizontal="center" vertical="center"/>
    </xf>
    <xf numFmtId="174" fontId="4" fillId="55" borderId="2" xfId="0" applyNumberFormat="1" applyFont="1" applyFill="1" applyBorder="1" applyAlignment="1">
      <alignment horizontal="center" vertical="center"/>
    </xf>
    <xf numFmtId="174" fontId="4" fillId="41" borderId="2" xfId="0" applyNumberFormat="1" applyFont="1" applyFill="1" applyBorder="1" applyAlignment="1">
      <alignment horizontal="center" vertical="center"/>
    </xf>
    <xf numFmtId="174" fontId="4" fillId="43" borderId="2" xfId="0" applyNumberFormat="1" applyFont="1" applyFill="1" applyBorder="1" applyAlignment="1">
      <alignment horizontal="center" vertical="center"/>
    </xf>
    <xf numFmtId="174" fontId="4" fillId="45" borderId="2" xfId="0" applyNumberFormat="1" applyFont="1" applyFill="1" applyBorder="1" applyAlignment="1">
      <alignment horizontal="center" vertical="center"/>
    </xf>
    <xf numFmtId="174" fontId="0" fillId="2" borderId="2" xfId="0" applyNumberFormat="1" applyFill="1" applyBorder="1" applyAlignment="1">
      <alignment horizontal="center" vertical="center"/>
    </xf>
    <xf numFmtId="2" fontId="4" fillId="39" borderId="2" xfId="0" applyNumberFormat="1" applyFont="1" applyFill="1" applyBorder="1" applyAlignment="1">
      <alignment horizontal="center" vertical="center"/>
    </xf>
    <xf numFmtId="0" fontId="4" fillId="40" borderId="9" xfId="0" applyFont="1" applyFill="1" applyBorder="1" applyAlignment="1">
      <alignment horizontal="center" vertical="center"/>
    </xf>
    <xf numFmtId="0" fontId="4" fillId="48" borderId="2" xfId="12" applyFont="1" applyFill="1">
      <alignment horizontal="left" vertical="center" indent="2"/>
    </xf>
    <xf numFmtId="173" fontId="0" fillId="0" borderId="10" xfId="0" applyNumberFormat="1" applyBorder="1" applyAlignment="1"/>
    <xf numFmtId="0" fontId="0" fillId="0" borderId="10" xfId="0" applyBorder="1" applyAlignment="1"/>
    <xf numFmtId="170" fontId="0" fillId="4" borderId="4" xfId="0" applyNumberFormat="1" applyFill="1" applyBorder="1" applyAlignment="1">
      <alignment horizontal="left" vertical="center" wrapText="1" indent="1"/>
    </xf>
    <xf numFmtId="170" fontId="0" fillId="4" borderId="1" xfId="0" applyNumberFormat="1" applyFill="1" applyBorder="1" applyAlignment="1">
      <alignment horizontal="left" vertical="center" wrapText="1" indent="1"/>
    </xf>
    <xf numFmtId="170" fontId="0" fillId="4" borderId="5" xfId="0" applyNumberFormat="1" applyFill="1" applyBorder="1" applyAlignment="1">
      <alignment horizontal="left" vertical="center" wrapText="1" indent="1"/>
    </xf>
    <xf numFmtId="169" fontId="8" fillId="0" borderId="3" xfId="9" applyAlignment="1">
      <alignment horizontal="center" vertical="center"/>
    </xf>
    <xf numFmtId="0" fontId="1" fillId="0" borderId="0" xfId="0" applyFont="1" applyAlignment="1">
      <alignment horizontal="center"/>
    </xf>
    <xf numFmtId="0" fontId="8" fillId="0" borderId="0" xfId="8" applyAlignment="1">
      <alignment horizontal="right" indent="1"/>
    </xf>
    <xf numFmtId="0" fontId="8" fillId="0" borderId="7" xfId="8" applyBorder="1" applyAlignment="1">
      <alignment horizontal="right" indent="1"/>
    </xf>
    <xf numFmtId="174" fontId="8" fillId="50" borderId="2" xfId="10" applyNumberFormat="1" applyFont="1" applyFill="1">
      <alignment horizontal="center" vertical="center"/>
    </xf>
    <xf numFmtId="0" fontId="4" fillId="0" borderId="9" xfId="0" applyFont="1" applyFill="1" applyBorder="1" applyAlignment="1">
      <alignment horizontal="center" vertical="center"/>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00000000-0005-0000-0000-000001000000}"/>
    <cellStyle name="Début du projet" xfId="9" xr:uid="{00000000-0005-0000-0000-000009000000}"/>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00000000-0005-0000-0000-000006000000}"/>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00000000-0005-0000-0000-00000A000000}"/>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00000000-0005-0000-0000-00000C000000}"/>
  </cellStyles>
  <dxfs count="122">
    <dxf>
      <fill>
        <patternFill>
          <bgColor theme="0" tint="-0.499984740745262"/>
        </patternFill>
      </fill>
      <border>
        <left/>
        <right/>
      </border>
    </dxf>
    <dxf>
      <fill>
        <patternFill>
          <bgColor rgb="FF5EBC1D"/>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0" tint="-0.499984740745262"/>
        </patternFill>
      </fill>
      <border>
        <left/>
        <right/>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21"/>
      <tableStyleElement type="headerRow" dxfId="120"/>
      <tableStyleElement type="totalRow" dxfId="119"/>
      <tableStyleElement type="firstColumn" dxfId="118"/>
      <tableStyleElement type="lastColumn" dxfId="117"/>
      <tableStyleElement type="firstRowStripe" dxfId="116"/>
      <tableStyleElement type="secondRowStripe" dxfId="115"/>
      <tableStyleElement type="firstColumnStripe" dxfId="114"/>
      <tableStyleElement type="secondColumnStripe" dxfId="11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84BD81"/>
      <color rgb="FF60BD4F"/>
      <color rgb="FF95DDDD"/>
      <color rgb="FF03C2E0"/>
      <color rgb="FFBAE7C3"/>
      <color rgb="FF51E898"/>
      <color rgb="FFF3D5F0"/>
      <color rgb="FFFF78CB"/>
      <color rgb="FF78A3BC"/>
      <color rgb="FF0078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 1" descr="Logo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FA110"/>
  <sheetViews>
    <sheetView showGridLines="0" tabSelected="1" showRuler="0" zoomScale="130" zoomScaleNormal="130" zoomScaleSheetLayoutView="50" zoomScalePageLayoutView="70" workbookViewId="0">
      <pane ySplit="6" topLeftCell="A41" activePane="bottomLeft" state="frozen"/>
      <selection pane="bottomLeft" activeCell="CE56" sqref="CE56"/>
    </sheetView>
  </sheetViews>
  <sheetFormatPr baseColWidth="10" defaultColWidth="9.1640625" defaultRowHeight="30" customHeight="1" x14ac:dyDescent="0.2"/>
  <cols>
    <col min="1" max="1" width="2.6640625" style="30" customWidth="1"/>
    <col min="2" max="2" width="47.5" bestFit="1" customWidth="1"/>
    <col min="3" max="3" width="27.5" customWidth="1"/>
    <col min="4" max="4" width="13" customWidth="1"/>
    <col min="5" max="5" width="10.5" style="4" customWidth="1"/>
    <col min="6" max="6" width="10.5" customWidth="1"/>
    <col min="7" max="7" width="10.5" style="132" customWidth="1"/>
    <col min="8" max="8" width="12" style="149" customWidth="1"/>
    <col min="9" max="9" width="2.6640625" customWidth="1"/>
    <col min="10" max="10" width="9.5" hidden="1" customWidth="1"/>
    <col min="11" max="87" width="2.5" customWidth="1"/>
    <col min="88" max="88" width="2" bestFit="1" customWidth="1"/>
    <col min="89" max="90" width="2.1640625" bestFit="1" customWidth="1"/>
    <col min="91" max="92" width="2" bestFit="1" customWidth="1"/>
    <col min="93" max="118" width="2.83203125" bestFit="1" customWidth="1"/>
    <col min="119" max="127" width="2" bestFit="1" customWidth="1"/>
    <col min="128" max="148" width="2.83203125" bestFit="1" customWidth="1"/>
    <col min="149" max="157" width="2" bestFit="1" customWidth="1"/>
  </cols>
  <sheetData>
    <row r="1" spans="1:157" ht="30" customHeight="1" x14ac:dyDescent="0.35">
      <c r="A1" s="31" t="s">
        <v>0</v>
      </c>
      <c r="B1" s="35" t="s">
        <v>1</v>
      </c>
      <c r="C1" s="179"/>
      <c r="D1" s="1"/>
      <c r="E1" s="3"/>
      <c r="F1" s="21"/>
      <c r="G1" s="131"/>
      <c r="H1" s="148"/>
      <c r="J1" s="1"/>
      <c r="K1" s="9" t="s">
        <v>2</v>
      </c>
    </row>
    <row r="2" spans="1:157" ht="23" customHeight="1" x14ac:dyDescent="0.25">
      <c r="A2" s="30" t="s">
        <v>3</v>
      </c>
      <c r="B2" s="36" t="s">
        <v>4</v>
      </c>
      <c r="C2" s="179"/>
      <c r="K2" s="33" t="s">
        <v>5</v>
      </c>
    </row>
    <row r="3" spans="1:157" ht="20" x14ac:dyDescent="0.2">
      <c r="A3" s="30" t="s">
        <v>6</v>
      </c>
      <c r="B3" s="50" t="s">
        <v>7</v>
      </c>
      <c r="C3" s="180" t="s">
        <v>8</v>
      </c>
      <c r="D3" s="181"/>
      <c r="E3" s="178">
        <v>44182</v>
      </c>
      <c r="F3" s="178"/>
      <c r="G3" s="133"/>
      <c r="H3" s="150"/>
    </row>
    <row r="4" spans="1:157" ht="30" customHeight="1" x14ac:dyDescent="0.2">
      <c r="A4" s="31" t="s">
        <v>9</v>
      </c>
      <c r="C4" s="180" t="s">
        <v>10</v>
      </c>
      <c r="D4" s="181"/>
      <c r="E4" s="5">
        <v>1</v>
      </c>
      <c r="K4" s="175">
        <f>K5</f>
        <v>44179</v>
      </c>
      <c r="L4" s="176"/>
      <c r="M4" s="176"/>
      <c r="N4" s="176"/>
      <c r="O4" s="176"/>
      <c r="P4" s="176"/>
      <c r="Q4" s="177"/>
      <c r="R4" s="175">
        <f>R5</f>
        <v>44186</v>
      </c>
      <c r="S4" s="176"/>
      <c r="T4" s="176"/>
      <c r="U4" s="176"/>
      <c r="V4" s="176"/>
      <c r="W4" s="176"/>
      <c r="X4" s="177"/>
      <c r="Y4" s="175">
        <f>Y5</f>
        <v>44193</v>
      </c>
      <c r="Z4" s="176"/>
      <c r="AA4" s="176"/>
      <c r="AB4" s="176"/>
      <c r="AC4" s="176"/>
      <c r="AD4" s="176"/>
      <c r="AE4" s="177"/>
      <c r="AF4" s="175">
        <f>AF5</f>
        <v>44200</v>
      </c>
      <c r="AG4" s="176"/>
      <c r="AH4" s="176"/>
      <c r="AI4" s="176"/>
      <c r="AJ4" s="176"/>
      <c r="AK4" s="176"/>
      <c r="AL4" s="177"/>
      <c r="AM4" s="175">
        <f>AM5</f>
        <v>44207</v>
      </c>
      <c r="AN4" s="176"/>
      <c r="AO4" s="176"/>
      <c r="AP4" s="176"/>
      <c r="AQ4" s="176"/>
      <c r="AR4" s="176"/>
      <c r="AS4" s="177"/>
      <c r="AT4" s="175">
        <f>AT5</f>
        <v>44214</v>
      </c>
      <c r="AU4" s="176"/>
      <c r="AV4" s="176"/>
      <c r="AW4" s="176"/>
      <c r="AX4" s="176"/>
      <c r="AY4" s="176"/>
      <c r="AZ4" s="177"/>
      <c r="BA4" s="175">
        <f>BA5</f>
        <v>44221</v>
      </c>
      <c r="BB4" s="176"/>
      <c r="BC4" s="176"/>
      <c r="BD4" s="176"/>
      <c r="BE4" s="176"/>
      <c r="BF4" s="176"/>
      <c r="BG4" s="177"/>
      <c r="BH4" s="175">
        <f>BH5</f>
        <v>44228</v>
      </c>
      <c r="BI4" s="176"/>
      <c r="BJ4" s="176"/>
      <c r="BK4" s="176"/>
      <c r="BL4" s="176"/>
      <c r="BM4" s="176"/>
      <c r="BN4" s="177"/>
      <c r="BO4" s="175">
        <f>BO5</f>
        <v>44235</v>
      </c>
      <c r="BP4" s="176"/>
      <c r="BQ4" s="176"/>
      <c r="BR4" s="176"/>
      <c r="BS4" s="176"/>
      <c r="BT4" s="176"/>
      <c r="BU4" s="177"/>
      <c r="BV4" s="175">
        <f>BV5</f>
        <v>44242</v>
      </c>
      <c r="BW4" s="176"/>
      <c r="BX4" s="176"/>
      <c r="BY4" s="176"/>
      <c r="BZ4" s="176"/>
      <c r="CA4" s="176"/>
      <c r="CB4" s="177"/>
      <c r="CC4" s="175">
        <f>CC5</f>
        <v>44249</v>
      </c>
      <c r="CD4" s="176"/>
      <c r="CE4" s="176"/>
      <c r="CF4" s="176"/>
      <c r="CG4" s="176"/>
      <c r="CH4" s="176"/>
      <c r="CI4" s="177"/>
      <c r="CJ4" s="175">
        <f>CJ5</f>
        <v>44256</v>
      </c>
      <c r="CK4" s="176"/>
      <c r="CL4" s="176"/>
      <c r="CM4" s="176"/>
      <c r="CN4" s="176"/>
      <c r="CO4" s="176"/>
      <c r="CP4" s="177"/>
      <c r="CQ4" s="175">
        <f>CQ5</f>
        <v>44263</v>
      </c>
      <c r="CR4" s="176"/>
      <c r="CS4" s="176"/>
      <c r="CT4" s="176"/>
      <c r="CU4" s="176"/>
      <c r="CV4" s="176"/>
      <c r="CW4" s="177"/>
      <c r="CX4" s="175">
        <f>CX5</f>
        <v>44270</v>
      </c>
      <c r="CY4" s="176"/>
      <c r="CZ4" s="176"/>
      <c r="DA4" s="176"/>
      <c r="DB4" s="176"/>
      <c r="DC4" s="176"/>
      <c r="DD4" s="177"/>
      <c r="DE4" s="175">
        <f t="shared" ref="DE4" si="0">DE5</f>
        <v>44277</v>
      </c>
      <c r="DF4" s="176"/>
      <c r="DG4" s="176"/>
      <c r="DH4" s="176"/>
      <c r="DI4" s="176"/>
      <c r="DJ4" s="176"/>
      <c r="DK4" s="177"/>
      <c r="DL4" s="175">
        <f t="shared" ref="DL4" si="1">DL5</f>
        <v>44284</v>
      </c>
      <c r="DM4" s="176"/>
      <c r="DN4" s="176"/>
      <c r="DO4" s="176"/>
      <c r="DP4" s="176"/>
      <c r="DQ4" s="176"/>
      <c r="DR4" s="177"/>
      <c r="DS4" s="175">
        <f t="shared" ref="DS4" si="2">DS5</f>
        <v>44291</v>
      </c>
      <c r="DT4" s="176"/>
      <c r="DU4" s="176"/>
      <c r="DV4" s="176"/>
      <c r="DW4" s="176"/>
      <c r="DX4" s="176"/>
      <c r="DY4" s="177"/>
      <c r="DZ4" s="175">
        <f>DZ5</f>
        <v>44298</v>
      </c>
      <c r="EA4" s="176"/>
      <c r="EB4" s="176"/>
      <c r="EC4" s="176"/>
      <c r="ED4" s="176"/>
      <c r="EE4" s="176"/>
      <c r="EF4" s="177"/>
      <c r="EG4" s="175">
        <f t="shared" ref="EG4" si="3">EG5</f>
        <v>44305</v>
      </c>
      <c r="EH4" s="176"/>
      <c r="EI4" s="176"/>
      <c r="EJ4" s="176"/>
      <c r="EK4" s="176"/>
      <c r="EL4" s="176"/>
      <c r="EM4" s="177"/>
      <c r="EN4" s="175">
        <f t="shared" ref="EN4" si="4">EN5</f>
        <v>44312</v>
      </c>
      <c r="EO4" s="176"/>
      <c r="EP4" s="176"/>
      <c r="EQ4" s="176"/>
      <c r="ER4" s="176"/>
      <c r="ES4" s="176"/>
      <c r="ET4" s="177"/>
      <c r="EU4" s="175">
        <f t="shared" ref="EU4" si="5">EU5</f>
        <v>44319</v>
      </c>
      <c r="EV4" s="176"/>
      <c r="EW4" s="176"/>
      <c r="EX4" s="176"/>
      <c r="EY4" s="176"/>
      <c r="EZ4" s="176"/>
      <c r="FA4" s="177"/>
    </row>
    <row r="5" spans="1:157" ht="15" customHeight="1" x14ac:dyDescent="0.2">
      <c r="A5" s="31" t="s">
        <v>11</v>
      </c>
      <c r="B5" s="173"/>
      <c r="C5" s="174"/>
      <c r="D5" s="174"/>
      <c r="E5" s="174"/>
      <c r="F5" s="174"/>
      <c r="G5" s="174"/>
      <c r="H5" s="174"/>
      <c r="I5" s="174"/>
      <c r="K5" s="47">
        <f>$E$3-WEEKDAY(Début_Projet,3)</f>
        <v>44179</v>
      </c>
      <c r="L5" s="48">
        <f>K5+1</f>
        <v>44180</v>
      </c>
      <c r="M5" s="48">
        <f t="shared" ref="M5:AZ5" si="6">L5+1</f>
        <v>44181</v>
      </c>
      <c r="N5" s="48">
        <f t="shared" si="6"/>
        <v>44182</v>
      </c>
      <c r="O5" s="48">
        <f t="shared" si="6"/>
        <v>44183</v>
      </c>
      <c r="P5" s="48">
        <f t="shared" si="6"/>
        <v>44184</v>
      </c>
      <c r="Q5" s="49">
        <f t="shared" si="6"/>
        <v>44185</v>
      </c>
      <c r="R5" s="47">
        <f>Q5+1</f>
        <v>44186</v>
      </c>
      <c r="S5" s="48">
        <f>R5+1</f>
        <v>44187</v>
      </c>
      <c r="T5" s="48">
        <f t="shared" si="6"/>
        <v>44188</v>
      </c>
      <c r="U5" s="48">
        <f t="shared" si="6"/>
        <v>44189</v>
      </c>
      <c r="V5" s="48">
        <f t="shared" si="6"/>
        <v>44190</v>
      </c>
      <c r="W5" s="48">
        <f t="shared" si="6"/>
        <v>44191</v>
      </c>
      <c r="X5" s="49">
        <f t="shared" si="6"/>
        <v>44192</v>
      </c>
      <c r="Y5" s="47">
        <f>X5+1</f>
        <v>44193</v>
      </c>
      <c r="Z5" s="48">
        <f>Y5+1</f>
        <v>44194</v>
      </c>
      <c r="AA5" s="48">
        <f t="shared" si="6"/>
        <v>44195</v>
      </c>
      <c r="AB5" s="48">
        <f t="shared" si="6"/>
        <v>44196</v>
      </c>
      <c r="AC5" s="48">
        <f t="shared" si="6"/>
        <v>44197</v>
      </c>
      <c r="AD5" s="48">
        <f t="shared" si="6"/>
        <v>44198</v>
      </c>
      <c r="AE5" s="49">
        <f t="shared" si="6"/>
        <v>44199</v>
      </c>
      <c r="AF5" s="47">
        <f>AE5+1</f>
        <v>44200</v>
      </c>
      <c r="AG5" s="48">
        <f>AF5+1</f>
        <v>44201</v>
      </c>
      <c r="AH5" s="48">
        <f t="shared" si="6"/>
        <v>44202</v>
      </c>
      <c r="AI5" s="48">
        <f t="shared" si="6"/>
        <v>44203</v>
      </c>
      <c r="AJ5" s="48">
        <f t="shared" si="6"/>
        <v>44204</v>
      </c>
      <c r="AK5" s="48">
        <f t="shared" si="6"/>
        <v>44205</v>
      </c>
      <c r="AL5" s="49">
        <f t="shared" si="6"/>
        <v>44206</v>
      </c>
      <c r="AM5" s="47">
        <f>AL5+1</f>
        <v>44207</v>
      </c>
      <c r="AN5" s="48">
        <f>AM5+1</f>
        <v>44208</v>
      </c>
      <c r="AO5" s="48">
        <f t="shared" si="6"/>
        <v>44209</v>
      </c>
      <c r="AP5" s="48">
        <f t="shared" si="6"/>
        <v>44210</v>
      </c>
      <c r="AQ5" s="48">
        <f t="shared" si="6"/>
        <v>44211</v>
      </c>
      <c r="AR5" s="48">
        <f t="shared" si="6"/>
        <v>44212</v>
      </c>
      <c r="AS5" s="49">
        <f t="shared" si="6"/>
        <v>44213</v>
      </c>
      <c r="AT5" s="47">
        <f>AS5+1</f>
        <v>44214</v>
      </c>
      <c r="AU5" s="48">
        <f>AT5+1</f>
        <v>44215</v>
      </c>
      <c r="AV5" s="48">
        <f t="shared" si="6"/>
        <v>44216</v>
      </c>
      <c r="AW5" s="48">
        <f t="shared" si="6"/>
        <v>44217</v>
      </c>
      <c r="AX5" s="48">
        <f t="shared" si="6"/>
        <v>44218</v>
      </c>
      <c r="AY5" s="48">
        <f t="shared" si="6"/>
        <v>44219</v>
      </c>
      <c r="AZ5" s="49">
        <f t="shared" si="6"/>
        <v>44220</v>
      </c>
      <c r="BA5" s="47">
        <f>AZ5+1</f>
        <v>44221</v>
      </c>
      <c r="BB5" s="48">
        <f>BA5+1</f>
        <v>44222</v>
      </c>
      <c r="BC5" s="48">
        <f t="shared" ref="BC5:BG5" si="7">BB5+1</f>
        <v>44223</v>
      </c>
      <c r="BD5" s="48">
        <f t="shared" si="7"/>
        <v>44224</v>
      </c>
      <c r="BE5" s="48">
        <f t="shared" si="7"/>
        <v>44225</v>
      </c>
      <c r="BF5" s="48">
        <f t="shared" si="7"/>
        <v>44226</v>
      </c>
      <c r="BG5" s="49">
        <f t="shared" si="7"/>
        <v>44227</v>
      </c>
      <c r="BH5" s="47">
        <f>BG5+1</f>
        <v>44228</v>
      </c>
      <c r="BI5" s="48">
        <f>BH5+1</f>
        <v>44229</v>
      </c>
      <c r="BJ5" s="48">
        <f t="shared" ref="BJ5:BN5" si="8">BI5+1</f>
        <v>44230</v>
      </c>
      <c r="BK5" s="48">
        <f t="shared" si="8"/>
        <v>44231</v>
      </c>
      <c r="BL5" s="48">
        <f t="shared" si="8"/>
        <v>44232</v>
      </c>
      <c r="BM5" s="48">
        <f t="shared" si="8"/>
        <v>44233</v>
      </c>
      <c r="BN5" s="49">
        <f t="shared" si="8"/>
        <v>44234</v>
      </c>
      <c r="BO5" s="47">
        <f>BN5+1</f>
        <v>44235</v>
      </c>
      <c r="BP5" s="48">
        <f>BO5+1</f>
        <v>44236</v>
      </c>
      <c r="BQ5" s="48">
        <f t="shared" ref="BQ5" si="9">BP5+1</f>
        <v>44237</v>
      </c>
      <c r="BR5" s="48">
        <f t="shared" ref="BR5" si="10">BQ5+1</f>
        <v>44238</v>
      </c>
      <c r="BS5" s="48">
        <f t="shared" ref="BS5" si="11">BR5+1</f>
        <v>44239</v>
      </c>
      <c r="BT5" s="48">
        <f t="shared" ref="BT5" si="12">BS5+1</f>
        <v>44240</v>
      </c>
      <c r="BU5" s="49">
        <f t="shared" ref="BU5" si="13">BT5+1</f>
        <v>44241</v>
      </c>
      <c r="BV5" s="47">
        <f>BU5+1</f>
        <v>44242</v>
      </c>
      <c r="BW5" s="48">
        <f>BV5+1</f>
        <v>44243</v>
      </c>
      <c r="BX5" s="48">
        <f t="shared" ref="BX5" si="14">BW5+1</f>
        <v>44244</v>
      </c>
      <c r="BY5" s="48">
        <f t="shared" ref="BY5" si="15">BX5+1</f>
        <v>44245</v>
      </c>
      <c r="BZ5" s="48">
        <f t="shared" ref="BZ5" si="16">BY5+1</f>
        <v>44246</v>
      </c>
      <c r="CA5" s="48">
        <f t="shared" ref="CA5" si="17">BZ5+1</f>
        <v>44247</v>
      </c>
      <c r="CB5" s="49">
        <f t="shared" ref="CB5" si="18">CA5+1</f>
        <v>44248</v>
      </c>
      <c r="CC5" s="47">
        <f>CB5+1</f>
        <v>44249</v>
      </c>
      <c r="CD5" s="48">
        <f>CC5+1</f>
        <v>44250</v>
      </c>
      <c r="CE5" s="48">
        <f t="shared" ref="CE5" si="19">CD5+1</f>
        <v>44251</v>
      </c>
      <c r="CF5" s="48">
        <f t="shared" ref="CF5" si="20">CE5+1</f>
        <v>44252</v>
      </c>
      <c r="CG5" s="48">
        <f t="shared" ref="CG5" si="21">CF5+1</f>
        <v>44253</v>
      </c>
      <c r="CH5" s="48">
        <f t="shared" ref="CH5" si="22">CG5+1</f>
        <v>44254</v>
      </c>
      <c r="CI5" s="49">
        <f t="shared" ref="CI5" si="23">CH5+1</f>
        <v>44255</v>
      </c>
      <c r="CJ5" s="47">
        <f>CI5+1</f>
        <v>44256</v>
      </c>
      <c r="CK5" s="48">
        <f>CJ5+1</f>
        <v>44257</v>
      </c>
      <c r="CL5" s="48">
        <f t="shared" ref="CL5" si="24">CK5+1</f>
        <v>44258</v>
      </c>
      <c r="CM5" s="48">
        <f t="shared" ref="CM5" si="25">CL5+1</f>
        <v>44259</v>
      </c>
      <c r="CN5" s="48">
        <f t="shared" ref="CN5" si="26">CM5+1</f>
        <v>44260</v>
      </c>
      <c r="CO5" s="48">
        <f t="shared" ref="CO5" si="27">CN5+1</f>
        <v>44261</v>
      </c>
      <c r="CP5" s="49">
        <f t="shared" ref="CP5" si="28">CO5+1</f>
        <v>44262</v>
      </c>
      <c r="CQ5" s="47">
        <f>CP5+1</f>
        <v>44263</v>
      </c>
      <c r="CR5" s="48">
        <f>CQ5+1</f>
        <v>44264</v>
      </c>
      <c r="CS5" s="48">
        <f t="shared" ref="CS5" si="29">CR5+1</f>
        <v>44265</v>
      </c>
      <c r="CT5" s="48">
        <f t="shared" ref="CT5" si="30">CS5+1</f>
        <v>44266</v>
      </c>
      <c r="CU5" s="48">
        <f t="shared" ref="CU5" si="31">CT5+1</f>
        <v>44267</v>
      </c>
      <c r="CV5" s="48">
        <f t="shared" ref="CV5" si="32">CU5+1</f>
        <v>44268</v>
      </c>
      <c r="CW5" s="49">
        <f t="shared" ref="CW5" si="33">CV5+1</f>
        <v>44269</v>
      </c>
      <c r="CX5" s="47">
        <f>CW5+1</f>
        <v>44270</v>
      </c>
      <c r="CY5" s="48">
        <f>CX5+1</f>
        <v>44271</v>
      </c>
      <c r="CZ5" s="48">
        <f t="shared" ref="CZ5" si="34">CY5+1</f>
        <v>44272</v>
      </c>
      <c r="DA5" s="48">
        <f t="shared" ref="DA5" si="35">CZ5+1</f>
        <v>44273</v>
      </c>
      <c r="DB5" s="48">
        <f t="shared" ref="DB5" si="36">DA5+1</f>
        <v>44274</v>
      </c>
      <c r="DC5" s="48">
        <f t="shared" ref="DC5" si="37">DB5+1</f>
        <v>44275</v>
      </c>
      <c r="DD5" s="49">
        <f t="shared" ref="DD5:DF5" si="38">DC5+1</f>
        <v>44276</v>
      </c>
      <c r="DE5" s="47">
        <f t="shared" si="38"/>
        <v>44277</v>
      </c>
      <c r="DF5" s="48">
        <f t="shared" si="38"/>
        <v>44278</v>
      </c>
      <c r="DG5" s="48">
        <f t="shared" ref="DG5" si="39">DF5+1</f>
        <v>44279</v>
      </c>
      <c r="DH5" s="48">
        <f t="shared" ref="DH5" si="40">DG5+1</f>
        <v>44280</v>
      </c>
      <c r="DI5" s="48">
        <f t="shared" ref="DI5" si="41">DH5+1</f>
        <v>44281</v>
      </c>
      <c r="DJ5" s="48">
        <f t="shared" ref="DJ5" si="42">DI5+1</f>
        <v>44282</v>
      </c>
      <c r="DK5" s="49">
        <f t="shared" ref="DK5:DM5" si="43">DJ5+1</f>
        <v>44283</v>
      </c>
      <c r="DL5" s="47">
        <f t="shared" si="43"/>
        <v>44284</v>
      </c>
      <c r="DM5" s="48">
        <f t="shared" si="43"/>
        <v>44285</v>
      </c>
      <c r="DN5" s="48">
        <f t="shared" ref="DN5" si="44">DM5+1</f>
        <v>44286</v>
      </c>
      <c r="DO5" s="48">
        <f t="shared" ref="DO5" si="45">DN5+1</f>
        <v>44287</v>
      </c>
      <c r="DP5" s="48">
        <f t="shared" ref="DP5" si="46">DO5+1</f>
        <v>44288</v>
      </c>
      <c r="DQ5" s="48">
        <f t="shared" ref="DQ5" si="47">DP5+1</f>
        <v>44289</v>
      </c>
      <c r="DR5" s="49">
        <f t="shared" ref="DR5:DT5" si="48">DQ5+1</f>
        <v>44290</v>
      </c>
      <c r="DS5" s="47">
        <f t="shared" si="48"/>
        <v>44291</v>
      </c>
      <c r="DT5" s="48">
        <f t="shared" si="48"/>
        <v>44292</v>
      </c>
      <c r="DU5" s="48">
        <f t="shared" ref="DU5" si="49">DT5+1</f>
        <v>44293</v>
      </c>
      <c r="DV5" s="48">
        <f t="shared" ref="DV5" si="50">DU5+1</f>
        <v>44294</v>
      </c>
      <c r="DW5" s="48">
        <f t="shared" ref="DW5" si="51">DV5+1</f>
        <v>44295</v>
      </c>
      <c r="DX5" s="48">
        <f t="shared" ref="DX5" si="52">DW5+1</f>
        <v>44296</v>
      </c>
      <c r="DY5" s="49">
        <f t="shared" ref="DY5" si="53">DX5+1</f>
        <v>44297</v>
      </c>
      <c r="DZ5" s="47">
        <f>DY5+1</f>
        <v>44298</v>
      </c>
      <c r="EA5" s="48">
        <f>DZ5+1</f>
        <v>44299</v>
      </c>
      <c r="EB5" s="48">
        <f t="shared" ref="EB5" si="54">EA5+1</f>
        <v>44300</v>
      </c>
      <c r="EC5" s="48">
        <f t="shared" ref="EC5" si="55">EB5+1</f>
        <v>44301</v>
      </c>
      <c r="ED5" s="48">
        <f t="shared" ref="ED5" si="56">EC5+1</f>
        <v>44302</v>
      </c>
      <c r="EE5" s="48">
        <f t="shared" ref="EE5" si="57">ED5+1</f>
        <v>44303</v>
      </c>
      <c r="EF5" s="49">
        <f t="shared" ref="EF5" si="58">EE5+1</f>
        <v>44304</v>
      </c>
      <c r="EG5" s="47">
        <f t="shared" ref="EG5" si="59">EF5+1</f>
        <v>44305</v>
      </c>
      <c r="EH5" s="48">
        <f t="shared" ref="EH5" si="60">EG5+1</f>
        <v>44306</v>
      </c>
      <c r="EI5" s="48">
        <f t="shared" ref="EI5" si="61">EH5+1</f>
        <v>44307</v>
      </c>
      <c r="EJ5" s="48">
        <f t="shared" ref="EJ5" si="62">EI5+1</f>
        <v>44308</v>
      </c>
      <c r="EK5" s="48">
        <f t="shared" ref="EK5" si="63">EJ5+1</f>
        <v>44309</v>
      </c>
      <c r="EL5" s="48">
        <f t="shared" ref="EL5" si="64">EK5+1</f>
        <v>44310</v>
      </c>
      <c r="EM5" s="49">
        <f t="shared" ref="EM5" si="65">EL5+1</f>
        <v>44311</v>
      </c>
      <c r="EN5" s="47">
        <f t="shared" ref="EN5" si="66">EM5+1</f>
        <v>44312</v>
      </c>
      <c r="EO5" s="48">
        <f t="shared" ref="EO5" si="67">EN5+1</f>
        <v>44313</v>
      </c>
      <c r="EP5" s="48">
        <f t="shared" ref="EP5" si="68">EO5+1</f>
        <v>44314</v>
      </c>
      <c r="EQ5" s="48">
        <f t="shared" ref="EQ5" si="69">EP5+1</f>
        <v>44315</v>
      </c>
      <c r="ER5" s="48">
        <f t="shared" ref="ER5" si="70">EQ5+1</f>
        <v>44316</v>
      </c>
      <c r="ES5" s="48">
        <f t="shared" ref="ES5" si="71">ER5+1</f>
        <v>44317</v>
      </c>
      <c r="ET5" s="49">
        <f t="shared" ref="ET5" si="72">ES5+1</f>
        <v>44318</v>
      </c>
      <c r="EU5" s="47">
        <f t="shared" ref="EU5" si="73">ET5+1</f>
        <v>44319</v>
      </c>
      <c r="EV5" s="48">
        <f t="shared" ref="EV5" si="74">EU5+1</f>
        <v>44320</v>
      </c>
      <c r="EW5" s="48">
        <f t="shared" ref="EW5" si="75">EV5+1</f>
        <v>44321</v>
      </c>
      <c r="EX5" s="48">
        <f t="shared" ref="EX5" si="76">EW5+1</f>
        <v>44322</v>
      </c>
      <c r="EY5" s="48">
        <f t="shared" ref="EY5" si="77">EX5+1</f>
        <v>44323</v>
      </c>
      <c r="EZ5" s="48">
        <f t="shared" ref="EZ5" si="78">EY5+1</f>
        <v>44324</v>
      </c>
      <c r="FA5" s="49">
        <f t="shared" ref="FA5" si="79">EZ5+1</f>
        <v>44325</v>
      </c>
    </row>
    <row r="6" spans="1:157" ht="30" customHeight="1" thickBot="1" x14ac:dyDescent="0.25">
      <c r="A6" s="31" t="s">
        <v>12</v>
      </c>
      <c r="B6" s="6" t="s">
        <v>13</v>
      </c>
      <c r="C6" s="7" t="s">
        <v>14</v>
      </c>
      <c r="D6" s="7" t="s">
        <v>15</v>
      </c>
      <c r="E6" s="7" t="s">
        <v>16</v>
      </c>
      <c r="F6" s="7" t="s">
        <v>17</v>
      </c>
      <c r="G6" s="134" t="s">
        <v>18</v>
      </c>
      <c r="H6" s="147" t="s">
        <v>19</v>
      </c>
      <c r="I6" s="7"/>
      <c r="J6" s="7" t="s">
        <v>20</v>
      </c>
      <c r="K6" s="8" t="str">
        <f>LEFT(TEXT(K5,"jjj"),1)</f>
        <v>l</v>
      </c>
      <c r="L6" s="8" t="str">
        <f t="shared" ref="L6:AP6" si="80">LEFT(TEXT(L5,"jjj"),1)</f>
        <v>m</v>
      </c>
      <c r="M6" s="8" t="str">
        <f t="shared" si="80"/>
        <v>m</v>
      </c>
      <c r="N6" s="8" t="str">
        <f t="shared" si="80"/>
        <v>j</v>
      </c>
      <c r="O6" s="8" t="str">
        <f t="shared" si="80"/>
        <v>v</v>
      </c>
      <c r="P6" s="8" t="str">
        <f t="shared" si="80"/>
        <v>s</v>
      </c>
      <c r="Q6" s="8" t="str">
        <f t="shared" si="80"/>
        <v>d</v>
      </c>
      <c r="R6" s="8" t="str">
        <f t="shared" si="80"/>
        <v>l</v>
      </c>
      <c r="S6" s="8" t="str">
        <f t="shared" si="80"/>
        <v>m</v>
      </c>
      <c r="T6" s="8" t="str">
        <f t="shared" si="80"/>
        <v>m</v>
      </c>
      <c r="U6" s="8" t="str">
        <f t="shared" si="80"/>
        <v>j</v>
      </c>
      <c r="V6" s="8" t="str">
        <f t="shared" si="80"/>
        <v>v</v>
      </c>
      <c r="W6" s="8" t="str">
        <f t="shared" si="80"/>
        <v>s</v>
      </c>
      <c r="X6" s="8" t="str">
        <f t="shared" si="80"/>
        <v>d</v>
      </c>
      <c r="Y6" s="8" t="str">
        <f t="shared" si="80"/>
        <v>l</v>
      </c>
      <c r="Z6" s="8" t="str">
        <f t="shared" si="80"/>
        <v>m</v>
      </c>
      <c r="AA6" s="8" t="str">
        <f t="shared" si="80"/>
        <v>m</v>
      </c>
      <c r="AB6" s="8" t="str">
        <f t="shared" si="80"/>
        <v>j</v>
      </c>
      <c r="AC6" s="8" t="str">
        <f t="shared" si="80"/>
        <v>v</v>
      </c>
      <c r="AD6" s="8" t="str">
        <f t="shared" si="80"/>
        <v>s</v>
      </c>
      <c r="AE6" s="8" t="str">
        <f t="shared" si="80"/>
        <v>d</v>
      </c>
      <c r="AF6" s="8" t="str">
        <f t="shared" si="80"/>
        <v>l</v>
      </c>
      <c r="AG6" s="8" t="str">
        <f t="shared" si="80"/>
        <v>m</v>
      </c>
      <c r="AH6" s="8" t="str">
        <f t="shared" si="80"/>
        <v>m</v>
      </c>
      <c r="AI6" s="8" t="str">
        <f t="shared" si="80"/>
        <v>j</v>
      </c>
      <c r="AJ6" s="8" t="str">
        <f t="shared" si="80"/>
        <v>v</v>
      </c>
      <c r="AK6" s="8" t="str">
        <f t="shared" si="80"/>
        <v>s</v>
      </c>
      <c r="AL6" s="8" t="str">
        <f t="shared" si="80"/>
        <v>d</v>
      </c>
      <c r="AM6" s="8" t="str">
        <f t="shared" si="80"/>
        <v>l</v>
      </c>
      <c r="AN6" s="8" t="str">
        <f t="shared" si="80"/>
        <v>m</v>
      </c>
      <c r="AO6" s="8" t="str">
        <f t="shared" si="80"/>
        <v>m</v>
      </c>
      <c r="AP6" s="8" t="str">
        <f t="shared" si="80"/>
        <v>j</v>
      </c>
      <c r="AQ6" s="8" t="str">
        <f t="shared" ref="AQ6:BN6" si="81">LEFT(TEXT(AQ5,"jjj"),1)</f>
        <v>v</v>
      </c>
      <c r="AR6" s="8" t="str">
        <f t="shared" si="81"/>
        <v>s</v>
      </c>
      <c r="AS6" s="8" t="str">
        <f t="shared" si="81"/>
        <v>d</v>
      </c>
      <c r="AT6" s="8" t="str">
        <f t="shared" si="81"/>
        <v>l</v>
      </c>
      <c r="AU6" s="8" t="str">
        <f t="shared" si="81"/>
        <v>m</v>
      </c>
      <c r="AV6" s="8" t="str">
        <f t="shared" si="81"/>
        <v>m</v>
      </c>
      <c r="AW6" s="8" t="str">
        <f t="shared" si="81"/>
        <v>j</v>
      </c>
      <c r="AX6" s="8" t="str">
        <f t="shared" si="81"/>
        <v>v</v>
      </c>
      <c r="AY6" s="8" t="str">
        <f t="shared" si="81"/>
        <v>s</v>
      </c>
      <c r="AZ6" s="8" t="str">
        <f t="shared" si="81"/>
        <v>d</v>
      </c>
      <c r="BA6" s="8" t="str">
        <f t="shared" si="81"/>
        <v>l</v>
      </c>
      <c r="BB6" s="8" t="str">
        <f t="shared" si="81"/>
        <v>m</v>
      </c>
      <c r="BC6" s="8" t="str">
        <f t="shared" si="81"/>
        <v>m</v>
      </c>
      <c r="BD6" s="8" t="str">
        <f t="shared" si="81"/>
        <v>j</v>
      </c>
      <c r="BE6" s="8" t="str">
        <f t="shared" si="81"/>
        <v>v</v>
      </c>
      <c r="BF6" s="8" t="str">
        <f t="shared" si="81"/>
        <v>s</v>
      </c>
      <c r="BG6" s="8" t="str">
        <f t="shared" si="81"/>
        <v>d</v>
      </c>
      <c r="BH6" s="8" t="str">
        <f t="shared" si="81"/>
        <v>l</v>
      </c>
      <c r="BI6" s="8" t="str">
        <f t="shared" si="81"/>
        <v>m</v>
      </c>
      <c r="BJ6" s="8" t="str">
        <f t="shared" si="81"/>
        <v>m</v>
      </c>
      <c r="BK6" s="8" t="str">
        <f t="shared" si="81"/>
        <v>j</v>
      </c>
      <c r="BL6" s="8" t="str">
        <f t="shared" si="81"/>
        <v>v</v>
      </c>
      <c r="BM6" s="8" t="str">
        <f t="shared" si="81"/>
        <v>s</v>
      </c>
      <c r="BN6" s="8" t="str">
        <f t="shared" si="81"/>
        <v>d</v>
      </c>
      <c r="BO6" s="8" t="str">
        <f t="shared" ref="BO6:BU6" si="82">LEFT(TEXT(BO5,"jjj"),1)</f>
        <v>l</v>
      </c>
      <c r="BP6" s="8" t="str">
        <f t="shared" si="82"/>
        <v>m</v>
      </c>
      <c r="BQ6" s="8" t="str">
        <f t="shared" si="82"/>
        <v>m</v>
      </c>
      <c r="BR6" s="8" t="str">
        <f t="shared" si="82"/>
        <v>j</v>
      </c>
      <c r="BS6" s="8" t="str">
        <f t="shared" si="82"/>
        <v>v</v>
      </c>
      <c r="BT6" s="8" t="str">
        <f t="shared" si="82"/>
        <v>s</v>
      </c>
      <c r="BU6" s="8" t="str">
        <f t="shared" si="82"/>
        <v>d</v>
      </c>
      <c r="BV6" s="8" t="str">
        <f t="shared" ref="BV6:CB6" si="83">LEFT(TEXT(BV5,"jjj"),1)</f>
        <v>l</v>
      </c>
      <c r="BW6" s="8" t="str">
        <f t="shared" si="83"/>
        <v>m</v>
      </c>
      <c r="BX6" s="8" t="str">
        <f t="shared" si="83"/>
        <v>m</v>
      </c>
      <c r="BY6" s="8" t="str">
        <f t="shared" si="83"/>
        <v>j</v>
      </c>
      <c r="BZ6" s="8" t="str">
        <f t="shared" si="83"/>
        <v>v</v>
      </c>
      <c r="CA6" s="8" t="str">
        <f t="shared" si="83"/>
        <v>s</v>
      </c>
      <c r="CB6" s="8" t="str">
        <f t="shared" si="83"/>
        <v>d</v>
      </c>
      <c r="CC6" s="8" t="str">
        <f t="shared" ref="CC6:CI6" si="84">LEFT(TEXT(CC5,"jjj"),1)</f>
        <v>l</v>
      </c>
      <c r="CD6" s="8" t="str">
        <f t="shared" si="84"/>
        <v>m</v>
      </c>
      <c r="CE6" s="8" t="str">
        <f t="shared" si="84"/>
        <v>m</v>
      </c>
      <c r="CF6" s="8" t="str">
        <f t="shared" si="84"/>
        <v>j</v>
      </c>
      <c r="CG6" s="8" t="str">
        <f t="shared" si="84"/>
        <v>v</v>
      </c>
      <c r="CH6" s="8" t="str">
        <f t="shared" si="84"/>
        <v>s</v>
      </c>
      <c r="CI6" s="8" t="str">
        <f t="shared" si="84"/>
        <v>d</v>
      </c>
      <c r="CJ6" s="8" t="str">
        <f t="shared" ref="CJ6:CW6" si="85">LEFT(TEXT(CJ5,"jjj"),1)</f>
        <v>l</v>
      </c>
      <c r="CK6" s="8" t="str">
        <f t="shared" si="85"/>
        <v>m</v>
      </c>
      <c r="CL6" s="8" t="str">
        <f t="shared" si="85"/>
        <v>m</v>
      </c>
      <c r="CM6" s="8" t="str">
        <f t="shared" si="85"/>
        <v>j</v>
      </c>
      <c r="CN6" s="8" t="str">
        <f t="shared" si="85"/>
        <v>v</v>
      </c>
      <c r="CO6" s="8" t="str">
        <f t="shared" si="85"/>
        <v>s</v>
      </c>
      <c r="CP6" s="8" t="str">
        <f t="shared" si="85"/>
        <v>d</v>
      </c>
      <c r="CQ6" s="8" t="str">
        <f t="shared" si="85"/>
        <v>l</v>
      </c>
      <c r="CR6" s="8" t="str">
        <f t="shared" si="85"/>
        <v>m</v>
      </c>
      <c r="CS6" s="8" t="str">
        <f t="shared" si="85"/>
        <v>m</v>
      </c>
      <c r="CT6" s="8" t="str">
        <f t="shared" si="85"/>
        <v>j</v>
      </c>
      <c r="CU6" s="8" t="str">
        <f t="shared" si="85"/>
        <v>v</v>
      </c>
      <c r="CV6" s="8" t="str">
        <f t="shared" si="85"/>
        <v>s</v>
      </c>
      <c r="CW6" s="8" t="str">
        <f t="shared" si="85"/>
        <v>d</v>
      </c>
      <c r="CX6" s="8" t="str">
        <f t="shared" ref="CX6:DD6" si="86">LEFT(TEXT(CX5,"jjj"),1)</f>
        <v>l</v>
      </c>
      <c r="CY6" s="8" t="str">
        <f t="shared" si="86"/>
        <v>m</v>
      </c>
      <c r="CZ6" s="8" t="str">
        <f t="shared" si="86"/>
        <v>m</v>
      </c>
      <c r="DA6" s="8" t="str">
        <f t="shared" si="86"/>
        <v>j</v>
      </c>
      <c r="DB6" s="8" t="str">
        <f t="shared" si="86"/>
        <v>v</v>
      </c>
      <c r="DC6" s="8" t="str">
        <f t="shared" si="86"/>
        <v>s</v>
      </c>
      <c r="DD6" s="8" t="str">
        <f t="shared" si="86"/>
        <v>d</v>
      </c>
      <c r="DE6" s="8" t="str">
        <f t="shared" ref="DE6:EF6" si="87">LEFT(TEXT(DE5,"jjj"),1)</f>
        <v>l</v>
      </c>
      <c r="DF6" s="8" t="str">
        <f t="shared" si="87"/>
        <v>m</v>
      </c>
      <c r="DG6" s="8" t="str">
        <f t="shared" si="87"/>
        <v>m</v>
      </c>
      <c r="DH6" s="8" t="str">
        <f t="shared" si="87"/>
        <v>j</v>
      </c>
      <c r="DI6" s="8" t="str">
        <f t="shared" si="87"/>
        <v>v</v>
      </c>
      <c r="DJ6" s="8" t="str">
        <f t="shared" si="87"/>
        <v>s</v>
      </c>
      <c r="DK6" s="8" t="str">
        <f t="shared" si="87"/>
        <v>d</v>
      </c>
      <c r="DL6" s="8" t="str">
        <f t="shared" si="87"/>
        <v>l</v>
      </c>
      <c r="DM6" s="8" t="str">
        <f t="shared" si="87"/>
        <v>m</v>
      </c>
      <c r="DN6" s="8" t="str">
        <f t="shared" si="87"/>
        <v>m</v>
      </c>
      <c r="DO6" s="8" t="str">
        <f t="shared" si="87"/>
        <v>j</v>
      </c>
      <c r="DP6" s="8" t="str">
        <f t="shared" si="87"/>
        <v>v</v>
      </c>
      <c r="DQ6" s="8" t="str">
        <f t="shared" si="87"/>
        <v>s</v>
      </c>
      <c r="DR6" s="8" t="str">
        <f t="shared" si="87"/>
        <v>d</v>
      </c>
      <c r="DS6" s="8" t="str">
        <f t="shared" si="87"/>
        <v>l</v>
      </c>
      <c r="DT6" s="8" t="str">
        <f t="shared" si="87"/>
        <v>m</v>
      </c>
      <c r="DU6" s="8" t="str">
        <f t="shared" si="87"/>
        <v>m</v>
      </c>
      <c r="DV6" s="8" t="str">
        <f t="shared" si="87"/>
        <v>j</v>
      </c>
      <c r="DW6" s="8" t="str">
        <f t="shared" si="87"/>
        <v>v</v>
      </c>
      <c r="DX6" s="8" t="str">
        <f t="shared" si="87"/>
        <v>s</v>
      </c>
      <c r="DY6" s="8" t="str">
        <f t="shared" si="87"/>
        <v>d</v>
      </c>
      <c r="DZ6" s="8" t="str">
        <f t="shared" si="87"/>
        <v>l</v>
      </c>
      <c r="EA6" s="8" t="str">
        <f t="shared" si="87"/>
        <v>m</v>
      </c>
      <c r="EB6" s="8" t="str">
        <f t="shared" si="87"/>
        <v>m</v>
      </c>
      <c r="EC6" s="8" t="str">
        <f t="shared" si="87"/>
        <v>j</v>
      </c>
      <c r="ED6" s="8" t="str">
        <f t="shared" si="87"/>
        <v>v</v>
      </c>
      <c r="EE6" s="8" t="str">
        <f t="shared" si="87"/>
        <v>s</v>
      </c>
      <c r="EF6" s="8" t="str">
        <f t="shared" si="87"/>
        <v>d</v>
      </c>
      <c r="EG6" s="8" t="str">
        <f t="shared" ref="EG6:FA6" si="88">LEFT(TEXT(EG5,"jjj"),1)</f>
        <v>l</v>
      </c>
      <c r="EH6" s="8" t="str">
        <f t="shared" si="88"/>
        <v>m</v>
      </c>
      <c r="EI6" s="8" t="str">
        <f t="shared" si="88"/>
        <v>m</v>
      </c>
      <c r="EJ6" s="8" t="str">
        <f t="shared" si="88"/>
        <v>j</v>
      </c>
      <c r="EK6" s="8" t="str">
        <f t="shared" si="88"/>
        <v>v</v>
      </c>
      <c r="EL6" s="8" t="str">
        <f t="shared" si="88"/>
        <v>s</v>
      </c>
      <c r="EM6" s="8" t="str">
        <f t="shared" si="88"/>
        <v>d</v>
      </c>
      <c r="EN6" s="8" t="str">
        <f t="shared" si="88"/>
        <v>l</v>
      </c>
      <c r="EO6" s="8" t="str">
        <f t="shared" si="88"/>
        <v>m</v>
      </c>
      <c r="EP6" s="8" t="str">
        <f t="shared" si="88"/>
        <v>m</v>
      </c>
      <c r="EQ6" s="8" t="str">
        <f t="shared" si="88"/>
        <v>j</v>
      </c>
      <c r="ER6" s="8" t="str">
        <f t="shared" si="88"/>
        <v>v</v>
      </c>
      <c r="ES6" s="8" t="str">
        <f t="shared" si="88"/>
        <v>s</v>
      </c>
      <c r="ET6" s="8" t="str">
        <f t="shared" si="88"/>
        <v>d</v>
      </c>
      <c r="EU6" s="8" t="str">
        <f t="shared" si="88"/>
        <v>l</v>
      </c>
      <c r="EV6" s="8" t="str">
        <f t="shared" si="88"/>
        <v>m</v>
      </c>
      <c r="EW6" s="8" t="str">
        <f t="shared" si="88"/>
        <v>m</v>
      </c>
      <c r="EX6" s="8" t="str">
        <f t="shared" si="88"/>
        <v>j</v>
      </c>
      <c r="EY6" s="8" t="str">
        <f t="shared" si="88"/>
        <v>v</v>
      </c>
      <c r="EZ6" s="8" t="str">
        <f t="shared" si="88"/>
        <v>s</v>
      </c>
      <c r="FA6" s="8" t="str">
        <f t="shared" si="88"/>
        <v>d</v>
      </c>
    </row>
    <row r="7" spans="1:157" ht="30" hidden="1" customHeight="1" thickBot="1" x14ac:dyDescent="0.25">
      <c r="A7" s="30" t="s">
        <v>21</v>
      </c>
      <c r="C7" s="34"/>
      <c r="E7"/>
      <c r="J7" t="str">
        <f t="shared" ref="J7:J57" si="89">IF(OR(ISBLANK(_xlfn.SINGLE(début_tâche)),ISBLANK(_xlfn.SINGLE(fin_tâche))),"",_xlfn.SINGLE(fin_tâche)-_xlfn.SINGLE(début_tâche)+1)</f>
        <v/>
      </c>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row>
    <row r="8" spans="1:157" s="2" customFormat="1" ht="30" customHeight="1" thickBot="1" x14ac:dyDescent="0.25">
      <c r="A8" s="31" t="s">
        <v>22</v>
      </c>
      <c r="B8" s="12" t="s">
        <v>23</v>
      </c>
      <c r="C8" s="37"/>
      <c r="D8" s="13"/>
      <c r="E8" s="43"/>
      <c r="F8" s="44"/>
      <c r="G8" s="152">
        <f>SUM(G9:G14)</f>
        <v>0.375</v>
      </c>
      <c r="H8" s="152">
        <f>SUM(H9:H14)</f>
        <v>1.125</v>
      </c>
      <c r="I8" s="11"/>
      <c r="J8" s="11" t="str">
        <f t="shared" si="89"/>
        <v/>
      </c>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c r="EA8" s="18"/>
      <c r="EB8" s="18"/>
      <c r="EC8" s="18"/>
      <c r="ED8" s="18"/>
      <c r="EE8" s="18"/>
      <c r="EF8" s="18"/>
      <c r="EG8" s="18"/>
      <c r="EH8" s="18"/>
      <c r="EI8" s="18"/>
      <c r="EJ8" s="18"/>
      <c r="EK8" s="18"/>
      <c r="EL8" s="18"/>
      <c r="EM8" s="18"/>
      <c r="EN8" s="18"/>
      <c r="EO8" s="18"/>
      <c r="EP8" s="18"/>
      <c r="EQ8" s="18"/>
      <c r="ER8" s="18"/>
      <c r="ES8" s="18"/>
      <c r="ET8" s="18"/>
      <c r="EU8" s="18"/>
      <c r="EV8" s="18"/>
      <c r="EW8" s="18"/>
      <c r="EX8" s="18"/>
      <c r="EY8" s="18"/>
      <c r="EZ8" s="18"/>
      <c r="FA8" s="18"/>
    </row>
    <row r="9" spans="1:157" s="2" customFormat="1" ht="30" customHeight="1" thickBot="1" x14ac:dyDescent="0.25">
      <c r="A9" s="31" t="s">
        <v>24</v>
      </c>
      <c r="B9" s="39" t="s">
        <v>25</v>
      </c>
      <c r="C9" s="38" t="s">
        <v>26</v>
      </c>
      <c r="D9" s="14">
        <v>1</v>
      </c>
      <c r="E9" s="45">
        <f>Début_Projet</f>
        <v>44182</v>
      </c>
      <c r="F9" s="45">
        <f>E9</f>
        <v>44182</v>
      </c>
      <c r="G9" s="135">
        <v>8.3333333333333329E-2</v>
      </c>
      <c r="H9" s="154">
        <f>IF(C9="Tout le monde",G9*3,IF(OR(C9="Gabriel", C9="Sébastien",C9="Marie-Cécile"), G9*1,IF(ISNUMBER(SEARCH(",",C9)),G9*2)))</f>
        <v>0.25</v>
      </c>
      <c r="I9" s="11"/>
      <c r="J9" s="11">
        <f t="shared" si="89"/>
        <v>1</v>
      </c>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row>
    <row r="10" spans="1:157" s="2" customFormat="1" ht="30" customHeight="1" thickBot="1" x14ac:dyDescent="0.25">
      <c r="A10" s="31" t="s">
        <v>27</v>
      </c>
      <c r="B10" s="39" t="s">
        <v>28</v>
      </c>
      <c r="C10" s="38" t="s">
        <v>26</v>
      </c>
      <c r="D10" s="14">
        <v>1</v>
      </c>
      <c r="E10" s="45">
        <f>F9</f>
        <v>44182</v>
      </c>
      <c r="F10" s="45">
        <f>E10</f>
        <v>44182</v>
      </c>
      <c r="G10" s="135">
        <v>4.1666666666666664E-2</v>
      </c>
      <c r="H10" s="154">
        <f>IF(C10="Tout le monde",G10*3,IF(OR(C10="Gabriel", C10="Sébastien",C10="Marie-Cécile"), G10*1,IF(ISNUMBER(SEARCH(",",C10)),G10*2)))</f>
        <v>0.125</v>
      </c>
      <c r="I10" s="11"/>
      <c r="J10" s="11">
        <f t="shared" si="89"/>
        <v>1</v>
      </c>
      <c r="K10" s="18"/>
      <c r="L10" s="18"/>
      <c r="M10" s="18"/>
      <c r="N10" s="18"/>
      <c r="O10" s="18"/>
      <c r="P10" s="18"/>
      <c r="Q10" s="18"/>
      <c r="R10" s="18"/>
      <c r="S10" s="18"/>
      <c r="T10" s="18"/>
      <c r="U10" s="18"/>
      <c r="V10" s="18"/>
      <c r="W10" s="19"/>
      <c r="X10" s="19"/>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c r="EA10" s="18"/>
      <c r="EB10" s="18"/>
      <c r="EC10" s="18"/>
      <c r="ED10" s="18"/>
      <c r="EE10" s="18"/>
      <c r="EF10" s="18"/>
      <c r="EG10" s="18"/>
      <c r="EH10" s="18"/>
      <c r="EI10" s="18"/>
      <c r="EJ10" s="18"/>
      <c r="EK10" s="18"/>
      <c r="EL10" s="18"/>
      <c r="EM10" s="18"/>
      <c r="EN10" s="18"/>
      <c r="EO10" s="18"/>
      <c r="EP10" s="18"/>
      <c r="EQ10" s="18"/>
      <c r="ER10" s="18"/>
      <c r="ES10" s="18"/>
      <c r="ET10" s="18"/>
      <c r="EU10" s="18"/>
      <c r="EV10" s="18"/>
      <c r="EW10" s="18"/>
      <c r="EX10" s="18"/>
      <c r="EY10" s="18"/>
      <c r="EZ10" s="18"/>
      <c r="FA10" s="18"/>
    </row>
    <row r="11" spans="1:157" s="2" customFormat="1" ht="30" customHeight="1" thickBot="1" x14ac:dyDescent="0.25">
      <c r="A11" s="31"/>
      <c r="B11" s="39" t="s">
        <v>29</v>
      </c>
      <c r="C11" s="38" t="s">
        <v>26</v>
      </c>
      <c r="D11" s="14">
        <v>1</v>
      </c>
      <c r="E11" s="45">
        <f>F10</f>
        <v>44182</v>
      </c>
      <c r="F11" s="45">
        <f>E11</f>
        <v>44182</v>
      </c>
      <c r="G11" s="135">
        <v>8.3333333333333329E-2</v>
      </c>
      <c r="H11" s="154">
        <f t="shared" ref="H11:H55" si="90">IF(C11="Tout le monde",G11*3,IF(OR(C11="Gabriel", C11="Sébastien",C11="Marie-Cécile"), G11*1,IF(ISNUMBER(SEARCH(",",C11)),G11*2)))</f>
        <v>0.25</v>
      </c>
      <c r="I11" s="11"/>
      <c r="J11" s="11"/>
      <c r="K11" s="18"/>
      <c r="L11" s="18"/>
      <c r="M11" s="18"/>
      <c r="N11" s="18"/>
      <c r="O11" s="18"/>
      <c r="P11" s="18"/>
      <c r="Q11" s="18"/>
      <c r="R11" s="18"/>
      <c r="S11" s="18"/>
      <c r="T11" s="18"/>
      <c r="U11" s="18"/>
      <c r="V11" s="18"/>
      <c r="W11" s="19"/>
      <c r="X11" s="19"/>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c r="EM11" s="18"/>
      <c r="EN11" s="18"/>
      <c r="EO11" s="18"/>
      <c r="EP11" s="18"/>
      <c r="EQ11" s="18"/>
      <c r="ER11" s="18"/>
      <c r="ES11" s="18"/>
      <c r="ET11" s="18"/>
      <c r="EU11" s="18"/>
      <c r="EV11" s="18"/>
      <c r="EW11" s="18"/>
      <c r="EX11" s="18"/>
      <c r="EY11" s="18"/>
      <c r="EZ11" s="18"/>
      <c r="FA11" s="18"/>
    </row>
    <row r="12" spans="1:157" s="2" customFormat="1" ht="30" customHeight="1" thickBot="1" x14ac:dyDescent="0.25">
      <c r="A12" s="30"/>
      <c r="B12" s="39" t="s">
        <v>30</v>
      </c>
      <c r="C12" s="38" t="s">
        <v>26</v>
      </c>
      <c r="D12" s="14">
        <v>1</v>
      </c>
      <c r="E12" s="45">
        <f>F11+1</f>
        <v>44183</v>
      </c>
      <c r="F12" s="45">
        <f>E12+5</f>
        <v>44188</v>
      </c>
      <c r="G12" s="135">
        <v>8.3333333333333329E-2</v>
      </c>
      <c r="H12" s="154">
        <f t="shared" si="90"/>
        <v>0.25</v>
      </c>
      <c r="I12" s="11"/>
      <c r="J12" s="11">
        <f t="shared" si="89"/>
        <v>6</v>
      </c>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18"/>
      <c r="EG12" s="18"/>
      <c r="EH12" s="18"/>
      <c r="EI12" s="18"/>
      <c r="EJ12" s="18"/>
      <c r="EK12" s="18"/>
      <c r="EL12" s="18"/>
      <c r="EM12" s="18"/>
      <c r="EN12" s="18"/>
      <c r="EO12" s="18"/>
      <c r="EP12" s="18"/>
      <c r="EQ12" s="18"/>
      <c r="ER12" s="18"/>
      <c r="ES12" s="18"/>
      <c r="ET12" s="18"/>
      <c r="EU12" s="18"/>
      <c r="EV12" s="18"/>
      <c r="EW12" s="18"/>
      <c r="EX12" s="18"/>
      <c r="EY12" s="18"/>
      <c r="EZ12" s="18"/>
      <c r="FA12" s="18"/>
    </row>
    <row r="13" spans="1:157" s="2" customFormat="1" ht="30" customHeight="1" thickBot="1" x14ac:dyDescent="0.25">
      <c r="A13" s="30"/>
      <c r="B13" s="39" t="s">
        <v>31</v>
      </c>
      <c r="C13" s="38" t="s">
        <v>26</v>
      </c>
      <c r="D13" s="14">
        <v>1</v>
      </c>
      <c r="E13" s="45">
        <v>44227</v>
      </c>
      <c r="F13" s="45">
        <f>E13</f>
        <v>44227</v>
      </c>
      <c r="G13" s="135">
        <v>4.1666666666666664E-2</v>
      </c>
      <c r="H13" s="154">
        <f t="shared" si="90"/>
        <v>0.125</v>
      </c>
      <c r="I13" s="11"/>
      <c r="J13" s="11"/>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c r="EM13" s="18"/>
      <c r="EN13" s="18"/>
      <c r="EO13" s="18"/>
      <c r="EP13" s="18"/>
      <c r="EQ13" s="18"/>
      <c r="ER13" s="18"/>
      <c r="ES13" s="18"/>
      <c r="ET13" s="18"/>
      <c r="EU13" s="18"/>
      <c r="EV13" s="18"/>
      <c r="EW13" s="18"/>
      <c r="EX13" s="18"/>
      <c r="EY13" s="18"/>
      <c r="EZ13" s="18"/>
      <c r="FA13" s="18"/>
    </row>
    <row r="14" spans="1:157" s="2" customFormat="1" ht="30" customHeight="1" thickBot="1" x14ac:dyDescent="0.25">
      <c r="A14" s="30"/>
      <c r="B14" s="39" t="s">
        <v>32</v>
      </c>
      <c r="C14" s="38" t="s">
        <v>26</v>
      </c>
      <c r="D14" s="14">
        <v>1</v>
      </c>
      <c r="E14" s="45">
        <f>F13</f>
        <v>44227</v>
      </c>
      <c r="F14" s="45">
        <f>E14</f>
        <v>44227</v>
      </c>
      <c r="G14" s="135">
        <v>4.1666666666666664E-2</v>
      </c>
      <c r="H14" s="154">
        <f t="shared" si="90"/>
        <v>0.125</v>
      </c>
      <c r="I14" s="11"/>
      <c r="J14" s="11"/>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row>
    <row r="15" spans="1:157" s="2" customFormat="1" ht="30" customHeight="1" thickBot="1" x14ac:dyDescent="0.25">
      <c r="A15" s="31" t="s">
        <v>33</v>
      </c>
      <c r="B15" s="122" t="s">
        <v>34</v>
      </c>
      <c r="C15" s="123"/>
      <c r="D15" s="124"/>
      <c r="E15" s="125"/>
      <c r="F15" s="126"/>
      <c r="G15" s="165">
        <f>SUM(G16:G18)</f>
        <v>0.35416666666666663</v>
      </c>
      <c r="H15" s="165">
        <f>SUM(H16:H18)</f>
        <v>1.0208333333333335</v>
      </c>
      <c r="I15" s="11"/>
      <c r="J15" s="11" t="str">
        <f t="shared" si="89"/>
        <v/>
      </c>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row>
    <row r="16" spans="1:157" s="2" customFormat="1" ht="30" customHeight="1" thickBot="1" x14ac:dyDescent="0.25">
      <c r="A16" s="31"/>
      <c r="B16" s="127" t="s">
        <v>35</v>
      </c>
      <c r="C16" s="128" t="s">
        <v>42</v>
      </c>
      <c r="D16" s="129">
        <v>1</v>
      </c>
      <c r="E16" s="130">
        <f>E11</f>
        <v>44182</v>
      </c>
      <c r="F16" s="130">
        <f>E16+70</f>
        <v>44252</v>
      </c>
      <c r="G16" s="136">
        <v>2.0833333333333332E-2</v>
      </c>
      <c r="H16" s="136">
        <f t="shared" si="90"/>
        <v>2.0833333333333332E-2</v>
      </c>
      <c r="I16" s="11"/>
      <c r="J16" s="11"/>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row>
    <row r="17" spans="1:157" s="2" customFormat="1" ht="30" customHeight="1" thickBot="1" x14ac:dyDescent="0.25">
      <c r="A17" s="30"/>
      <c r="B17" s="127" t="s">
        <v>37</v>
      </c>
      <c r="C17" s="128" t="s">
        <v>26</v>
      </c>
      <c r="D17" s="129">
        <v>1</v>
      </c>
      <c r="E17" s="130">
        <v>44182</v>
      </c>
      <c r="F17" s="130">
        <f>E17+1</f>
        <v>44183</v>
      </c>
      <c r="G17" s="136">
        <v>0.16666666666666666</v>
      </c>
      <c r="H17" s="136">
        <f t="shared" si="90"/>
        <v>0.5</v>
      </c>
      <c r="I17" s="11"/>
      <c r="J17" s="11">
        <f t="shared" si="89"/>
        <v>2</v>
      </c>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row>
    <row r="18" spans="1:157" s="2" customFormat="1" ht="30" customHeight="1" thickBot="1" x14ac:dyDescent="0.25">
      <c r="A18" s="30"/>
      <c r="B18" s="127" t="s">
        <v>38</v>
      </c>
      <c r="C18" s="128" t="s">
        <v>26</v>
      </c>
      <c r="D18" s="129">
        <v>1</v>
      </c>
      <c r="E18" s="130">
        <f>E17</f>
        <v>44182</v>
      </c>
      <c r="F18" s="130">
        <f>E18</f>
        <v>44182</v>
      </c>
      <c r="G18" s="136">
        <v>0.16666666666666666</v>
      </c>
      <c r="H18" s="136">
        <f t="shared" si="90"/>
        <v>0.5</v>
      </c>
      <c r="I18" s="11"/>
      <c r="J18" s="11">
        <f t="shared" si="89"/>
        <v>1</v>
      </c>
      <c r="K18" s="18"/>
      <c r="L18" s="18"/>
      <c r="M18" s="18"/>
      <c r="N18" s="18"/>
      <c r="O18" s="18"/>
      <c r="P18" s="18"/>
      <c r="Q18" s="18"/>
      <c r="R18" s="18"/>
      <c r="S18" s="18"/>
      <c r="T18" s="18"/>
      <c r="U18" s="18"/>
      <c r="V18" s="18"/>
      <c r="W18" s="18"/>
      <c r="X18" s="18"/>
      <c r="Y18" s="18"/>
      <c r="Z18" s="18"/>
      <c r="AA18" s="19"/>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row>
    <row r="19" spans="1:157" s="2" customFormat="1" ht="30" customHeight="1" thickBot="1" x14ac:dyDescent="0.25">
      <c r="A19" s="30" t="s">
        <v>39</v>
      </c>
      <c r="B19" s="59" t="s">
        <v>40</v>
      </c>
      <c r="C19" s="60"/>
      <c r="D19" s="61"/>
      <c r="E19" s="62"/>
      <c r="F19" s="63"/>
      <c r="G19" s="166">
        <f>SUM(G20:G24)</f>
        <v>1.7708333333333333</v>
      </c>
      <c r="H19" s="166">
        <f>SUM(H20:H24)</f>
        <v>4.7708333333333339</v>
      </c>
      <c r="I19" s="11"/>
      <c r="J19" s="11" t="str">
        <f t="shared" si="89"/>
        <v/>
      </c>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row>
    <row r="20" spans="1:157" s="2" customFormat="1" ht="30" customHeight="1" thickBot="1" x14ac:dyDescent="0.25">
      <c r="A20" s="30"/>
      <c r="B20" s="64" t="s">
        <v>41</v>
      </c>
      <c r="C20" s="65" t="s">
        <v>42</v>
      </c>
      <c r="D20" s="66">
        <v>1</v>
      </c>
      <c r="E20" s="67">
        <v>44227</v>
      </c>
      <c r="F20" s="67">
        <f>E20</f>
        <v>44227</v>
      </c>
      <c r="G20" s="137">
        <v>2.0833333333333332E-2</v>
      </c>
      <c r="H20" s="137">
        <f t="shared" si="90"/>
        <v>2.0833333333333332E-2</v>
      </c>
      <c r="I20" s="11"/>
      <c r="J20" s="11">
        <f t="shared" si="89"/>
        <v>1</v>
      </c>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row>
    <row r="21" spans="1:157" s="2" customFormat="1" ht="30" customHeight="1" thickBot="1" x14ac:dyDescent="0.25">
      <c r="A21" s="30"/>
      <c r="B21" s="64" t="s">
        <v>43</v>
      </c>
      <c r="C21" s="65" t="s">
        <v>44</v>
      </c>
      <c r="D21" s="66">
        <v>1</v>
      </c>
      <c r="E21" s="67">
        <v>44236</v>
      </c>
      <c r="F21" s="67">
        <f>E21+8</f>
        <v>44244</v>
      </c>
      <c r="G21" s="137">
        <v>0.25</v>
      </c>
      <c r="H21" s="137">
        <f t="shared" si="90"/>
        <v>0.25</v>
      </c>
      <c r="I21" s="11"/>
      <c r="J21" s="11">
        <f t="shared" si="89"/>
        <v>9</v>
      </c>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row>
    <row r="22" spans="1:157" s="2" customFormat="1" ht="30" customHeight="1" thickBot="1" x14ac:dyDescent="0.25">
      <c r="A22" s="30"/>
      <c r="B22" s="64" t="s">
        <v>45</v>
      </c>
      <c r="C22" s="65" t="s">
        <v>26</v>
      </c>
      <c r="D22" s="66">
        <v>1</v>
      </c>
      <c r="E22" s="67">
        <f>E13</f>
        <v>44227</v>
      </c>
      <c r="F22" s="67">
        <f>E22+27</f>
        <v>44254</v>
      </c>
      <c r="G22" s="137">
        <v>0.75</v>
      </c>
      <c r="H22" s="153">
        <f t="shared" si="90"/>
        <v>2.25</v>
      </c>
      <c r="I22" s="11"/>
      <c r="J22" s="11"/>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row>
    <row r="23" spans="1:157" s="2" customFormat="1" ht="30" customHeight="1" thickBot="1" x14ac:dyDescent="0.25">
      <c r="A23" s="30"/>
      <c r="B23" s="64" t="s">
        <v>46</v>
      </c>
      <c r="C23" s="65" t="s">
        <v>26</v>
      </c>
      <c r="D23" s="66">
        <v>1</v>
      </c>
      <c r="E23" s="67">
        <v>44205</v>
      </c>
      <c r="F23" s="67">
        <f>E23+20</f>
        <v>44225</v>
      </c>
      <c r="G23" s="137">
        <v>0.5</v>
      </c>
      <c r="H23" s="153">
        <f t="shared" si="90"/>
        <v>1.5</v>
      </c>
      <c r="I23" s="11"/>
      <c r="J23" s="11"/>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row>
    <row r="24" spans="1:157" s="2" customFormat="1" ht="30" customHeight="1" thickBot="1" x14ac:dyDescent="0.25">
      <c r="A24" s="30"/>
      <c r="B24" s="64" t="s">
        <v>47</v>
      </c>
      <c r="C24" s="65" t="s">
        <v>26</v>
      </c>
      <c r="D24" s="66">
        <v>1</v>
      </c>
      <c r="E24" s="67">
        <f>F23</f>
        <v>44225</v>
      </c>
      <c r="F24" s="67">
        <f>E24+20</f>
        <v>44245</v>
      </c>
      <c r="G24" s="137">
        <v>0.25</v>
      </c>
      <c r="H24" s="137">
        <f t="shared" si="90"/>
        <v>0.75</v>
      </c>
      <c r="I24" s="11"/>
      <c r="J24" s="11">
        <f t="shared" si="89"/>
        <v>21</v>
      </c>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row>
    <row r="25" spans="1:157" s="2" customFormat="1" ht="30" customHeight="1" thickBot="1" x14ac:dyDescent="0.25">
      <c r="A25" s="30" t="s">
        <v>39</v>
      </c>
      <c r="B25" s="68" t="s">
        <v>48</v>
      </c>
      <c r="C25" s="69"/>
      <c r="D25" s="70"/>
      <c r="E25" s="71"/>
      <c r="F25" s="72"/>
      <c r="G25" s="167">
        <f>SUM(G26:G31)</f>
        <v>0.43749999999999994</v>
      </c>
      <c r="H25" s="167">
        <f>SUM(H26:H31)</f>
        <v>1.1041666666666667</v>
      </c>
      <c r="I25" s="11"/>
      <c r="J25" s="11" t="str">
        <f t="shared" si="89"/>
        <v/>
      </c>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row>
    <row r="26" spans="1:157" s="2" customFormat="1" ht="30" customHeight="1" thickBot="1" x14ac:dyDescent="0.25">
      <c r="A26" s="30"/>
      <c r="B26" s="73" t="s">
        <v>41</v>
      </c>
      <c r="C26" s="74" t="s">
        <v>44</v>
      </c>
      <c r="D26" s="75">
        <v>1</v>
      </c>
      <c r="E26" s="76">
        <v>44230</v>
      </c>
      <c r="F26" s="76">
        <f>E26+18</f>
        <v>44248</v>
      </c>
      <c r="G26" s="138"/>
      <c r="H26" s="155">
        <f t="shared" si="90"/>
        <v>0</v>
      </c>
      <c r="I26" s="11"/>
      <c r="J26" s="11">
        <f t="shared" si="89"/>
        <v>19</v>
      </c>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row>
    <row r="27" spans="1:157" s="2" customFormat="1" ht="30" customHeight="1" thickBot="1" x14ac:dyDescent="0.25">
      <c r="A27" s="30"/>
      <c r="B27" s="73" t="s">
        <v>49</v>
      </c>
      <c r="C27" s="74" t="s">
        <v>42</v>
      </c>
      <c r="D27" s="75">
        <v>1</v>
      </c>
      <c r="E27" s="76">
        <f>E21</f>
        <v>44236</v>
      </c>
      <c r="F27" s="76">
        <f>E27+8</f>
        <v>44244</v>
      </c>
      <c r="G27" s="138">
        <v>8.3333333333333329E-2</v>
      </c>
      <c r="H27" s="155">
        <f t="shared" si="90"/>
        <v>8.3333333333333329E-2</v>
      </c>
      <c r="I27" s="11"/>
      <c r="J27" s="11"/>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row>
    <row r="28" spans="1:157" s="2" customFormat="1" ht="30" customHeight="1" thickBot="1" x14ac:dyDescent="0.25">
      <c r="A28" s="30"/>
      <c r="B28" s="73" t="s">
        <v>50</v>
      </c>
      <c r="C28" s="74" t="s">
        <v>26</v>
      </c>
      <c r="D28" s="75">
        <v>1</v>
      </c>
      <c r="E28" s="76">
        <v>44185</v>
      </c>
      <c r="F28" s="76">
        <v>44203</v>
      </c>
      <c r="G28" s="138">
        <v>0.25</v>
      </c>
      <c r="H28" s="155">
        <f t="shared" si="90"/>
        <v>0.75</v>
      </c>
      <c r="I28" s="11"/>
      <c r="J28" s="11"/>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row>
    <row r="29" spans="1:157" s="2" customFormat="1" ht="30" customHeight="1" thickBot="1" x14ac:dyDescent="0.25">
      <c r="A29" s="30"/>
      <c r="B29" s="73" t="s">
        <v>51</v>
      </c>
      <c r="C29" s="74" t="s">
        <v>26</v>
      </c>
      <c r="D29" s="75">
        <v>1</v>
      </c>
      <c r="E29" s="76">
        <f>F28</f>
        <v>44203</v>
      </c>
      <c r="F29" s="76">
        <v>44210</v>
      </c>
      <c r="G29" s="138">
        <v>8.3333333333333329E-2</v>
      </c>
      <c r="H29" s="155">
        <f t="shared" si="90"/>
        <v>0.25</v>
      </c>
      <c r="I29" s="11"/>
      <c r="J29" s="11"/>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c r="EP29" s="18"/>
      <c r="EQ29" s="18"/>
      <c r="ER29" s="18"/>
      <c r="ES29" s="18"/>
      <c r="ET29" s="18"/>
      <c r="EU29" s="18"/>
      <c r="EV29" s="18"/>
      <c r="EW29" s="18"/>
      <c r="EX29" s="18"/>
      <c r="EY29" s="18"/>
      <c r="EZ29" s="18"/>
      <c r="FA29" s="18"/>
    </row>
    <row r="30" spans="1:157" s="2" customFormat="1" ht="30" customHeight="1" thickBot="1" x14ac:dyDescent="0.25">
      <c r="A30" s="30"/>
      <c r="B30" s="73" t="s">
        <v>52</v>
      </c>
      <c r="C30" s="74" t="s">
        <v>44</v>
      </c>
      <c r="D30" s="75">
        <v>1</v>
      </c>
      <c r="E30" s="76">
        <v>44265</v>
      </c>
      <c r="F30" s="76">
        <f>E30+10</f>
        <v>44275</v>
      </c>
      <c r="G30" s="138">
        <v>2.0833333333333332E-2</v>
      </c>
      <c r="H30" s="155">
        <f t="shared" si="90"/>
        <v>2.0833333333333332E-2</v>
      </c>
      <c r="I30" s="11"/>
      <c r="J30" s="11"/>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row>
    <row r="31" spans="1:157" s="2" customFormat="1" ht="30" customHeight="1" thickBot="1" x14ac:dyDescent="0.25">
      <c r="A31" s="30"/>
      <c r="B31" s="73" t="s">
        <v>53</v>
      </c>
      <c r="C31" s="74" t="s">
        <v>36</v>
      </c>
      <c r="D31" s="75">
        <v>1</v>
      </c>
      <c r="E31" s="76"/>
      <c r="F31" s="76"/>
      <c r="G31" s="138"/>
      <c r="H31" s="155">
        <f t="shared" si="90"/>
        <v>0</v>
      </c>
      <c r="I31" s="11"/>
      <c r="J31" s="11"/>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row>
    <row r="32" spans="1:157" s="2" customFormat="1" ht="30" customHeight="1" thickBot="1" x14ac:dyDescent="0.25">
      <c r="A32" s="30" t="s">
        <v>39</v>
      </c>
      <c r="B32" s="77" t="s">
        <v>54</v>
      </c>
      <c r="C32" s="78"/>
      <c r="D32" s="79"/>
      <c r="E32" s="80"/>
      <c r="F32" s="81"/>
      <c r="G32" s="168"/>
      <c r="H32" s="168"/>
      <c r="I32" s="11"/>
      <c r="J32" s="11" t="str">
        <f t="shared" si="89"/>
        <v/>
      </c>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18"/>
      <c r="EH32" s="18"/>
      <c r="EI32" s="18"/>
      <c r="EJ32" s="18"/>
      <c r="EK32" s="18"/>
      <c r="EL32" s="18"/>
      <c r="EM32" s="18"/>
      <c r="EN32" s="18"/>
      <c r="EO32" s="18"/>
      <c r="EP32" s="18"/>
      <c r="EQ32" s="18"/>
      <c r="ER32" s="18"/>
      <c r="ES32" s="18"/>
      <c r="ET32" s="18"/>
      <c r="EU32" s="18"/>
      <c r="EV32" s="18"/>
      <c r="EW32" s="18"/>
      <c r="EX32" s="18"/>
      <c r="EY32" s="18"/>
      <c r="EZ32" s="18"/>
      <c r="FA32" s="18"/>
    </row>
    <row r="33" spans="1:157" s="2" customFormat="1" ht="30" customHeight="1" thickBot="1" x14ac:dyDescent="0.25">
      <c r="A33" s="30"/>
      <c r="B33" s="82" t="s">
        <v>55</v>
      </c>
      <c r="C33" s="83" t="s">
        <v>26</v>
      </c>
      <c r="D33" s="84">
        <v>1</v>
      </c>
      <c r="E33" s="85">
        <v>44236</v>
      </c>
      <c r="F33" s="85">
        <f>E33+1</f>
        <v>44237</v>
      </c>
      <c r="G33" s="139">
        <v>4.1666666666666664E-2</v>
      </c>
      <c r="H33" s="156">
        <f t="shared" si="90"/>
        <v>0.125</v>
      </c>
      <c r="I33" s="11"/>
      <c r="J33" s="11">
        <f t="shared" si="89"/>
        <v>2</v>
      </c>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c r="EM33" s="18"/>
      <c r="EN33" s="18"/>
      <c r="EO33" s="18"/>
      <c r="EP33" s="18"/>
      <c r="EQ33" s="18"/>
      <c r="ER33" s="18"/>
      <c r="ES33" s="18"/>
      <c r="ET33" s="18"/>
      <c r="EU33" s="18"/>
      <c r="EV33" s="18"/>
      <c r="EW33" s="18"/>
      <c r="EX33" s="18"/>
      <c r="EY33" s="18"/>
      <c r="EZ33" s="18"/>
      <c r="FA33" s="18"/>
    </row>
    <row r="34" spans="1:157" s="2" customFormat="1" ht="30" customHeight="1" thickBot="1" x14ac:dyDescent="0.25">
      <c r="A34" s="30"/>
      <c r="B34" s="82" t="s">
        <v>49</v>
      </c>
      <c r="C34" s="83" t="s">
        <v>42</v>
      </c>
      <c r="D34" s="84">
        <v>1</v>
      </c>
      <c r="E34" s="85">
        <f>E33</f>
        <v>44236</v>
      </c>
      <c r="F34" s="85">
        <v>44244</v>
      </c>
      <c r="G34" s="139">
        <v>2.0833333333333332E-2</v>
      </c>
      <c r="H34" s="156">
        <f>IF(C34="Tout le monde",G34*3,IF(OR(C34="Gabriel", C34="Sébastien",C34="Marie-Cécile"), G34*1,IF(ISNUMBER(SEARCH(",",C34)),G34*2)))</f>
        <v>2.0833333333333332E-2</v>
      </c>
      <c r="I34" s="11"/>
      <c r="J34" s="11"/>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c r="EG34" s="18"/>
      <c r="EH34" s="18"/>
      <c r="EI34" s="18"/>
      <c r="EJ34" s="18"/>
      <c r="EK34" s="18"/>
      <c r="EL34" s="18"/>
      <c r="EM34" s="18"/>
      <c r="EN34" s="18"/>
      <c r="EO34" s="18"/>
      <c r="EP34" s="18"/>
      <c r="EQ34" s="18"/>
      <c r="ER34" s="18"/>
      <c r="ES34" s="18"/>
      <c r="ET34" s="18"/>
      <c r="EU34" s="18"/>
      <c r="EV34" s="18"/>
      <c r="EW34" s="18"/>
      <c r="EX34" s="18"/>
      <c r="EY34" s="18"/>
      <c r="EZ34" s="18"/>
      <c r="FA34" s="18"/>
    </row>
    <row r="35" spans="1:157" s="2" customFormat="1" ht="30" customHeight="1" thickBot="1" x14ac:dyDescent="0.25">
      <c r="A35" s="30"/>
      <c r="B35" s="82" t="s">
        <v>56</v>
      </c>
      <c r="C35" s="83" t="s">
        <v>42</v>
      </c>
      <c r="D35" s="84">
        <v>1</v>
      </c>
      <c r="E35" s="85">
        <f>F33</f>
        <v>44237</v>
      </c>
      <c r="F35" s="85">
        <f>E35+21</f>
        <v>44258</v>
      </c>
      <c r="G35" s="139">
        <v>0.33333333333333331</v>
      </c>
      <c r="H35" s="156">
        <f t="shared" si="90"/>
        <v>0.33333333333333331</v>
      </c>
      <c r="I35" s="11"/>
      <c r="J35" s="11">
        <f t="shared" si="89"/>
        <v>22</v>
      </c>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c r="DZ35" s="18"/>
      <c r="EA35" s="18"/>
      <c r="EB35" s="18"/>
      <c r="EC35" s="18"/>
      <c r="ED35" s="18"/>
      <c r="EE35" s="18"/>
      <c r="EF35" s="18"/>
      <c r="EG35" s="18"/>
      <c r="EH35" s="18"/>
      <c r="EI35" s="18"/>
      <c r="EJ35" s="18"/>
      <c r="EK35" s="18"/>
      <c r="EL35" s="18"/>
      <c r="EM35" s="18"/>
      <c r="EN35" s="18"/>
      <c r="EO35" s="18"/>
      <c r="EP35" s="18"/>
      <c r="EQ35" s="18"/>
      <c r="ER35" s="18"/>
      <c r="ES35" s="18"/>
      <c r="ET35" s="18"/>
      <c r="EU35" s="18"/>
      <c r="EV35" s="18"/>
      <c r="EW35" s="18"/>
      <c r="EX35" s="18"/>
      <c r="EY35" s="18"/>
      <c r="EZ35" s="18"/>
      <c r="FA35" s="18"/>
    </row>
    <row r="36" spans="1:157" s="2" customFormat="1" ht="30" customHeight="1" thickBot="1" x14ac:dyDescent="0.25">
      <c r="A36" s="30" t="s">
        <v>39</v>
      </c>
      <c r="B36" s="86" t="s">
        <v>57</v>
      </c>
      <c r="C36" s="87"/>
      <c r="D36" s="88"/>
      <c r="E36" s="89"/>
      <c r="F36" s="90"/>
      <c r="G36" s="157"/>
      <c r="H36" s="157"/>
      <c r="I36" s="11"/>
      <c r="J36" s="11" t="str">
        <f t="shared" si="89"/>
        <v/>
      </c>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18"/>
      <c r="EB36" s="18"/>
      <c r="EC36" s="18"/>
      <c r="ED36" s="18"/>
      <c r="EE36" s="18"/>
      <c r="EF36" s="18"/>
      <c r="EG36" s="18"/>
      <c r="EH36" s="18"/>
      <c r="EI36" s="18"/>
      <c r="EJ36" s="18"/>
      <c r="EK36" s="18"/>
      <c r="EL36" s="18"/>
      <c r="EM36" s="18"/>
      <c r="EN36" s="18"/>
      <c r="EO36" s="18"/>
      <c r="EP36" s="18"/>
      <c r="EQ36" s="18"/>
      <c r="ER36" s="18"/>
      <c r="ES36" s="18"/>
      <c r="ET36" s="18"/>
      <c r="EU36" s="18"/>
      <c r="EV36" s="18"/>
      <c r="EW36" s="18"/>
      <c r="EX36" s="18"/>
      <c r="EY36" s="18"/>
      <c r="EZ36" s="18"/>
      <c r="FA36" s="18"/>
    </row>
    <row r="37" spans="1:157" s="2" customFormat="1" ht="30" customHeight="1" thickBot="1" x14ac:dyDescent="0.25">
      <c r="A37" s="30"/>
      <c r="B37" s="172" t="s">
        <v>41</v>
      </c>
      <c r="C37" s="92" t="s">
        <v>42</v>
      </c>
      <c r="D37" s="93">
        <v>1</v>
      </c>
      <c r="E37" s="94">
        <f>E35</f>
        <v>44237</v>
      </c>
      <c r="F37" s="94">
        <f>F35</f>
        <v>44258</v>
      </c>
      <c r="G37" s="140">
        <v>4.1666666666666664E-2</v>
      </c>
      <c r="H37" s="158">
        <f t="shared" si="90"/>
        <v>4.1666666666666664E-2</v>
      </c>
      <c r="I37" s="11"/>
      <c r="J37" s="11"/>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18"/>
      <c r="EB37" s="18"/>
      <c r="EC37" s="18"/>
      <c r="ED37" s="18"/>
      <c r="EE37" s="18"/>
      <c r="EF37" s="18"/>
      <c r="EG37" s="18"/>
      <c r="EH37" s="18"/>
      <c r="EI37" s="18"/>
      <c r="EJ37" s="18"/>
      <c r="EK37" s="18"/>
      <c r="EL37" s="18"/>
      <c r="EM37" s="18"/>
      <c r="EN37" s="18"/>
      <c r="EO37" s="18"/>
      <c r="EP37" s="18"/>
      <c r="EQ37" s="18"/>
      <c r="ER37" s="18"/>
      <c r="ES37" s="18"/>
      <c r="ET37" s="18"/>
      <c r="EU37" s="18"/>
      <c r="EV37" s="18"/>
      <c r="EW37" s="18"/>
      <c r="EX37" s="18"/>
      <c r="EY37" s="18"/>
      <c r="EZ37" s="18"/>
      <c r="FA37" s="18"/>
    </row>
    <row r="38" spans="1:157" s="2" customFormat="1" ht="30" customHeight="1" thickBot="1" x14ac:dyDescent="0.25">
      <c r="A38" s="30"/>
      <c r="B38" s="91" t="s">
        <v>58</v>
      </c>
      <c r="C38" s="92" t="s">
        <v>26</v>
      </c>
      <c r="D38" s="93">
        <v>1</v>
      </c>
      <c r="E38" s="94">
        <f>E37</f>
        <v>44237</v>
      </c>
      <c r="F38" s="94">
        <f>E38+15</f>
        <v>44252</v>
      </c>
      <c r="G38" s="140">
        <v>8.3333333333333329E-2</v>
      </c>
      <c r="H38" s="158">
        <f t="shared" si="90"/>
        <v>0.25</v>
      </c>
      <c r="I38" s="11"/>
      <c r="J38" s="11">
        <f t="shared" si="89"/>
        <v>16</v>
      </c>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18"/>
      <c r="EG38" s="18"/>
      <c r="EH38" s="18"/>
      <c r="EI38" s="18"/>
      <c r="EJ38" s="18"/>
      <c r="EK38" s="18"/>
      <c r="EL38" s="18"/>
      <c r="EM38" s="18"/>
      <c r="EN38" s="18"/>
      <c r="EO38" s="18"/>
      <c r="EP38" s="18"/>
      <c r="EQ38" s="18"/>
      <c r="ER38" s="18"/>
      <c r="ES38" s="18"/>
      <c r="ET38" s="18"/>
      <c r="EU38" s="18"/>
      <c r="EV38" s="18"/>
      <c r="EW38" s="18"/>
      <c r="EX38" s="18"/>
      <c r="EY38" s="18"/>
      <c r="EZ38" s="18"/>
      <c r="FA38" s="18"/>
    </row>
    <row r="39" spans="1:157" s="2" customFormat="1" ht="30" customHeight="1" thickBot="1" x14ac:dyDescent="0.25">
      <c r="A39" s="30" t="s">
        <v>39</v>
      </c>
      <c r="B39" s="95" t="s">
        <v>59</v>
      </c>
      <c r="C39" s="96"/>
      <c r="D39" s="97"/>
      <c r="E39" s="98"/>
      <c r="F39" s="99"/>
      <c r="G39" s="159"/>
      <c r="H39" s="159"/>
      <c r="I39" s="11"/>
      <c r="J39" s="11" t="str">
        <f t="shared" si="89"/>
        <v/>
      </c>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row>
    <row r="40" spans="1:157" s="2" customFormat="1" ht="30" customHeight="1" thickBot="1" x14ac:dyDescent="0.25">
      <c r="A40" s="30"/>
      <c r="B40" s="100" t="s">
        <v>41</v>
      </c>
      <c r="C40" s="101" t="s">
        <v>26</v>
      </c>
      <c r="D40" s="102">
        <v>1</v>
      </c>
      <c r="E40" s="103">
        <f>F38</f>
        <v>44252</v>
      </c>
      <c r="F40" s="103">
        <f>E40+7</f>
        <v>44259</v>
      </c>
      <c r="G40" s="141">
        <v>8.3333333333333329E-2</v>
      </c>
      <c r="H40" s="160">
        <f t="shared" si="90"/>
        <v>0.25</v>
      </c>
      <c r="I40" s="11"/>
      <c r="J40" s="11"/>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18"/>
      <c r="DY40" s="18"/>
      <c r="DZ40" s="18"/>
      <c r="EA40" s="18"/>
      <c r="EB40" s="18"/>
      <c r="EC40" s="18"/>
      <c r="ED40" s="18"/>
      <c r="EE40" s="18"/>
      <c r="EF40" s="18"/>
      <c r="EG40" s="18"/>
      <c r="EH40" s="18"/>
      <c r="EI40" s="18"/>
      <c r="EJ40" s="18"/>
      <c r="EK40" s="18"/>
      <c r="EL40" s="18"/>
      <c r="EM40" s="18"/>
      <c r="EN40" s="18"/>
      <c r="EO40" s="18"/>
      <c r="EP40" s="18"/>
      <c r="EQ40" s="18"/>
      <c r="ER40" s="18"/>
      <c r="ES40" s="18"/>
      <c r="ET40" s="18"/>
      <c r="EU40" s="18"/>
      <c r="EV40" s="18"/>
      <c r="EW40" s="18"/>
      <c r="EX40" s="18"/>
      <c r="EY40" s="18"/>
      <c r="EZ40" s="18"/>
      <c r="FA40" s="18"/>
    </row>
    <row r="41" spans="1:157" s="2" customFormat="1" ht="30" customHeight="1" thickBot="1" x14ac:dyDescent="0.25">
      <c r="A41" s="30"/>
      <c r="B41" s="100" t="s">
        <v>60</v>
      </c>
      <c r="C41" s="101" t="s">
        <v>44</v>
      </c>
      <c r="D41" s="102">
        <v>1</v>
      </c>
      <c r="E41" s="103">
        <v>44263</v>
      </c>
      <c r="F41" s="103">
        <f>E41+16</f>
        <v>44279</v>
      </c>
      <c r="G41" s="160">
        <v>7.083333333333333</v>
      </c>
      <c r="H41" s="182">
        <f t="shared" ref="H41" si="91">IF(C41="Tout le monde",G41*3,IF(OR(C41="Gabriel", C41="Sébastien",C41="Marie-Cécile"), G41*1,IF(ISNUMBER(SEARCH(",",C41)),G41*2)))</f>
        <v>7.083333333333333</v>
      </c>
      <c r="I41" s="11"/>
      <c r="J41" s="11"/>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c r="DV41" s="18"/>
      <c r="DW41" s="18"/>
      <c r="DX41" s="18"/>
      <c r="DY41" s="18"/>
      <c r="DZ41" s="18"/>
      <c r="EA41" s="18"/>
      <c r="EB41" s="18"/>
      <c r="EC41" s="18"/>
      <c r="ED41" s="18"/>
      <c r="EE41" s="18"/>
      <c r="EF41" s="18"/>
      <c r="EG41" s="18"/>
      <c r="EH41" s="18"/>
      <c r="EI41" s="18"/>
      <c r="EJ41" s="18"/>
      <c r="EK41" s="18"/>
      <c r="EL41" s="18"/>
      <c r="EM41" s="18"/>
      <c r="EN41" s="18"/>
      <c r="EO41" s="18"/>
      <c r="EP41" s="18"/>
      <c r="EQ41" s="18"/>
      <c r="ER41" s="18"/>
      <c r="ES41" s="18"/>
      <c r="ET41" s="18"/>
      <c r="EU41" s="18"/>
      <c r="EV41" s="18"/>
      <c r="EW41" s="18"/>
      <c r="EX41" s="18"/>
      <c r="EY41" s="18"/>
      <c r="EZ41" s="18"/>
      <c r="FA41" s="18"/>
    </row>
    <row r="42" spans="1:157" s="2" customFormat="1" ht="30" customHeight="1" thickBot="1" x14ac:dyDescent="0.25">
      <c r="A42" s="30"/>
      <c r="B42" s="100" t="s">
        <v>60</v>
      </c>
      <c r="C42" s="101" t="s">
        <v>26</v>
      </c>
      <c r="D42" s="102">
        <v>1</v>
      </c>
      <c r="E42" s="103">
        <v>44263</v>
      </c>
      <c r="F42" s="103">
        <f>E42+16</f>
        <v>44279</v>
      </c>
      <c r="G42" s="160">
        <v>1.6666666666666665</v>
      </c>
      <c r="H42" s="182">
        <f t="shared" si="90"/>
        <v>5</v>
      </c>
      <c r="I42" s="11"/>
      <c r="J42" s="11">
        <f t="shared" si="89"/>
        <v>17</v>
      </c>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c r="EM42" s="18"/>
      <c r="EN42" s="18"/>
      <c r="EO42" s="18"/>
      <c r="EP42" s="18"/>
      <c r="EQ42" s="18"/>
      <c r="ER42" s="18"/>
      <c r="ES42" s="18"/>
      <c r="ET42" s="18"/>
      <c r="EU42" s="18"/>
      <c r="EV42" s="18"/>
      <c r="EW42" s="18"/>
      <c r="EX42" s="18"/>
      <c r="EY42" s="18"/>
      <c r="EZ42" s="18"/>
      <c r="FA42" s="18"/>
    </row>
    <row r="43" spans="1:157" s="2" customFormat="1" ht="30" customHeight="1" thickBot="1" x14ac:dyDescent="0.25">
      <c r="A43" s="30" t="s">
        <v>39</v>
      </c>
      <c r="B43" s="104" t="s">
        <v>61</v>
      </c>
      <c r="C43" s="105"/>
      <c r="D43" s="106"/>
      <c r="E43" s="107"/>
      <c r="F43" s="108"/>
      <c r="G43" s="161"/>
      <c r="H43" s="161"/>
      <c r="I43" s="11"/>
      <c r="J43" s="11" t="str">
        <f t="shared" si="89"/>
        <v/>
      </c>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18"/>
      <c r="EH43" s="18"/>
      <c r="EI43" s="18"/>
      <c r="EJ43" s="18"/>
      <c r="EK43" s="18"/>
      <c r="EL43" s="18"/>
      <c r="EM43" s="18"/>
      <c r="EN43" s="18"/>
      <c r="EO43" s="18"/>
      <c r="EP43" s="18"/>
      <c r="EQ43" s="18"/>
      <c r="ER43" s="18"/>
      <c r="ES43" s="18"/>
      <c r="ET43" s="18"/>
      <c r="EU43" s="18"/>
      <c r="EV43" s="18"/>
      <c r="EW43" s="18"/>
      <c r="EX43" s="18"/>
      <c r="EY43" s="18"/>
      <c r="EZ43" s="18"/>
      <c r="FA43" s="18"/>
    </row>
    <row r="44" spans="1:157" s="2" customFormat="1" ht="30" customHeight="1" thickBot="1" x14ac:dyDescent="0.25">
      <c r="A44" s="30"/>
      <c r="B44" s="109" t="s">
        <v>41</v>
      </c>
      <c r="C44" s="110" t="s">
        <v>44</v>
      </c>
      <c r="D44" s="111">
        <v>1</v>
      </c>
      <c r="E44" s="112">
        <f>F42-10</f>
        <v>44269</v>
      </c>
      <c r="F44" s="112">
        <f>E44+2</f>
        <v>44271</v>
      </c>
      <c r="G44" s="142"/>
      <c r="H44" s="162">
        <f t="shared" si="90"/>
        <v>0</v>
      </c>
      <c r="I44" s="11"/>
      <c r="J44" s="11">
        <f t="shared" si="89"/>
        <v>3</v>
      </c>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row>
    <row r="45" spans="1:157" s="2" customFormat="1" ht="30" customHeight="1" thickBot="1" x14ac:dyDescent="0.25">
      <c r="A45" s="30"/>
      <c r="B45" s="109" t="s">
        <v>62</v>
      </c>
      <c r="C45" s="110" t="s">
        <v>44</v>
      </c>
      <c r="D45" s="111">
        <v>1</v>
      </c>
      <c r="E45" s="112">
        <f>F44</f>
        <v>44271</v>
      </c>
      <c r="F45" s="112">
        <f>E45+2</f>
        <v>44273</v>
      </c>
      <c r="G45" s="142"/>
      <c r="H45" s="162">
        <f t="shared" si="90"/>
        <v>0</v>
      </c>
      <c r="I45" s="11"/>
      <c r="J45" s="11">
        <f t="shared" si="89"/>
        <v>3</v>
      </c>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c r="ED45" s="18"/>
      <c r="EE45" s="18"/>
      <c r="EF45" s="18"/>
      <c r="EG45" s="18"/>
      <c r="EH45" s="18"/>
      <c r="EI45" s="18"/>
      <c r="EJ45" s="18"/>
      <c r="EK45" s="18"/>
      <c r="EL45" s="18"/>
      <c r="EM45" s="18"/>
      <c r="EN45" s="18"/>
      <c r="EO45" s="18"/>
      <c r="EP45" s="18"/>
      <c r="EQ45" s="18"/>
      <c r="ER45" s="18"/>
      <c r="ES45" s="18"/>
      <c r="ET45" s="18"/>
      <c r="EU45" s="18"/>
      <c r="EV45" s="18"/>
      <c r="EW45" s="18"/>
      <c r="EX45" s="18"/>
      <c r="EY45" s="18"/>
      <c r="EZ45" s="18"/>
      <c r="FA45" s="18"/>
    </row>
    <row r="46" spans="1:157" s="2" customFormat="1" ht="30" customHeight="1" thickBot="1" x14ac:dyDescent="0.25">
      <c r="A46" s="30" t="s">
        <v>39</v>
      </c>
      <c r="B46" s="113" t="s">
        <v>63</v>
      </c>
      <c r="C46" s="114"/>
      <c r="D46" s="115"/>
      <c r="E46" s="116"/>
      <c r="F46" s="117"/>
      <c r="G46" s="163"/>
      <c r="H46" s="163"/>
      <c r="I46" s="11"/>
      <c r="J46" s="11" t="str">
        <f t="shared" si="89"/>
        <v/>
      </c>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18"/>
      <c r="EB46" s="18"/>
      <c r="EC46" s="18"/>
      <c r="ED46" s="18"/>
      <c r="EE46" s="18"/>
      <c r="EF46" s="18"/>
      <c r="EG46" s="18"/>
      <c r="EH46" s="18"/>
      <c r="EI46" s="18"/>
      <c r="EJ46" s="18"/>
      <c r="EK46" s="18"/>
      <c r="EL46" s="18"/>
      <c r="EM46" s="18"/>
      <c r="EN46" s="18"/>
      <c r="EO46" s="18"/>
      <c r="EP46" s="18"/>
      <c r="EQ46" s="18"/>
      <c r="ER46" s="18"/>
      <c r="ES46" s="18"/>
      <c r="ET46" s="18"/>
      <c r="EU46" s="18"/>
      <c r="EV46" s="18"/>
      <c r="EW46" s="18"/>
      <c r="EX46" s="18"/>
      <c r="EY46" s="18"/>
      <c r="EZ46" s="18"/>
      <c r="FA46" s="18"/>
    </row>
    <row r="47" spans="1:157" s="2" customFormat="1" ht="30" customHeight="1" thickBot="1" x14ac:dyDescent="0.25">
      <c r="A47" s="30"/>
      <c r="B47" s="118" t="s">
        <v>64</v>
      </c>
      <c r="C47" s="119"/>
      <c r="D47" s="120">
        <v>1</v>
      </c>
      <c r="E47" s="121"/>
      <c r="F47" s="121"/>
      <c r="G47" s="143"/>
      <c r="H47" s="164"/>
      <c r="I47" s="11"/>
      <c r="J47" s="11" t="str">
        <f t="shared" si="89"/>
        <v/>
      </c>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18"/>
      <c r="EH47" s="18"/>
      <c r="EI47" s="18"/>
      <c r="EJ47" s="18"/>
      <c r="EK47" s="18"/>
      <c r="EL47" s="18"/>
      <c r="EM47" s="18"/>
      <c r="EN47" s="18"/>
      <c r="EO47" s="18"/>
      <c r="EP47" s="18"/>
      <c r="EQ47" s="18"/>
      <c r="ER47" s="18"/>
      <c r="ES47" s="18"/>
      <c r="ET47" s="18"/>
      <c r="EU47" s="18"/>
      <c r="EV47" s="18"/>
      <c r="EW47" s="18"/>
      <c r="EX47" s="18"/>
      <c r="EY47" s="18"/>
      <c r="EZ47" s="18"/>
      <c r="FA47" s="18"/>
    </row>
    <row r="48" spans="1:157" s="2" customFormat="1" ht="30" customHeight="1" thickBot="1" x14ac:dyDescent="0.25">
      <c r="A48" s="30"/>
      <c r="B48" s="118" t="s">
        <v>65</v>
      </c>
      <c r="C48" s="119" t="s">
        <v>26</v>
      </c>
      <c r="D48" s="120">
        <v>1</v>
      </c>
      <c r="E48" s="121"/>
      <c r="F48" s="121"/>
      <c r="G48" s="143"/>
      <c r="H48" s="164"/>
      <c r="I48" s="11"/>
      <c r="J48" s="11"/>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18"/>
      <c r="EH48" s="18"/>
      <c r="EI48" s="18"/>
      <c r="EJ48" s="18"/>
      <c r="EK48" s="18"/>
      <c r="EL48" s="18"/>
      <c r="EM48" s="18"/>
      <c r="EN48" s="18"/>
      <c r="EO48" s="18"/>
      <c r="EP48" s="18"/>
      <c r="EQ48" s="18"/>
      <c r="ER48" s="18"/>
      <c r="ES48" s="18"/>
      <c r="ET48" s="18"/>
      <c r="EU48" s="18"/>
      <c r="EV48" s="18"/>
      <c r="EW48" s="18"/>
      <c r="EX48" s="18"/>
      <c r="EY48" s="18"/>
      <c r="EZ48" s="18"/>
      <c r="FA48" s="18"/>
    </row>
    <row r="49" spans="1:157" s="2" customFormat="1" ht="30" customHeight="1" thickBot="1" x14ac:dyDescent="0.25">
      <c r="A49" s="30"/>
      <c r="B49" s="118" t="s">
        <v>66</v>
      </c>
      <c r="C49" s="119" t="s">
        <v>26</v>
      </c>
      <c r="D49" s="120">
        <v>1</v>
      </c>
      <c r="E49" s="121"/>
      <c r="F49" s="121"/>
      <c r="G49" s="143"/>
      <c r="H49" s="164"/>
      <c r="I49" s="11"/>
      <c r="J49" s="11"/>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row>
    <row r="50" spans="1:157" s="2" customFormat="1" ht="30" customHeight="1" thickBot="1" x14ac:dyDescent="0.25">
      <c r="A50" s="30"/>
      <c r="B50" s="118" t="s">
        <v>67</v>
      </c>
      <c r="C50" s="119" t="s">
        <v>68</v>
      </c>
      <c r="D50" s="120">
        <v>1</v>
      </c>
      <c r="E50" s="121"/>
      <c r="F50" s="121"/>
      <c r="G50" s="143"/>
      <c r="H50" s="164"/>
      <c r="I50" s="11"/>
      <c r="J50" s="11" t="str">
        <f t="shared" si="89"/>
        <v/>
      </c>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18"/>
      <c r="EH50" s="18"/>
      <c r="EI50" s="18"/>
      <c r="EJ50" s="18"/>
      <c r="EK50" s="18"/>
      <c r="EL50" s="18"/>
      <c r="EM50" s="18"/>
      <c r="EN50" s="18"/>
      <c r="EO50" s="18"/>
      <c r="EP50" s="18"/>
      <c r="EQ50" s="18"/>
      <c r="ER50" s="18"/>
      <c r="ES50" s="18"/>
      <c r="ET50" s="18"/>
      <c r="EU50" s="18"/>
      <c r="EV50" s="18"/>
      <c r="EW50" s="18"/>
      <c r="EX50" s="18"/>
      <c r="EY50" s="18"/>
      <c r="EZ50" s="18"/>
      <c r="FA50" s="18"/>
    </row>
    <row r="51" spans="1:157" s="2" customFormat="1" ht="30" customHeight="1" thickBot="1" x14ac:dyDescent="0.25">
      <c r="A51" s="30"/>
      <c r="B51" s="118" t="s">
        <v>69</v>
      </c>
      <c r="C51" s="119" t="s">
        <v>44</v>
      </c>
      <c r="D51" s="120">
        <v>0</v>
      </c>
      <c r="E51" s="121"/>
      <c r="F51" s="121"/>
      <c r="G51" s="143"/>
      <c r="H51" s="164"/>
      <c r="I51" s="11"/>
      <c r="J51" s="11" t="str">
        <f t="shared" si="89"/>
        <v/>
      </c>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c r="DA51" s="18"/>
      <c r="DB51" s="18"/>
      <c r="DC51" s="18"/>
      <c r="DD51" s="18"/>
      <c r="DE51" s="18"/>
      <c r="DF51" s="18"/>
      <c r="DG51" s="18"/>
      <c r="DH51" s="18"/>
      <c r="DI51" s="18"/>
      <c r="DJ51" s="18"/>
      <c r="DK51" s="18"/>
      <c r="DL51" s="18"/>
      <c r="DM51" s="18"/>
      <c r="DN51" s="18"/>
      <c r="DO51" s="18"/>
      <c r="DP51" s="18"/>
      <c r="DQ51" s="18"/>
      <c r="DR51" s="18"/>
      <c r="DS51" s="18"/>
      <c r="DT51" s="18"/>
      <c r="DU51" s="18"/>
      <c r="DV51" s="18"/>
      <c r="DW51" s="18"/>
      <c r="DX51" s="18"/>
      <c r="DY51" s="18"/>
      <c r="DZ51" s="18"/>
      <c r="EA51" s="18"/>
      <c r="EB51" s="18"/>
      <c r="EC51" s="18"/>
      <c r="ED51" s="18"/>
      <c r="EE51" s="18"/>
      <c r="EF51" s="18"/>
      <c r="EG51" s="18"/>
      <c r="EH51" s="18"/>
      <c r="EI51" s="18"/>
      <c r="EJ51" s="18"/>
      <c r="EK51" s="18"/>
      <c r="EL51" s="18"/>
      <c r="EM51" s="18"/>
      <c r="EN51" s="18"/>
      <c r="EO51" s="18"/>
      <c r="EP51" s="18"/>
      <c r="EQ51" s="18"/>
      <c r="ER51" s="18"/>
      <c r="ES51" s="18"/>
      <c r="ET51" s="18"/>
      <c r="EU51" s="18"/>
      <c r="EV51" s="18"/>
      <c r="EW51" s="18"/>
      <c r="EX51" s="18"/>
      <c r="EY51" s="18"/>
      <c r="EZ51" s="18"/>
      <c r="FA51" s="18"/>
    </row>
    <row r="52" spans="1:157" s="2" customFormat="1" ht="30" customHeight="1" thickBot="1" x14ac:dyDescent="0.25">
      <c r="A52" s="30"/>
      <c r="B52" s="118" t="s">
        <v>70</v>
      </c>
      <c r="C52" s="119" t="s">
        <v>26</v>
      </c>
      <c r="D52" s="120">
        <v>0</v>
      </c>
      <c r="E52" s="121"/>
      <c r="F52" s="121"/>
      <c r="G52" s="143"/>
      <c r="H52" s="164"/>
      <c r="I52" s="11"/>
      <c r="J52" s="11" t="str">
        <f t="shared" si="89"/>
        <v/>
      </c>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c r="DV52" s="18"/>
      <c r="DW52" s="18"/>
      <c r="DX52" s="18"/>
      <c r="DY52" s="18"/>
      <c r="DZ52" s="18"/>
      <c r="EA52" s="18"/>
      <c r="EB52" s="18"/>
      <c r="EC52" s="18"/>
      <c r="ED52" s="18"/>
      <c r="EE52" s="18"/>
      <c r="EF52" s="18"/>
      <c r="EG52" s="18"/>
      <c r="EH52" s="18"/>
      <c r="EI52" s="18"/>
      <c r="EJ52" s="18"/>
      <c r="EK52" s="18"/>
      <c r="EL52" s="18"/>
      <c r="EM52" s="18"/>
      <c r="EN52" s="18"/>
      <c r="EO52" s="18"/>
      <c r="EP52" s="18"/>
      <c r="EQ52" s="18"/>
      <c r="ER52" s="18"/>
      <c r="ES52" s="18"/>
      <c r="ET52" s="18"/>
      <c r="EU52" s="18"/>
      <c r="EV52" s="18"/>
      <c r="EW52" s="18"/>
      <c r="EX52" s="18"/>
      <c r="EY52" s="18"/>
      <c r="EZ52" s="18"/>
      <c r="FA52" s="18"/>
    </row>
    <row r="53" spans="1:157" s="2" customFormat="1" ht="30" customHeight="1" thickBot="1" x14ac:dyDescent="0.25">
      <c r="A53" s="30"/>
      <c r="B53" s="118" t="s">
        <v>71</v>
      </c>
      <c r="C53" s="119" t="s">
        <v>26</v>
      </c>
      <c r="D53" s="120">
        <v>0</v>
      </c>
      <c r="E53" s="121">
        <f>E55-4</f>
        <v>43923</v>
      </c>
      <c r="F53" s="121">
        <f>E55</f>
        <v>43927</v>
      </c>
      <c r="G53" s="143"/>
      <c r="H53" s="164"/>
      <c r="I53" s="11"/>
      <c r="J53" s="11">
        <f t="shared" si="89"/>
        <v>5</v>
      </c>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c r="CU53" s="18"/>
      <c r="CV53" s="18"/>
      <c r="CW53" s="18"/>
      <c r="CX53" s="18"/>
      <c r="CY53" s="18"/>
      <c r="CZ53" s="18"/>
      <c r="DA53" s="18"/>
      <c r="DB53" s="18"/>
      <c r="DC53" s="18"/>
      <c r="DD53" s="18"/>
      <c r="DE53" s="18"/>
      <c r="DF53" s="18"/>
      <c r="DG53" s="18"/>
      <c r="DH53" s="18"/>
      <c r="DI53" s="18"/>
      <c r="DJ53" s="18"/>
      <c r="DK53" s="18"/>
      <c r="DL53" s="18"/>
      <c r="DM53" s="18"/>
      <c r="DN53" s="18"/>
      <c r="DO53" s="18"/>
      <c r="DP53" s="18"/>
      <c r="DQ53" s="18"/>
      <c r="DR53" s="18"/>
      <c r="DS53" s="18"/>
      <c r="DT53" s="18"/>
      <c r="DU53" s="18"/>
      <c r="DV53" s="18"/>
      <c r="DW53" s="18"/>
      <c r="DX53" s="18"/>
      <c r="DY53" s="18"/>
      <c r="DZ53" s="18"/>
      <c r="EA53" s="18"/>
      <c r="EB53" s="18"/>
      <c r="EC53" s="18"/>
      <c r="ED53" s="18"/>
      <c r="EE53" s="18"/>
      <c r="EF53" s="18"/>
      <c r="EG53" s="18"/>
      <c r="EH53" s="18"/>
      <c r="EI53" s="18"/>
      <c r="EJ53" s="18"/>
      <c r="EK53" s="18"/>
      <c r="EL53" s="18"/>
      <c r="EM53" s="18"/>
      <c r="EN53" s="18"/>
      <c r="EO53" s="18"/>
      <c r="EP53" s="18"/>
      <c r="EQ53" s="18"/>
      <c r="ER53" s="18"/>
      <c r="ES53" s="18"/>
      <c r="ET53" s="18"/>
      <c r="EU53" s="18"/>
      <c r="EV53" s="18"/>
      <c r="EW53" s="18"/>
      <c r="EX53" s="18"/>
      <c r="EY53" s="18"/>
      <c r="EZ53" s="18"/>
      <c r="FA53" s="18"/>
    </row>
    <row r="54" spans="1:157" s="2" customFormat="1" ht="30" customHeight="1" thickBot="1" x14ac:dyDescent="0.25">
      <c r="A54" s="30"/>
      <c r="B54" s="118" t="s">
        <v>72</v>
      </c>
      <c r="C54" s="119" t="s">
        <v>44</v>
      </c>
      <c r="D54" s="120">
        <v>0</v>
      </c>
      <c r="E54" s="121">
        <f>E55-7</f>
        <v>43920</v>
      </c>
      <c r="F54" s="121">
        <f>E54</f>
        <v>43920</v>
      </c>
      <c r="G54" s="143"/>
      <c r="H54" s="164"/>
      <c r="I54" s="11"/>
      <c r="J54" s="11">
        <f t="shared" si="89"/>
        <v>1</v>
      </c>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c r="DP54" s="18"/>
      <c r="DQ54" s="18"/>
      <c r="DR54" s="18"/>
      <c r="DS54" s="18"/>
      <c r="DT54" s="18"/>
      <c r="DU54" s="18"/>
      <c r="DV54" s="18"/>
      <c r="DW54" s="18"/>
      <c r="DX54" s="18"/>
      <c r="DY54" s="18"/>
      <c r="DZ54" s="18"/>
      <c r="EA54" s="18"/>
      <c r="EB54" s="18"/>
      <c r="EC54" s="18"/>
      <c r="ED54" s="18"/>
      <c r="EE54" s="18"/>
      <c r="EF54" s="18"/>
      <c r="EG54" s="18"/>
      <c r="EH54" s="18"/>
      <c r="EI54" s="18"/>
      <c r="EJ54" s="18"/>
      <c r="EK54" s="18"/>
      <c r="EL54" s="18"/>
      <c r="EM54" s="18"/>
      <c r="EN54" s="18"/>
      <c r="EO54" s="18"/>
      <c r="EP54" s="18"/>
      <c r="EQ54" s="18"/>
      <c r="ER54" s="18"/>
      <c r="ES54" s="18"/>
      <c r="ET54" s="18"/>
      <c r="EU54" s="18"/>
      <c r="EV54" s="18"/>
      <c r="EW54" s="18"/>
      <c r="EX54" s="18"/>
      <c r="EY54" s="18"/>
      <c r="EZ54" s="18"/>
      <c r="FA54" s="18"/>
    </row>
    <row r="55" spans="1:157" s="2" customFormat="1" ht="30" customHeight="1" thickBot="1" x14ac:dyDescent="0.25">
      <c r="A55" s="30"/>
      <c r="B55" s="118" t="s">
        <v>73</v>
      </c>
      <c r="C55" s="119" t="s">
        <v>26</v>
      </c>
      <c r="D55" s="120">
        <v>0</v>
      </c>
      <c r="E55" s="121">
        <v>43927</v>
      </c>
      <c r="F55" s="121">
        <f>E55</f>
        <v>43927</v>
      </c>
      <c r="G55" s="143"/>
      <c r="H55" s="164"/>
      <c r="I55" s="11"/>
      <c r="J55" s="11">
        <f t="shared" si="89"/>
        <v>1</v>
      </c>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c r="DD55" s="18"/>
      <c r="DE55" s="18"/>
      <c r="DF55" s="18"/>
      <c r="DG55" s="18"/>
      <c r="DH55" s="18"/>
      <c r="DI55" s="18"/>
      <c r="DJ55" s="18"/>
      <c r="DK55" s="18"/>
      <c r="DL55" s="18"/>
      <c r="DM55" s="18"/>
      <c r="DN55" s="18"/>
      <c r="DO55" s="18"/>
      <c r="DP55" s="18"/>
      <c r="DQ55" s="18"/>
      <c r="DR55" s="18"/>
      <c r="DS55" s="18"/>
      <c r="DT55" s="18"/>
      <c r="DU55" s="18"/>
      <c r="DV55" s="18"/>
      <c r="DW55" s="18"/>
      <c r="DX55" s="18"/>
      <c r="DY55" s="18"/>
      <c r="DZ55" s="18"/>
      <c r="EA55" s="18"/>
      <c r="EB55" s="18"/>
      <c r="EC55" s="18"/>
      <c r="ED55" s="18"/>
      <c r="EE55" s="18"/>
      <c r="EF55" s="18"/>
      <c r="EG55" s="18"/>
      <c r="EH55" s="18"/>
      <c r="EI55" s="18"/>
      <c r="EJ55" s="18"/>
      <c r="EK55" s="18"/>
      <c r="EL55" s="18"/>
      <c r="EM55" s="18"/>
      <c r="EN55" s="18"/>
      <c r="EO55" s="18"/>
      <c r="EP55" s="18"/>
      <c r="EQ55" s="18"/>
      <c r="ER55" s="18"/>
      <c r="ES55" s="18"/>
      <c r="ET55" s="18"/>
      <c r="EU55" s="18"/>
      <c r="EV55" s="18"/>
      <c r="EW55" s="18"/>
      <c r="EX55" s="18"/>
      <c r="EY55" s="18"/>
      <c r="EZ55" s="18"/>
      <c r="FA55" s="18"/>
    </row>
    <row r="56" spans="1:157" s="2" customFormat="1" ht="30" customHeight="1" thickBot="1" x14ac:dyDescent="0.25">
      <c r="A56" s="30"/>
      <c r="B56" s="51" t="s">
        <v>74</v>
      </c>
      <c r="C56" s="52" t="s">
        <v>26</v>
      </c>
      <c r="D56" s="53"/>
      <c r="E56" s="54"/>
      <c r="F56" s="55"/>
      <c r="G56" s="144"/>
      <c r="H56" s="170" t="e" cm="1">
        <f t="array" aca="1" ref="H56" ca="1">NB_SI_COULEUR(I56:FA56,"x")</f>
        <v>#NAME?</v>
      </c>
      <c r="I56" s="58"/>
      <c r="J56" s="58"/>
      <c r="K56" s="57"/>
      <c r="L56" s="57"/>
      <c r="M56" s="171" t="s">
        <v>75</v>
      </c>
      <c r="N56" s="57"/>
      <c r="O56" s="57"/>
      <c r="P56" s="57"/>
      <c r="Q56" s="171" t="s">
        <v>75</v>
      </c>
      <c r="R56" s="57"/>
      <c r="S56" s="57"/>
      <c r="T56" s="171" t="s">
        <v>75</v>
      </c>
      <c r="U56" s="57"/>
      <c r="V56" s="57"/>
      <c r="W56" s="57"/>
      <c r="X56" s="171" t="s">
        <v>75</v>
      </c>
      <c r="Y56" s="57"/>
      <c r="Z56" s="57"/>
      <c r="AA56" s="171" t="s">
        <v>75</v>
      </c>
      <c r="AB56" s="57"/>
      <c r="AC56" s="57"/>
      <c r="AD56" s="57"/>
      <c r="AE56" s="57"/>
      <c r="AF56" s="57"/>
      <c r="AG56" s="57"/>
      <c r="AH56" s="57"/>
      <c r="AI56" s="171" t="s">
        <v>75</v>
      </c>
      <c r="AJ56" s="57"/>
      <c r="AK56" s="57"/>
      <c r="AL56" s="171" t="s">
        <v>75</v>
      </c>
      <c r="AM56" s="57"/>
      <c r="AN56" s="171" t="s">
        <v>75</v>
      </c>
      <c r="AO56" s="57"/>
      <c r="AP56" s="171" t="s">
        <v>75</v>
      </c>
      <c r="AQ56" s="57"/>
      <c r="AR56" s="57"/>
      <c r="AS56" s="171" t="s">
        <v>75</v>
      </c>
      <c r="AT56" s="57"/>
      <c r="AU56" s="57"/>
      <c r="AV56" s="57"/>
      <c r="AW56" s="171" t="s">
        <v>75</v>
      </c>
      <c r="AX56" s="57"/>
      <c r="AY56" s="57"/>
      <c r="AZ56" s="171" t="s">
        <v>75</v>
      </c>
      <c r="BA56" s="57"/>
      <c r="BB56" s="57"/>
      <c r="BC56" s="57"/>
      <c r="BD56" s="57"/>
      <c r="BE56" s="171" t="s">
        <v>75</v>
      </c>
      <c r="BF56" s="57"/>
      <c r="BG56" s="57"/>
      <c r="BH56" s="57"/>
      <c r="BI56" s="57"/>
      <c r="BJ56" s="171" t="s">
        <v>75</v>
      </c>
      <c r="BK56" s="57"/>
      <c r="BL56" s="57"/>
      <c r="BM56" s="57"/>
      <c r="BN56" s="57"/>
      <c r="BO56" s="57"/>
      <c r="BP56" s="171" t="s">
        <v>75</v>
      </c>
      <c r="BQ56" s="171" t="s">
        <v>75</v>
      </c>
      <c r="BR56" s="57"/>
      <c r="BS56" s="57"/>
      <c r="BT56" s="57"/>
      <c r="BU56" s="171" t="s">
        <v>75</v>
      </c>
      <c r="BV56" s="171" t="s">
        <v>75</v>
      </c>
      <c r="BW56" s="57"/>
      <c r="BX56" s="171" t="s">
        <v>75</v>
      </c>
      <c r="BY56" s="57"/>
      <c r="BZ56" s="57"/>
      <c r="CA56" s="57"/>
      <c r="CB56" s="171" t="s">
        <v>75</v>
      </c>
      <c r="CC56" s="57"/>
      <c r="CD56" s="57"/>
      <c r="CE56" s="171" t="s">
        <v>75</v>
      </c>
      <c r="CF56" s="57"/>
      <c r="CG56" s="57"/>
      <c r="CH56" s="57"/>
      <c r="CI56" s="171" t="s">
        <v>75</v>
      </c>
      <c r="CJ56" s="183"/>
      <c r="CK56" s="183"/>
      <c r="CL56" s="171" t="s">
        <v>75</v>
      </c>
      <c r="CM56" s="183"/>
      <c r="CN56" s="183"/>
      <c r="CO56" s="183"/>
      <c r="CP56" s="171" t="s">
        <v>75</v>
      </c>
      <c r="CQ56" s="171" t="s">
        <v>75</v>
      </c>
      <c r="CR56" s="171" t="s">
        <v>75</v>
      </c>
      <c r="CS56" s="171" t="s">
        <v>75</v>
      </c>
      <c r="CT56" s="171" t="s">
        <v>75</v>
      </c>
      <c r="CU56" s="171" t="s">
        <v>75</v>
      </c>
      <c r="CV56" s="171" t="s">
        <v>75</v>
      </c>
      <c r="CW56" s="171" t="s">
        <v>75</v>
      </c>
      <c r="CX56" s="171" t="s">
        <v>75</v>
      </c>
      <c r="CY56" s="171" t="s">
        <v>75</v>
      </c>
      <c r="CZ56" s="171" t="s">
        <v>75</v>
      </c>
      <c r="DA56" s="171" t="s">
        <v>75</v>
      </c>
      <c r="DB56" s="171" t="s">
        <v>75</v>
      </c>
      <c r="DC56" s="171" t="s">
        <v>75</v>
      </c>
      <c r="DD56" s="171" t="s">
        <v>75</v>
      </c>
      <c r="DE56" s="171" t="s">
        <v>75</v>
      </c>
      <c r="DF56" s="171" t="s">
        <v>75</v>
      </c>
      <c r="DG56" s="171" t="s">
        <v>75</v>
      </c>
      <c r="DH56" s="171" t="s">
        <v>75</v>
      </c>
      <c r="DI56" s="171" t="s">
        <v>75</v>
      </c>
      <c r="DJ56" s="171" t="s">
        <v>75</v>
      </c>
      <c r="DK56" s="171" t="s">
        <v>75</v>
      </c>
      <c r="DL56" s="57"/>
      <c r="DM56" s="57"/>
      <c r="DN56" s="57"/>
      <c r="DO56" s="57"/>
      <c r="DP56" s="57"/>
      <c r="DQ56" s="57"/>
      <c r="DR56" s="57"/>
      <c r="DS56" s="57"/>
      <c r="DT56" s="57"/>
      <c r="DU56" s="57"/>
      <c r="DV56" s="57"/>
      <c r="DW56" s="57"/>
      <c r="DX56" s="57"/>
      <c r="DY56" s="57"/>
      <c r="DZ56" s="57"/>
      <c r="EA56" s="57"/>
      <c r="EB56" s="57"/>
      <c r="EC56" s="57"/>
      <c r="ED56" s="57"/>
      <c r="EE56" s="57"/>
      <c r="EF56" s="57"/>
      <c r="EG56" s="57"/>
      <c r="EH56" s="57"/>
      <c r="EI56" s="57"/>
      <c r="EJ56" s="57"/>
      <c r="EK56" s="57"/>
      <c r="EL56" s="57"/>
      <c r="EM56" s="57"/>
      <c r="EN56" s="57"/>
      <c r="EO56" s="57"/>
      <c r="EP56" s="57"/>
      <c r="EQ56" s="57"/>
      <c r="ER56" s="57"/>
      <c r="ES56" s="57"/>
      <c r="ET56" s="57"/>
      <c r="EU56" s="57"/>
      <c r="EV56" s="57"/>
      <c r="EW56" s="57"/>
      <c r="EX56" s="57"/>
      <c r="EY56" s="57"/>
      <c r="EZ56" s="57"/>
      <c r="FA56" s="57"/>
    </row>
    <row r="57" spans="1:157" s="2" customFormat="1" ht="30" customHeight="1" thickBot="1" x14ac:dyDescent="0.25">
      <c r="A57" s="31" t="s">
        <v>76</v>
      </c>
      <c r="B57" s="15"/>
      <c r="C57" s="42"/>
      <c r="D57" s="16"/>
      <c r="E57" s="46"/>
      <c r="F57" s="46"/>
      <c r="G57" s="145"/>
      <c r="H57" s="169" t="e">
        <f>SUM(H8,H15,H19,H25,H32,H36,H39,H43,#REF!,H46)</f>
        <v>#REF!</v>
      </c>
      <c r="I57" s="17"/>
      <c r="J57" s="17" t="str">
        <f t="shared" si="89"/>
        <v/>
      </c>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20"/>
      <c r="EL57" s="20"/>
      <c r="EM57" s="20"/>
      <c r="EN57" s="20"/>
      <c r="EO57" s="20"/>
      <c r="EP57" s="20"/>
      <c r="EQ57" s="20"/>
      <c r="ER57" s="20"/>
      <c r="ES57" s="20"/>
      <c r="ET57" s="20"/>
      <c r="EU57" s="20"/>
      <c r="EV57" s="20"/>
      <c r="EW57" s="20"/>
      <c r="EX57" s="20"/>
      <c r="EY57" s="20"/>
      <c r="EZ57" s="20"/>
      <c r="FA57" s="20"/>
    </row>
    <row r="58" spans="1:157" ht="30" customHeight="1" x14ac:dyDescent="0.2">
      <c r="I58" s="56"/>
    </row>
    <row r="59" spans="1:157" ht="30" customHeight="1" x14ac:dyDescent="0.2">
      <c r="C59" s="9"/>
      <c r="F59" s="32"/>
      <c r="G59" s="146"/>
      <c r="H59" s="151"/>
    </row>
    <row r="60" spans="1:157" ht="30" customHeight="1" x14ac:dyDescent="0.2">
      <c r="C60" s="10"/>
    </row>
    <row r="110" spans="2:2" ht="30" customHeight="1" x14ac:dyDescent="0.2">
      <c r="B110" t="s">
        <v>77</v>
      </c>
    </row>
  </sheetData>
  <mergeCells count="26">
    <mergeCell ref="EN4:ET4"/>
    <mergeCell ref="EU4:FA4"/>
    <mergeCell ref="DE4:DK4"/>
    <mergeCell ref="DL4:DR4"/>
    <mergeCell ref="DS4:DY4"/>
    <mergeCell ref="DZ4:EF4"/>
    <mergeCell ref="EG4:EM4"/>
    <mergeCell ref="CJ4:CP4"/>
    <mergeCell ref="CQ4:CW4"/>
    <mergeCell ref="CX4:DD4"/>
    <mergeCell ref="C1:C2"/>
    <mergeCell ref="C3:D3"/>
    <mergeCell ref="C4:D4"/>
    <mergeCell ref="BO4:BU4"/>
    <mergeCell ref="BV4:CB4"/>
    <mergeCell ref="CC4:CI4"/>
    <mergeCell ref="BA4:BG4"/>
    <mergeCell ref="BH4:BN4"/>
    <mergeCell ref="B5:I5"/>
    <mergeCell ref="AM4:AS4"/>
    <mergeCell ref="AT4:AZ4"/>
    <mergeCell ref="E3:F3"/>
    <mergeCell ref="K4:Q4"/>
    <mergeCell ref="R4:X4"/>
    <mergeCell ref="Y4:AE4"/>
    <mergeCell ref="AF4:AL4"/>
  </mergeCells>
  <conditionalFormatting sqref="D1:D39 D42:D1048576">
    <cfRule type="dataBar" priority="449">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K5:BN11 K25:BN31 BO54:BQ54 BT54:BU54 BO46:BU51 K13:FA18 K32:FA34 K37:FA38 K55:FA57">
    <cfRule type="expression" dxfId="112" priority="468">
      <formula>AND(TODAY()&gt;=K$5,TODAY()&lt;L$5)</formula>
    </cfRule>
  </conditionalFormatting>
  <conditionalFormatting sqref="K7:BN11 K25:BN31 BO54:BQ54 BT54:BU54 BO46:BU51 K13:FA18 K32:FA34 K37:FA38 K55:FA57">
    <cfRule type="expression" dxfId="111" priority="462">
      <formula>AND(début_tâche&lt;=K$5,ROUNDDOWN((fin_tâche-début_tâche+1)*avancement_tâche,0)+début_tâche-1&gt;=K$5)</formula>
    </cfRule>
    <cfRule type="expression" dxfId="110" priority="463" stopIfTrue="1">
      <formula>AND(fin_tâche&gt;=K$5,début_tâche&lt;L$5)</formula>
    </cfRule>
  </conditionalFormatting>
  <conditionalFormatting sqref="D36">
    <cfRule type="dataBar" priority="432">
      <dataBar>
        <cfvo type="num" val="0"/>
        <cfvo type="num" val="1"/>
        <color theme="0" tint="-0.249977111117893"/>
      </dataBar>
      <extLst>
        <ext xmlns:x14="http://schemas.microsoft.com/office/spreadsheetml/2009/9/main" uri="{B025F937-C7B1-47D3-B67F-A62EFF666E3E}">
          <x14:id>{83DAC951-507B-7842-9BA5-1E6D0EA9D516}</x14:id>
        </ext>
      </extLst>
    </cfRule>
  </conditionalFormatting>
  <conditionalFormatting sqref="K36:BN36">
    <cfRule type="expression" dxfId="109" priority="435">
      <formula>AND(TODAY()&gt;=K$5,TODAY()&lt;L$5)</formula>
    </cfRule>
  </conditionalFormatting>
  <conditionalFormatting sqref="K36:BN36">
    <cfRule type="expression" dxfId="108" priority="433">
      <formula>AND(début_tâche&lt;=K$5,ROUNDDOWN((fin_tâche-début_tâche+1)*avancement_tâche,0)+début_tâche-1&gt;=K$5)</formula>
    </cfRule>
    <cfRule type="expression" dxfId="107" priority="434" stopIfTrue="1">
      <formula>AND(fin_tâche&gt;=K$5,début_tâche&lt;L$5)</formula>
    </cfRule>
  </conditionalFormatting>
  <conditionalFormatting sqref="D39">
    <cfRule type="dataBar" priority="424">
      <dataBar>
        <cfvo type="num" val="0"/>
        <cfvo type="num" val="1"/>
        <color theme="0" tint="-0.249977111117893"/>
      </dataBar>
      <extLst>
        <ext xmlns:x14="http://schemas.microsoft.com/office/spreadsheetml/2009/9/main" uri="{B025F937-C7B1-47D3-B67F-A62EFF666E3E}">
          <x14:id>{4C9D0B4F-A160-C247-A2E8-A38114E60B80}</x14:id>
        </ext>
      </extLst>
    </cfRule>
  </conditionalFormatting>
  <conditionalFormatting sqref="K39:BN41">
    <cfRule type="expression" dxfId="106" priority="427">
      <formula>AND(TODAY()&gt;=K$5,TODAY()&lt;L$5)</formula>
    </cfRule>
  </conditionalFormatting>
  <conditionalFormatting sqref="K39:BN41">
    <cfRule type="expression" dxfId="105" priority="425">
      <formula>AND(début_tâche&lt;=K$5,ROUNDDOWN((fin_tâche-début_tâche+1)*avancement_tâche,0)+début_tâche-1&gt;=K$5)</formula>
    </cfRule>
    <cfRule type="expression" dxfId="104" priority="426" stopIfTrue="1">
      <formula>AND(fin_tâche&gt;=K$5,début_tâche&lt;L$5)</formula>
    </cfRule>
  </conditionalFormatting>
  <conditionalFormatting sqref="K54:BN54">
    <cfRule type="expression" dxfId="103" priority="423">
      <formula>AND(TODAY()&gt;=K$5,TODAY()&lt;L$5)</formula>
    </cfRule>
  </conditionalFormatting>
  <conditionalFormatting sqref="K54:BN54">
    <cfRule type="expression" dxfId="102" priority="421">
      <formula>AND(début_tâche&lt;=K$5,ROUNDDOWN((fin_tâche-début_tâche+1)*avancement_tâche,0)+début_tâche-1&gt;=K$5)</formula>
    </cfRule>
    <cfRule type="expression" dxfId="101" priority="422" stopIfTrue="1">
      <formula>AND(fin_tâche&gt;=K$5,début_tâche&lt;L$5)</formula>
    </cfRule>
  </conditionalFormatting>
  <conditionalFormatting sqref="D46">
    <cfRule type="dataBar" priority="416">
      <dataBar>
        <cfvo type="num" val="0"/>
        <cfvo type="num" val="1"/>
        <color theme="0" tint="-0.249977111117893"/>
      </dataBar>
      <extLst>
        <ext xmlns:x14="http://schemas.microsoft.com/office/spreadsheetml/2009/9/main" uri="{B025F937-C7B1-47D3-B67F-A62EFF666E3E}">
          <x14:id>{8DF35636-D834-CC4B-9EB2-A81952D3A743}</x14:id>
        </ext>
      </extLst>
    </cfRule>
  </conditionalFormatting>
  <conditionalFormatting sqref="K46:BN46">
    <cfRule type="expression" dxfId="100" priority="419">
      <formula>AND(TODAY()&gt;=K$5,TODAY()&lt;L$5)</formula>
    </cfRule>
  </conditionalFormatting>
  <conditionalFormatting sqref="K46:BN46">
    <cfRule type="expression" dxfId="99" priority="417">
      <formula>AND(début_tâche&lt;=K$5,ROUNDDOWN((fin_tâche-début_tâche+1)*avancement_tâche,0)+début_tâche-1&gt;=K$5)</formula>
    </cfRule>
    <cfRule type="expression" dxfId="98" priority="418" stopIfTrue="1">
      <formula>AND(fin_tâche&gt;=K$5,début_tâche&lt;L$5)</formula>
    </cfRule>
  </conditionalFormatting>
  <conditionalFormatting sqref="K50:BN51">
    <cfRule type="expression" dxfId="97" priority="415">
      <formula>AND(TODAY()&gt;=K$5,TODAY()&lt;L$5)</formula>
    </cfRule>
  </conditionalFormatting>
  <conditionalFormatting sqref="K50:BN51">
    <cfRule type="expression" dxfId="96" priority="413">
      <formula>AND(début_tâche&lt;=K$5,ROUNDDOWN((fin_tâche-début_tâche+1)*avancement_tâche,0)+début_tâche-1&gt;=K$5)</formula>
    </cfRule>
    <cfRule type="expression" dxfId="95" priority="414" stopIfTrue="1">
      <formula>AND(fin_tâche&gt;=K$5,début_tâche&lt;L$5)</formula>
    </cfRule>
  </conditionalFormatting>
  <conditionalFormatting sqref="D47:D55">
    <cfRule type="dataBar" priority="411">
      <dataBar>
        <cfvo type="num" val="0"/>
        <cfvo type="num" val="1"/>
        <color theme="0" tint="-0.249977111117893"/>
      </dataBar>
      <extLst>
        <ext xmlns:x14="http://schemas.microsoft.com/office/spreadsheetml/2009/9/main" uri="{B025F937-C7B1-47D3-B67F-A62EFF666E3E}">
          <x14:id>{71C73CF4-D0C6-9440-BF83-77730CC420F0}</x14:id>
        </ext>
      </extLst>
    </cfRule>
  </conditionalFormatting>
  <conditionalFormatting sqref="D19:D24">
    <cfRule type="dataBar" priority="404">
      <dataBar>
        <cfvo type="num" val="0"/>
        <cfvo type="num" val="1"/>
        <color theme="0" tint="-0.249977111117893"/>
      </dataBar>
      <extLst>
        <ext xmlns:x14="http://schemas.microsoft.com/office/spreadsheetml/2009/9/main" uri="{B025F937-C7B1-47D3-B67F-A62EFF666E3E}">
          <x14:id>{89307F20-FBAF-0746-8714-3D228A4A4619}</x14:id>
        </ext>
      </extLst>
    </cfRule>
  </conditionalFormatting>
  <conditionalFormatting sqref="K19:BN24">
    <cfRule type="expression" dxfId="94" priority="407">
      <formula>AND(TODAY()&gt;=K$5,TODAY()&lt;L$5)</formula>
    </cfRule>
  </conditionalFormatting>
  <conditionalFormatting sqref="K19:BN24">
    <cfRule type="expression" dxfId="93" priority="406" stopIfTrue="1">
      <formula>AND(fin_tâche&gt;=K$5,début_tâche&lt;L$5)</formula>
    </cfRule>
  </conditionalFormatting>
  <conditionalFormatting sqref="K47:BN49">
    <cfRule type="expression" dxfId="92" priority="399">
      <formula>AND(TODAY()&gt;=K$5,TODAY()&lt;L$5)</formula>
    </cfRule>
  </conditionalFormatting>
  <conditionalFormatting sqref="K47:BN49">
    <cfRule type="expression" dxfId="91" priority="397">
      <formula>AND(début_tâche&lt;=K$5,ROUNDDOWN((fin_tâche-début_tâche+1)*avancement_tâche,0)+début_tâche-1&gt;=K$5)</formula>
    </cfRule>
    <cfRule type="expression" dxfId="90" priority="398" stopIfTrue="1">
      <formula>AND(fin_tâche&gt;=K$5,début_tâche&lt;L$5)</formula>
    </cfRule>
  </conditionalFormatting>
  <conditionalFormatting sqref="BO5:BU11 BO25:BU31">
    <cfRule type="expression" dxfId="89" priority="395">
      <formula>AND(TODAY()&gt;=BO$5,TODAY()&lt;BP$5)</formula>
    </cfRule>
  </conditionalFormatting>
  <conditionalFormatting sqref="BO7:BU11 BO25:BU31">
    <cfRule type="expression" dxfId="88" priority="393">
      <formula>AND(début_tâche&lt;=BO$5,ROUNDDOWN((fin_tâche-début_tâche+1)*avancement_tâche,0)+début_tâche-1&gt;=BO$5)</formula>
    </cfRule>
    <cfRule type="expression" dxfId="87" priority="394" stopIfTrue="1">
      <formula>AND(fin_tâche&gt;=BO$5,début_tâche&lt;BP$5)</formula>
    </cfRule>
  </conditionalFormatting>
  <conditionalFormatting sqref="BO36:BU36">
    <cfRule type="expression" dxfId="86" priority="392">
      <formula>AND(TODAY()&gt;=BO$5,TODAY()&lt;BP$5)</formula>
    </cfRule>
  </conditionalFormatting>
  <conditionalFormatting sqref="BO36:BU36">
    <cfRule type="expression" dxfId="85" priority="390">
      <formula>AND(début_tâche&lt;=BO$5,ROUNDDOWN((fin_tâche-début_tâche+1)*avancement_tâche,0)+début_tâche-1&gt;=BO$5)</formula>
    </cfRule>
    <cfRule type="expression" dxfId="84" priority="391" stopIfTrue="1">
      <formula>AND(fin_tâche&gt;=BO$5,début_tâche&lt;BP$5)</formula>
    </cfRule>
  </conditionalFormatting>
  <conditionalFormatting sqref="BO39:BU41">
    <cfRule type="expression" dxfId="83" priority="386">
      <formula>AND(TODAY()&gt;=BO$5,TODAY()&lt;BP$5)</formula>
    </cfRule>
  </conditionalFormatting>
  <conditionalFormatting sqref="BO39:BU41">
    <cfRule type="expression" dxfId="82" priority="384">
      <formula>AND(début_tâche&lt;=BO$5,ROUNDDOWN((fin_tâche-début_tâche+1)*avancement_tâche,0)+début_tâche-1&gt;=BO$5)</formula>
    </cfRule>
    <cfRule type="expression" dxfId="81" priority="385" stopIfTrue="1">
      <formula>AND(fin_tâche&gt;=BO$5,début_tâche&lt;BP$5)</formula>
    </cfRule>
  </conditionalFormatting>
  <conditionalFormatting sqref="BO19:BU24">
    <cfRule type="expression" dxfId="80" priority="371">
      <formula>AND(TODAY()&gt;=BO$5,TODAY()&lt;BP$5)</formula>
    </cfRule>
  </conditionalFormatting>
  <conditionalFormatting sqref="BO19:BU24">
    <cfRule type="expression" dxfId="79" priority="369">
      <formula>AND(début_tâche&lt;=BO$5,ROUNDDOWN((fin_tâche-début_tâche+1)*avancement_tâche,0)+début_tâche-1&gt;=BO$5)</formula>
    </cfRule>
    <cfRule type="expression" dxfId="78" priority="370" stopIfTrue="1">
      <formula>AND(fin_tâche&gt;=BO$5,début_tâche&lt;BP$5)</formula>
    </cfRule>
  </conditionalFormatting>
  <conditionalFormatting sqref="BV5:CB11 BV25:CB31">
    <cfRule type="expression" dxfId="77" priority="362">
      <formula>AND(TODAY()&gt;=BV$5,TODAY()&lt;BW$5)</formula>
    </cfRule>
  </conditionalFormatting>
  <conditionalFormatting sqref="BV7:CB11 BV25:CB31">
    <cfRule type="expression" dxfId="76" priority="360">
      <formula>AND(début_tâche&lt;=BV$5,ROUNDDOWN((fin_tâche-début_tâche+1)*avancement_tâche,0)+début_tâche-1&gt;=BV$5)</formula>
    </cfRule>
    <cfRule type="expression" dxfId="75" priority="361" stopIfTrue="1">
      <formula>AND(fin_tâche&gt;=BV$5,début_tâche&lt;BW$5)</formula>
    </cfRule>
  </conditionalFormatting>
  <conditionalFormatting sqref="BV36:CB36">
    <cfRule type="expression" dxfId="74" priority="359">
      <formula>AND(TODAY()&gt;=BV$5,TODAY()&lt;BW$5)</formula>
    </cfRule>
  </conditionalFormatting>
  <conditionalFormatting sqref="BV36:CB36">
    <cfRule type="expression" dxfId="73" priority="357">
      <formula>AND(début_tâche&lt;=BV$5,ROUNDDOWN((fin_tâche-début_tâche+1)*avancement_tâche,0)+début_tâche-1&gt;=BV$5)</formula>
    </cfRule>
    <cfRule type="expression" dxfId="72" priority="358" stopIfTrue="1">
      <formula>AND(fin_tâche&gt;=BV$5,début_tâche&lt;BW$5)</formula>
    </cfRule>
  </conditionalFormatting>
  <conditionalFormatting sqref="BV39:CB41">
    <cfRule type="expression" dxfId="71" priority="353">
      <formula>AND(TODAY()&gt;=BV$5,TODAY()&lt;BW$5)</formula>
    </cfRule>
  </conditionalFormatting>
  <conditionalFormatting sqref="BV39:CB41">
    <cfRule type="expression" dxfId="70" priority="351">
      <formula>AND(début_tâche&lt;=BV$5,ROUNDDOWN((fin_tâche-début_tâche+1)*avancement_tâche,0)+début_tâche-1&gt;=BV$5)</formula>
    </cfRule>
    <cfRule type="expression" dxfId="69" priority="352" stopIfTrue="1">
      <formula>AND(fin_tâche&gt;=BV$5,début_tâche&lt;BW$5)</formula>
    </cfRule>
  </conditionalFormatting>
  <conditionalFormatting sqref="BV54:CB54">
    <cfRule type="expression" dxfId="68" priority="350">
      <formula>AND(TODAY()&gt;=BV$5,TODAY()&lt;BW$5)</formula>
    </cfRule>
  </conditionalFormatting>
  <conditionalFormatting sqref="BV54:CB54">
    <cfRule type="expression" dxfId="67" priority="348">
      <formula>AND(début_tâche&lt;=BV$5,ROUNDDOWN((fin_tâche-début_tâche+1)*avancement_tâche,0)+début_tâche-1&gt;=BV$5)</formula>
    </cfRule>
    <cfRule type="expression" dxfId="66" priority="349" stopIfTrue="1">
      <formula>AND(fin_tâche&gt;=BV$5,début_tâche&lt;BW$5)</formula>
    </cfRule>
  </conditionalFormatting>
  <conditionalFormatting sqref="BV46:CB46">
    <cfRule type="expression" dxfId="65" priority="347">
      <formula>AND(TODAY()&gt;=BV$5,TODAY()&lt;BW$5)</formula>
    </cfRule>
  </conditionalFormatting>
  <conditionalFormatting sqref="BV46:CB46">
    <cfRule type="expression" dxfId="64" priority="345">
      <formula>AND(début_tâche&lt;=BV$5,ROUNDDOWN((fin_tâche-début_tâche+1)*avancement_tâche,0)+début_tâche-1&gt;=BV$5)</formula>
    </cfRule>
    <cfRule type="expression" dxfId="63" priority="346" stopIfTrue="1">
      <formula>AND(fin_tâche&gt;=BV$5,début_tâche&lt;BW$5)</formula>
    </cfRule>
  </conditionalFormatting>
  <conditionalFormatting sqref="BV50:CB51">
    <cfRule type="expression" dxfId="62" priority="344">
      <formula>AND(TODAY()&gt;=BV$5,TODAY()&lt;BW$5)</formula>
    </cfRule>
  </conditionalFormatting>
  <conditionalFormatting sqref="BV50:CB51">
    <cfRule type="expression" dxfId="61" priority="342">
      <formula>AND(début_tâche&lt;=BV$5,ROUNDDOWN((fin_tâche-début_tâche+1)*avancement_tâche,0)+début_tâche-1&gt;=BV$5)</formula>
    </cfRule>
    <cfRule type="expression" dxfId="60" priority="343" stopIfTrue="1">
      <formula>AND(fin_tâche&gt;=BV$5,début_tâche&lt;BW$5)</formula>
    </cfRule>
  </conditionalFormatting>
  <conditionalFormatting sqref="BV19:CB24">
    <cfRule type="expression" dxfId="59" priority="338">
      <formula>AND(TODAY()&gt;=BV$5,TODAY()&lt;BW$5)</formula>
    </cfRule>
  </conditionalFormatting>
  <conditionalFormatting sqref="BV19:CB24">
    <cfRule type="expression" dxfId="58" priority="336">
      <formula>AND(début_tâche&lt;=BV$5,ROUNDDOWN((fin_tâche-début_tâche+1)*avancement_tâche,0)+début_tâche-1&gt;=BV$5)</formula>
    </cfRule>
    <cfRule type="expression" dxfId="57" priority="337" stopIfTrue="1">
      <formula>AND(fin_tâche&gt;=BV$5,début_tâche&lt;BW$5)</formula>
    </cfRule>
  </conditionalFormatting>
  <conditionalFormatting sqref="BV47:CB49">
    <cfRule type="expression" dxfId="56" priority="332">
      <formula>AND(TODAY()&gt;=BV$5,TODAY()&lt;BW$5)</formula>
    </cfRule>
  </conditionalFormatting>
  <conditionalFormatting sqref="BV47:CB49">
    <cfRule type="expression" dxfId="55" priority="330">
      <formula>AND(début_tâche&lt;=BV$5,ROUNDDOWN((fin_tâche-début_tâche+1)*avancement_tâche,0)+début_tâche-1&gt;=BV$5)</formula>
    </cfRule>
    <cfRule type="expression" dxfId="54" priority="331" stopIfTrue="1">
      <formula>AND(fin_tâche&gt;=BV$5,début_tâche&lt;BW$5)</formula>
    </cfRule>
  </conditionalFormatting>
  <conditionalFormatting sqref="CC5:FA11 CC25:FA31">
    <cfRule type="expression" dxfId="53" priority="329">
      <formula>AND(TODAY()&gt;=CC$5,TODAY()&lt;CD$5)</formula>
    </cfRule>
  </conditionalFormatting>
  <conditionalFormatting sqref="CC7:FA11 CC25:FA31">
    <cfRule type="expression" dxfId="52" priority="327">
      <formula>AND(début_tâche&lt;=CC$5,ROUNDDOWN((fin_tâche-début_tâche+1)*avancement_tâche,0)+début_tâche-1&gt;=CC$5)</formula>
    </cfRule>
    <cfRule type="expression" dxfId="51" priority="328" stopIfTrue="1">
      <formula>AND(fin_tâche&gt;=CC$5,début_tâche&lt;CD$5)</formula>
    </cfRule>
  </conditionalFormatting>
  <conditionalFormatting sqref="CC36:FA36">
    <cfRule type="expression" dxfId="50" priority="326">
      <formula>AND(TODAY()&gt;=CC$5,TODAY()&lt;CD$5)</formula>
    </cfRule>
  </conditionalFormatting>
  <conditionalFormatting sqref="CC36:FA36">
    <cfRule type="expression" dxfId="49" priority="324">
      <formula>AND(début_tâche&lt;=CC$5,ROUNDDOWN((fin_tâche-début_tâche+1)*avancement_tâche,0)+début_tâche-1&gt;=CC$5)</formula>
    </cfRule>
    <cfRule type="expression" dxfId="48" priority="325" stopIfTrue="1">
      <formula>AND(fin_tâche&gt;=CC$5,début_tâche&lt;CD$5)</formula>
    </cfRule>
  </conditionalFormatting>
  <conditionalFormatting sqref="CC39:FA41">
    <cfRule type="expression" dxfId="47" priority="320">
      <formula>AND(TODAY()&gt;=CC$5,TODAY()&lt;CD$5)</formula>
    </cfRule>
  </conditionalFormatting>
  <conditionalFormatting sqref="CC39:FA41">
    <cfRule type="expression" dxfId="46" priority="318">
      <formula>AND(début_tâche&lt;=CC$5,ROUNDDOWN((fin_tâche-début_tâche+1)*avancement_tâche,0)+début_tâche-1&gt;=CC$5)</formula>
    </cfRule>
    <cfRule type="expression" dxfId="45" priority="319" stopIfTrue="1">
      <formula>AND(fin_tâche&gt;=CC$5,début_tâche&lt;CD$5)</formula>
    </cfRule>
  </conditionalFormatting>
  <conditionalFormatting sqref="CC54:FA54">
    <cfRule type="expression" dxfId="44" priority="317">
      <formula>AND(TODAY()&gt;=CC$5,TODAY()&lt;CD$5)</formula>
    </cfRule>
  </conditionalFormatting>
  <conditionalFormatting sqref="CC54:FA54">
    <cfRule type="expression" dxfId="43" priority="315">
      <formula>AND(début_tâche&lt;=CC$5,ROUNDDOWN((fin_tâche-début_tâche+1)*avancement_tâche,0)+début_tâche-1&gt;=CC$5)</formula>
    </cfRule>
    <cfRule type="expression" dxfId="42" priority="316" stopIfTrue="1">
      <formula>AND(fin_tâche&gt;=CC$5,début_tâche&lt;CD$5)</formula>
    </cfRule>
  </conditionalFormatting>
  <conditionalFormatting sqref="CC46:FA46">
    <cfRule type="expression" dxfId="41" priority="314">
      <formula>AND(TODAY()&gt;=CC$5,TODAY()&lt;CD$5)</formula>
    </cfRule>
  </conditionalFormatting>
  <conditionalFormatting sqref="CC46:FA46">
    <cfRule type="expression" dxfId="40" priority="312">
      <formula>AND(début_tâche&lt;=CC$5,ROUNDDOWN((fin_tâche-début_tâche+1)*avancement_tâche,0)+début_tâche-1&gt;=CC$5)</formula>
    </cfRule>
    <cfRule type="expression" dxfId="39" priority="313" stopIfTrue="1">
      <formula>AND(fin_tâche&gt;=CC$5,début_tâche&lt;CD$5)</formula>
    </cfRule>
  </conditionalFormatting>
  <conditionalFormatting sqref="CC50:FA51">
    <cfRule type="expression" dxfId="38" priority="311">
      <formula>AND(TODAY()&gt;=CC$5,TODAY()&lt;CD$5)</formula>
    </cfRule>
  </conditionalFormatting>
  <conditionalFormatting sqref="CC50:FA51">
    <cfRule type="expression" dxfId="37" priority="309">
      <formula>AND(début_tâche&lt;=CC$5,ROUNDDOWN((fin_tâche-début_tâche+1)*avancement_tâche,0)+début_tâche-1&gt;=CC$5)</formula>
    </cfRule>
    <cfRule type="expression" dxfId="36" priority="310" stopIfTrue="1">
      <formula>AND(fin_tâche&gt;=CC$5,début_tâche&lt;CD$5)</formula>
    </cfRule>
  </conditionalFormatting>
  <conditionalFormatting sqref="CC19:FA24">
    <cfRule type="expression" dxfId="35" priority="305">
      <formula>AND(TODAY()&gt;=CC$5,TODAY()&lt;CD$5)</formula>
    </cfRule>
  </conditionalFormatting>
  <conditionalFormatting sqref="CC19:FA24">
    <cfRule type="expression" dxfId="34" priority="303">
      <formula>AND(début_tâche&lt;=CC$5,ROUNDDOWN((fin_tâche-début_tâche+1)*avancement_tâche,0)+début_tâche-1&gt;=CC$5)</formula>
    </cfRule>
    <cfRule type="expression" dxfId="33" priority="304" stopIfTrue="1">
      <formula>AND(fin_tâche&gt;=CC$5,début_tâche&lt;CD$5)</formula>
    </cfRule>
  </conditionalFormatting>
  <conditionalFormatting sqref="CC47:FA49">
    <cfRule type="expression" dxfId="32" priority="299">
      <formula>AND(TODAY()&gt;=CC$5,TODAY()&lt;CD$5)</formula>
    </cfRule>
  </conditionalFormatting>
  <conditionalFormatting sqref="CC47:FA49">
    <cfRule type="expression" dxfId="31" priority="297">
      <formula>AND(début_tâche&lt;=CC$5,ROUNDDOWN((fin_tâche-début_tâche+1)*avancement_tâche,0)+début_tâche-1&gt;=CC$5)</formula>
    </cfRule>
    <cfRule type="expression" dxfId="30" priority="298" stopIfTrue="1">
      <formula>AND(fin_tâche&gt;=CC$5,début_tâche&lt;CD$5)</formula>
    </cfRule>
  </conditionalFormatting>
  <conditionalFormatting sqref="D56">
    <cfRule type="dataBar" priority="296">
      <dataBar>
        <cfvo type="num" val="0"/>
        <cfvo type="num" val="1"/>
        <color theme="0" tint="-0.249977111117893"/>
      </dataBar>
      <extLst>
        <ext xmlns:x14="http://schemas.microsoft.com/office/spreadsheetml/2009/9/main" uri="{B025F937-C7B1-47D3-B67F-A62EFF666E3E}">
          <x14:id>{DE840546-7384-1B48-89D9-6B7F133A38B2}</x14:id>
        </ext>
      </extLst>
    </cfRule>
  </conditionalFormatting>
  <conditionalFormatting sqref="CC43:FA43">
    <cfRule type="expression" dxfId="29" priority="270">
      <formula>AND(début_tâche&lt;=CC$5,ROUNDDOWN((fin_tâche-début_tâche+1)*avancement_tâche,0)+début_tâche-1&gt;=CC$5)</formula>
    </cfRule>
    <cfRule type="expression" dxfId="28" priority="271" stopIfTrue="1">
      <formula>AND(fin_tâche&gt;=CC$5,début_tâche&lt;CD$5)</formula>
    </cfRule>
  </conditionalFormatting>
  <conditionalFormatting sqref="BO44:BU44">
    <cfRule type="expression" dxfId="27" priority="295">
      <formula>AND(TODAY()&gt;=BO$5,TODAY()&lt;BP$5)</formula>
    </cfRule>
  </conditionalFormatting>
  <conditionalFormatting sqref="BO44:BU44">
    <cfRule type="expression" dxfId="26" priority="293">
      <formula>AND(début_tâche&lt;=BO$5,ROUNDDOWN((fin_tâche-début_tâche+1)*avancement_tâche,0)+début_tâche-1&gt;=BO$5)</formula>
    </cfRule>
    <cfRule type="expression" dxfId="25" priority="294" stopIfTrue="1">
      <formula>AND(fin_tâche&gt;=BO$5,début_tâche&lt;BP$5)</formula>
    </cfRule>
  </conditionalFormatting>
  <conditionalFormatting sqref="D44">
    <cfRule type="dataBar" priority="289">
      <dataBar>
        <cfvo type="num" val="0"/>
        <cfvo type="num" val="1"/>
        <color theme="0" tint="-0.249977111117893"/>
      </dataBar>
      <extLst>
        <ext xmlns:x14="http://schemas.microsoft.com/office/spreadsheetml/2009/9/main" uri="{B025F937-C7B1-47D3-B67F-A62EFF666E3E}">
          <x14:id>{EEB63BE1-79BE-554F-8079-01FCDA6FF741}</x14:id>
        </ext>
      </extLst>
    </cfRule>
  </conditionalFormatting>
  <conditionalFormatting sqref="K44:BN44">
    <cfRule type="expression" dxfId="24" priority="292">
      <formula>AND(TODAY()&gt;=K$5,TODAY()&lt;L$5)</formula>
    </cfRule>
  </conditionalFormatting>
  <conditionalFormatting sqref="K44:BN44">
    <cfRule type="expression" dxfId="23" priority="290">
      <formula>AND(début_tâche&lt;=K$5,ROUNDDOWN((fin_tâche-début_tâche+1)*avancement_tâche,0)+début_tâche-1&gt;=K$5)</formula>
    </cfRule>
    <cfRule type="expression" dxfId="22" priority="291" stopIfTrue="1">
      <formula>AND(fin_tâche&gt;=K$5,début_tâche&lt;L$5)</formula>
    </cfRule>
  </conditionalFormatting>
  <conditionalFormatting sqref="D43">
    <cfRule type="dataBar" priority="285">
      <dataBar>
        <cfvo type="num" val="0"/>
        <cfvo type="num" val="1"/>
        <color theme="0" tint="-0.249977111117893"/>
      </dataBar>
      <extLst>
        <ext xmlns:x14="http://schemas.microsoft.com/office/spreadsheetml/2009/9/main" uri="{B025F937-C7B1-47D3-B67F-A62EFF666E3E}">
          <x14:id>{16478955-D9C0-EA4E-88D4-C4D4C5609B17}</x14:id>
        </ext>
      </extLst>
    </cfRule>
  </conditionalFormatting>
  <conditionalFormatting sqref="K43:BN43">
    <cfRule type="expression" dxfId="21" priority="288">
      <formula>AND(TODAY()&gt;=K$5,TODAY()&lt;L$5)</formula>
    </cfRule>
  </conditionalFormatting>
  <conditionalFormatting sqref="K43:BN43">
    <cfRule type="expression" dxfId="20" priority="286">
      <formula>AND(début_tâche&lt;=K$5,ROUNDDOWN((fin_tâche-début_tâche+1)*avancement_tâche,0)+début_tâche-1&gt;=K$5)</formula>
    </cfRule>
    <cfRule type="expression" dxfId="19" priority="287" stopIfTrue="1">
      <formula>AND(fin_tâche&gt;=K$5,début_tâche&lt;L$5)</formula>
    </cfRule>
  </conditionalFormatting>
  <conditionalFormatting sqref="BO43:BU43">
    <cfRule type="expression" dxfId="18" priority="284">
      <formula>AND(TODAY()&gt;=BO$5,TODAY()&lt;BP$5)</formula>
    </cfRule>
  </conditionalFormatting>
  <conditionalFormatting sqref="BO43:BU43">
    <cfRule type="expression" dxfId="17" priority="282">
      <formula>AND(début_tâche&lt;=BO$5,ROUNDDOWN((fin_tâche-début_tâche+1)*avancement_tâche,0)+début_tâche-1&gt;=BO$5)</formula>
    </cfRule>
    <cfRule type="expression" dxfId="16" priority="283" stopIfTrue="1">
      <formula>AND(fin_tâche&gt;=BO$5,début_tâche&lt;BP$5)</formula>
    </cfRule>
  </conditionalFormatting>
  <conditionalFormatting sqref="BV44:CB44">
    <cfRule type="expression" dxfId="15" priority="281">
      <formula>AND(TODAY()&gt;=BV$5,TODAY()&lt;BW$5)</formula>
    </cfRule>
  </conditionalFormatting>
  <conditionalFormatting sqref="BV44:CB44">
    <cfRule type="expression" dxfId="14" priority="279">
      <formula>AND(début_tâche&lt;=BV$5,ROUNDDOWN((fin_tâche-début_tâche+1)*avancement_tâche,0)+début_tâche-1&gt;=BV$5)</formula>
    </cfRule>
    <cfRule type="expression" dxfId="13" priority="280" stopIfTrue="1">
      <formula>AND(fin_tâche&gt;=BV$5,début_tâche&lt;BW$5)</formula>
    </cfRule>
  </conditionalFormatting>
  <conditionalFormatting sqref="BV43:CB43">
    <cfRule type="expression" dxfId="12" priority="278">
      <formula>AND(TODAY()&gt;=BV$5,TODAY()&lt;BW$5)</formula>
    </cfRule>
  </conditionalFormatting>
  <conditionalFormatting sqref="BV43:CB43">
    <cfRule type="expression" dxfId="11" priority="276">
      <formula>AND(début_tâche&lt;=BV$5,ROUNDDOWN((fin_tâche-début_tâche+1)*avancement_tâche,0)+début_tâche-1&gt;=BV$5)</formula>
    </cfRule>
    <cfRule type="expression" dxfId="10" priority="277" stopIfTrue="1">
      <formula>AND(fin_tâche&gt;=BV$5,début_tâche&lt;BW$5)</formula>
    </cfRule>
  </conditionalFormatting>
  <conditionalFormatting sqref="CC44:FA44">
    <cfRule type="expression" dxfId="9" priority="275">
      <formula>AND(TODAY()&gt;=CC$5,TODAY()&lt;CD$5)</formula>
    </cfRule>
  </conditionalFormatting>
  <conditionalFormatting sqref="CC44:FA44">
    <cfRule type="expression" dxfId="8" priority="273">
      <formula>AND(début_tâche&lt;=CC$5,ROUNDDOWN((fin_tâche-début_tâche+1)*avancement_tâche,0)+début_tâche-1&gt;=CC$5)</formula>
    </cfRule>
    <cfRule type="expression" dxfId="7" priority="274" stopIfTrue="1">
      <formula>AND(fin_tâche&gt;=CC$5,début_tâche&lt;CD$5)</formula>
    </cfRule>
  </conditionalFormatting>
  <conditionalFormatting sqref="CC43:FA43">
    <cfRule type="expression" dxfId="6" priority="272">
      <formula>AND(TODAY()&gt;=CC$5,TODAY()&lt;CD$5)</formula>
    </cfRule>
  </conditionalFormatting>
  <conditionalFormatting sqref="D35">
    <cfRule type="dataBar" priority="175">
      <dataBar>
        <cfvo type="num" val="0"/>
        <cfvo type="num" val="1"/>
        <color theme="0" tint="-0.249977111117893"/>
      </dataBar>
      <extLst>
        <ext xmlns:x14="http://schemas.microsoft.com/office/spreadsheetml/2009/9/main" uri="{B025F937-C7B1-47D3-B67F-A62EFF666E3E}">
          <x14:id>{16B06885-4AF1-2949-80C1-F6DF7A790B9C}</x14:id>
        </ext>
      </extLst>
    </cfRule>
  </conditionalFormatting>
  <conditionalFormatting sqref="K35:FA35">
    <cfRule type="expression" dxfId="5" priority="178">
      <formula>AND(TODAY()&gt;=K$5,TODAY()&lt;L$5)</formula>
    </cfRule>
  </conditionalFormatting>
  <conditionalFormatting sqref="K35:FA35">
    <cfRule type="expression" dxfId="4" priority="176">
      <formula>AND(début_tâche&lt;=K$5,ROUNDDOWN((fin_tâche-début_tâche+1)*avancement_tâche,0)+début_tâche-1&gt;=K$5)</formula>
    </cfRule>
    <cfRule type="expression" dxfId="3" priority="177" stopIfTrue="1">
      <formula>AND(fin_tâche&gt;=K$5,début_tâche&lt;L$5)</formula>
    </cfRule>
  </conditionalFormatting>
  <conditionalFormatting sqref="BO42:BU42">
    <cfRule type="expression" dxfId="2" priority="145">
      <formula>AND(TODAY()&gt;=BO$5,TODAY()&lt;BP$5)</formula>
    </cfRule>
  </conditionalFormatting>
  <conditionalFormatting sqref="K9:FA56">
    <cfRule type="expression" dxfId="1" priority="29">
      <formula>AND(début_tâche&lt;=K$5,ROUNDDOWN((fin_tâche-début_tâche+1)*avancement_tâche,0)+début_tâche-1&gt;=K$5)</formula>
    </cfRule>
    <cfRule type="expression" dxfId="0" priority="30" stopIfTrue="1">
      <formula>AND(fin_tâche&gt;=K$5,début_tâche&lt;L$5)</formula>
    </cfRule>
  </conditionalFormatting>
  <conditionalFormatting sqref="D40:D41">
    <cfRule type="dataBar" priority="2">
      <dataBar>
        <cfvo type="num" val="0"/>
        <cfvo type="num" val="1"/>
        <color theme="0" tint="-0.249977111117893"/>
      </dataBar>
      <extLst>
        <ext xmlns:x14="http://schemas.microsoft.com/office/spreadsheetml/2009/9/main" uri="{B025F937-C7B1-47D3-B67F-A62EFF666E3E}">
          <x14:id>{B72A0C64-426D-0B4B-9AFC-353478B01296}</x14:id>
        </ext>
      </extLst>
    </cfRule>
  </conditionalFormatting>
  <conditionalFormatting sqref="D40:D41">
    <cfRule type="dataBar" priority="1">
      <dataBar>
        <cfvo type="num" val="0"/>
        <cfvo type="num" val="1"/>
        <color theme="0" tint="-0.249977111117893"/>
      </dataBar>
      <extLst>
        <ext xmlns:x14="http://schemas.microsoft.com/office/spreadsheetml/2009/9/main" uri="{B025F937-C7B1-47D3-B67F-A62EFF666E3E}">
          <x14:id>{45B184E6-9FAC-8442-B1BC-0976B2D95692}</x14:id>
        </ext>
      </extLst>
    </cfRule>
  </conditionalFormatting>
  <dataValidations disablePrompts="1" count="1">
    <dataValidation type="whole" operator="greaterThanOrEqual" allowBlank="1" showInputMessage="1" promptTitle="Semaine d’affichage" prompt="La modification de ce nombre entraînera la défilement du diagramme de Gantt." sqref="E4" xr:uid="{00000000-0002-0000-0000-000000000000}">
      <formula1>1</formula1>
    </dataValidation>
  </dataValidations>
  <hyperlinks>
    <hyperlink ref="K2" r:id="rId1" xr:uid="{00000000-0004-0000-0000-000000000000}"/>
    <hyperlink ref="K1" r:id="rId2" xr:uid="{00000000-0004-0000-0000-000001000000}"/>
  </hyperlinks>
  <printOptions horizontalCentered="1"/>
  <pageMargins left="0.25" right="0.25" top="0.25" bottom="0.25" header="0" footer="0"/>
  <pageSetup paperSize="9" scale="3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D1:D39 D42:D1048576</xm:sqref>
        </x14:conditionalFormatting>
        <x14:conditionalFormatting xmlns:xm="http://schemas.microsoft.com/office/excel/2006/main">
          <x14:cfRule type="dataBar" id="{83DAC951-507B-7842-9BA5-1E6D0EA9D516}">
            <x14:dataBar minLength="0" maxLength="100" gradient="0">
              <x14:cfvo type="num">
                <xm:f>0</xm:f>
              </x14:cfvo>
              <x14:cfvo type="num">
                <xm:f>1</xm:f>
              </x14:cfvo>
              <x14:negativeFillColor rgb="FFFF0000"/>
              <x14:axisColor rgb="FF000000"/>
            </x14:dataBar>
          </x14:cfRule>
          <xm:sqref>D36</xm:sqref>
        </x14:conditionalFormatting>
        <x14:conditionalFormatting xmlns:xm="http://schemas.microsoft.com/office/excel/2006/main">
          <x14:cfRule type="dataBar" id="{4C9D0B4F-A160-C247-A2E8-A38114E60B80}">
            <x14:dataBar minLength="0" maxLength="100" gradient="0">
              <x14:cfvo type="num">
                <xm:f>0</xm:f>
              </x14:cfvo>
              <x14:cfvo type="num">
                <xm:f>1</xm:f>
              </x14:cfvo>
              <x14:negativeFillColor rgb="FFFF0000"/>
              <x14:axisColor rgb="FF000000"/>
            </x14:dataBar>
          </x14:cfRule>
          <xm:sqref>D39</xm:sqref>
        </x14:conditionalFormatting>
        <x14:conditionalFormatting xmlns:xm="http://schemas.microsoft.com/office/excel/2006/main">
          <x14:cfRule type="dataBar" id="{8DF35636-D834-CC4B-9EB2-A81952D3A743}">
            <x14:dataBar minLength="0" maxLength="100" gradient="0">
              <x14:cfvo type="num">
                <xm:f>0</xm:f>
              </x14:cfvo>
              <x14:cfvo type="num">
                <xm:f>1</xm:f>
              </x14:cfvo>
              <x14:negativeFillColor rgb="FFFF0000"/>
              <x14:axisColor rgb="FF000000"/>
            </x14:dataBar>
          </x14:cfRule>
          <xm:sqref>D46</xm:sqref>
        </x14:conditionalFormatting>
        <x14:conditionalFormatting xmlns:xm="http://schemas.microsoft.com/office/excel/2006/main">
          <x14:cfRule type="dataBar" id="{71C73CF4-D0C6-9440-BF83-77730CC420F0}">
            <x14:dataBar minLength="0" maxLength="100" gradient="0">
              <x14:cfvo type="num">
                <xm:f>0</xm:f>
              </x14:cfvo>
              <x14:cfvo type="num">
                <xm:f>1</xm:f>
              </x14:cfvo>
              <x14:negativeFillColor rgb="FFFF0000"/>
              <x14:axisColor rgb="FF000000"/>
            </x14:dataBar>
          </x14:cfRule>
          <xm:sqref>D47:D55</xm:sqref>
        </x14:conditionalFormatting>
        <x14:conditionalFormatting xmlns:xm="http://schemas.microsoft.com/office/excel/2006/main">
          <x14:cfRule type="dataBar" id="{89307F20-FBAF-0746-8714-3D228A4A4619}">
            <x14:dataBar minLength="0" maxLength="100" gradient="0">
              <x14:cfvo type="num">
                <xm:f>0</xm:f>
              </x14:cfvo>
              <x14:cfvo type="num">
                <xm:f>1</xm:f>
              </x14:cfvo>
              <x14:negativeFillColor rgb="FFFF0000"/>
              <x14:axisColor rgb="FF000000"/>
            </x14:dataBar>
          </x14:cfRule>
          <xm:sqref>D19:D24</xm:sqref>
        </x14:conditionalFormatting>
        <x14:conditionalFormatting xmlns:xm="http://schemas.microsoft.com/office/excel/2006/main">
          <x14:cfRule type="dataBar" id="{DE840546-7384-1B48-89D9-6B7F133A38B2}">
            <x14:dataBar minLength="0" maxLength="100" gradient="0">
              <x14:cfvo type="num">
                <xm:f>0</xm:f>
              </x14:cfvo>
              <x14:cfvo type="num">
                <xm:f>1</xm:f>
              </x14:cfvo>
              <x14:negativeFillColor rgb="FFFF0000"/>
              <x14:axisColor rgb="FF000000"/>
            </x14:dataBar>
          </x14:cfRule>
          <xm:sqref>D56</xm:sqref>
        </x14:conditionalFormatting>
        <x14:conditionalFormatting xmlns:xm="http://schemas.microsoft.com/office/excel/2006/main">
          <x14:cfRule type="dataBar" id="{EEB63BE1-79BE-554F-8079-01FCDA6FF741}">
            <x14:dataBar minLength="0" maxLength="100" gradient="0">
              <x14:cfvo type="num">
                <xm:f>0</xm:f>
              </x14:cfvo>
              <x14:cfvo type="num">
                <xm:f>1</xm:f>
              </x14:cfvo>
              <x14:negativeFillColor rgb="FFFF0000"/>
              <x14:axisColor rgb="FF000000"/>
            </x14:dataBar>
          </x14:cfRule>
          <xm:sqref>D44</xm:sqref>
        </x14:conditionalFormatting>
        <x14:conditionalFormatting xmlns:xm="http://schemas.microsoft.com/office/excel/2006/main">
          <x14:cfRule type="dataBar" id="{16478955-D9C0-EA4E-88D4-C4D4C5609B17}">
            <x14:dataBar minLength="0" maxLength="100" gradient="0">
              <x14:cfvo type="num">
                <xm:f>0</xm:f>
              </x14:cfvo>
              <x14:cfvo type="num">
                <xm:f>1</xm:f>
              </x14:cfvo>
              <x14:negativeFillColor rgb="FFFF0000"/>
              <x14:axisColor rgb="FF000000"/>
            </x14:dataBar>
          </x14:cfRule>
          <xm:sqref>D43</xm:sqref>
        </x14:conditionalFormatting>
        <x14:conditionalFormatting xmlns:xm="http://schemas.microsoft.com/office/excel/2006/main">
          <x14:cfRule type="dataBar" id="{16B06885-4AF1-2949-80C1-F6DF7A790B9C}">
            <x14:dataBar minLength="0" maxLength="100" gradient="0">
              <x14:cfvo type="num">
                <xm:f>0</xm:f>
              </x14:cfvo>
              <x14:cfvo type="num">
                <xm:f>1</xm:f>
              </x14:cfvo>
              <x14:negativeFillColor rgb="FFFF0000"/>
              <x14:axisColor rgb="FF000000"/>
            </x14:dataBar>
          </x14:cfRule>
          <xm:sqref>D35</xm:sqref>
        </x14:conditionalFormatting>
        <x14:conditionalFormatting xmlns:xm="http://schemas.microsoft.com/office/excel/2006/main">
          <x14:cfRule type="dataBar" id="{B72A0C64-426D-0B4B-9AFC-353478B01296}">
            <x14:dataBar minLength="0" maxLength="100" gradient="0">
              <x14:cfvo type="num">
                <xm:f>0</xm:f>
              </x14:cfvo>
              <x14:cfvo type="num">
                <xm:f>1</xm:f>
              </x14:cfvo>
              <x14:negativeFillColor rgb="FFFF0000"/>
              <x14:axisColor rgb="FF000000"/>
            </x14:dataBar>
          </x14:cfRule>
          <xm:sqref>D40:D41</xm:sqref>
        </x14:conditionalFormatting>
        <x14:conditionalFormatting xmlns:xm="http://schemas.microsoft.com/office/excel/2006/main">
          <x14:cfRule type="dataBar" id="{45B184E6-9FAC-8442-B1BC-0976B2D95692}">
            <x14:dataBar minLength="0" maxLength="100" gradient="0">
              <x14:cfvo type="num">
                <xm:f>0</xm:f>
              </x14:cfvo>
              <x14:cfvo type="num">
                <xm:f>1</xm:f>
              </x14:cfvo>
              <x14:negativeFillColor rgb="FFFF0000"/>
              <x14:axisColor rgb="FF000000"/>
            </x14:dataBar>
          </x14:cfRule>
          <xm:sqref>D40:D41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baseColWidth="10" defaultColWidth="9.1640625" defaultRowHeight="14" x14ac:dyDescent="0.2"/>
  <cols>
    <col min="1" max="1" width="87.1640625" style="22" customWidth="1"/>
    <col min="2" max="16384" width="9.1640625" style="1"/>
  </cols>
  <sheetData>
    <row r="1" spans="1:2" ht="46.5" customHeight="1" x14ac:dyDescent="0.2"/>
    <row r="2" spans="1:2" s="24" customFormat="1" ht="16" x14ac:dyDescent="0.2">
      <c r="A2" s="23" t="s">
        <v>2</v>
      </c>
      <c r="B2" s="23"/>
    </row>
    <row r="3" spans="1:2" s="28" customFormat="1" ht="27" customHeight="1" x14ac:dyDescent="0.2">
      <c r="A3" s="29" t="s">
        <v>5</v>
      </c>
      <c r="B3" s="29"/>
    </row>
    <row r="4" spans="1:2" s="25" customFormat="1" ht="26" x14ac:dyDescent="0.3">
      <c r="A4" s="26" t="s">
        <v>78</v>
      </c>
    </row>
    <row r="5" spans="1:2" ht="89.25" customHeight="1" x14ac:dyDescent="0.2">
      <c r="A5" s="27" t="s">
        <v>79</v>
      </c>
    </row>
    <row r="6" spans="1:2" ht="26.25" customHeight="1" x14ac:dyDescent="0.2">
      <c r="A6" s="26" t="s">
        <v>80</v>
      </c>
    </row>
    <row r="7" spans="1:2" s="22" customFormat="1" ht="219.75" customHeight="1" x14ac:dyDescent="0.2">
      <c r="A7" s="40" t="s">
        <v>81</v>
      </c>
    </row>
    <row r="8" spans="1:2" s="25" customFormat="1" ht="26" x14ac:dyDescent="0.3">
      <c r="A8" s="26" t="s">
        <v>82</v>
      </c>
    </row>
    <row r="9" spans="1:2" ht="64" x14ac:dyDescent="0.2">
      <c r="A9" s="27" t="s">
        <v>83</v>
      </c>
    </row>
    <row r="10" spans="1:2" s="22" customFormat="1" ht="28" customHeight="1" x14ac:dyDescent="0.2">
      <c r="A10" s="41" t="s">
        <v>84</v>
      </c>
    </row>
    <row r="11" spans="1:2" s="25" customFormat="1" ht="26" x14ac:dyDescent="0.3">
      <c r="A11" s="26" t="s">
        <v>85</v>
      </c>
    </row>
    <row r="12" spans="1:2" ht="32" x14ac:dyDescent="0.2">
      <c r="A12" s="27" t="s">
        <v>86</v>
      </c>
    </row>
    <row r="13" spans="1:2" s="22" customFormat="1" ht="28" customHeight="1" x14ac:dyDescent="0.2">
      <c r="A13" s="41" t="s">
        <v>87</v>
      </c>
    </row>
    <row r="14" spans="1:2" s="25" customFormat="1" ht="26" x14ac:dyDescent="0.3">
      <c r="A14" s="26" t="s">
        <v>88</v>
      </c>
    </row>
    <row r="15" spans="1:2" ht="90" customHeight="1" x14ac:dyDescent="0.2">
      <c r="A15" s="27" t="s">
        <v>89</v>
      </c>
    </row>
    <row r="16" spans="1:2" ht="91.5" customHeight="1" x14ac:dyDescent="0.2">
      <c r="A16" s="27" t="s">
        <v>90</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vt:i4>
      </vt:variant>
      <vt:variant>
        <vt:lpstr>Plages nommées</vt:lpstr>
      </vt:variant>
      <vt:variant>
        <vt:i4>6</vt:i4>
      </vt:variant>
    </vt:vector>
  </HeadingPairs>
  <TitlesOfParts>
    <vt:vector size="8" baseType="lpstr">
      <vt:lpstr>PlanningProjet</vt:lpstr>
      <vt:lpstr>À propos de</vt:lpstr>
      <vt:lpstr>PlanningProjet!avancement_tâche</vt:lpstr>
      <vt:lpstr>Début_Projet</vt:lpstr>
      <vt:lpstr>PlanningProjet!début_tâche</vt:lpstr>
      <vt:lpstr>PlanningProjet!fin_tâche</vt:lpstr>
      <vt:lpstr>PlanningProjet!Impression_des_titres</vt:lpstr>
      <vt:lpstr>Semaine_Affichage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2019-03-19T17:17:03Z</dcterms:created>
  <dcterms:modified xsi:type="dcterms:W3CDTF">2021-03-28T12:58:52Z</dcterms:modified>
  <cp:category/>
  <cp:contentStatus/>
</cp:coreProperties>
</file>