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gentbe-my.sharepoint.com/personal/kuralarasan_kumar_ugent_be/Documents/My Projects/Snatching/"/>
    </mc:Choice>
  </mc:AlternateContent>
  <xr:revisionPtr revIDLastSave="7" documentId="8_{460EB0E6-C958-43E8-808D-6A2CBCF7661C}" xr6:coauthVersionLast="47" xr6:coauthVersionMax="47" xr10:uidLastSave="{8B83C37F-4F95-4F00-B5FC-CA5FC6F606CF}"/>
  <bookViews>
    <workbookView xWindow="-108" yWindow="-108" windowWidth="23256" windowHeight="12576" xr2:uid="{EC2B5768-13AE-4C43-855C-5A5A0855888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9" i="1" l="1"/>
  <c r="K38" i="1"/>
  <c r="K37" i="1"/>
  <c r="K35" i="1"/>
  <c r="K33" i="1"/>
  <c r="K31" i="1"/>
  <c r="K28" i="1"/>
  <c r="K27" i="1"/>
  <c r="K26" i="1"/>
  <c r="K25" i="1"/>
  <c r="K24" i="1"/>
  <c r="K23" i="1"/>
  <c r="K22" i="1"/>
  <c r="K21" i="1"/>
  <c r="K20" i="1"/>
  <c r="K18" i="1"/>
  <c r="K17" i="1"/>
  <c r="K16" i="1"/>
  <c r="K15" i="1"/>
  <c r="K14" i="1"/>
  <c r="K13" i="1"/>
  <c r="K12" i="1"/>
  <c r="K11" i="1"/>
  <c r="K10" i="1"/>
  <c r="K9" i="1"/>
  <c r="K5" i="1"/>
  <c r="K3" i="1"/>
</calcChain>
</file>

<file path=xl/sharedStrings.xml><?xml version="1.0" encoding="utf-8"?>
<sst xmlns="http://schemas.openxmlformats.org/spreadsheetml/2006/main" count="697" uniqueCount="508">
  <si>
    <t>Short ref</t>
  </si>
  <si>
    <t>DOI</t>
  </si>
  <si>
    <t>year</t>
  </si>
  <si>
    <t>location</t>
  </si>
  <si>
    <t>time</t>
  </si>
  <si>
    <t>crime type</t>
  </si>
  <si>
    <t>n offences</t>
  </si>
  <si>
    <t>n offenders</t>
  </si>
  <si>
    <t>n choices</t>
  </si>
  <si>
    <t>spatial unit</t>
  </si>
  <si>
    <t>n rows</t>
  </si>
  <si>
    <t>model</t>
  </si>
  <si>
    <t>autocorrelation</t>
  </si>
  <si>
    <t>sampling, processing</t>
  </si>
  <si>
    <t>node variables</t>
  </si>
  <si>
    <t>moderators</t>
  </si>
  <si>
    <t>main effects</t>
  </si>
  <si>
    <t>interactions</t>
  </si>
  <si>
    <t>covariates (*sig)</t>
  </si>
  <si>
    <t>crime or crimes</t>
  </si>
  <si>
    <t>Prior crime</t>
  </si>
  <si>
    <t>Interaction_method</t>
  </si>
  <si>
    <t>Interaction type</t>
  </si>
  <si>
    <t>Bernasco (2022) distance decay DSCM festschrift</t>
  </si>
  <si>
    <t>n/a</t>
  </si>
  <si>
    <t>The Hague</t>
  </si>
  <si>
    <t>2008–2009 (4 day period pre interview)</t>
  </si>
  <si>
    <t>violence, theft, vandalism (not at home)</t>
  </si>
  <si>
    <t>104 (minus 4 at home, 2 &gt;21km away)</t>
  </si>
  <si>
    <t>82 (so must have nested offences in offenders)</t>
  </si>
  <si>
    <t>200m grid (n=4558 plus a second model with only their frequented cells - avg 7.79 per choice set)</t>
  </si>
  <si>
    <t>373756; 639</t>
  </si>
  <si>
    <t>clogit</t>
  </si>
  <si>
    <t>[silent]</t>
  </si>
  <si>
    <t>in second model importance sampled all visited cells and not the crime cell if not otherwise visited (based on emails not the paper itself).</t>
  </si>
  <si>
    <t>home distance</t>
  </si>
  <si>
    <t>All alts, distance only &lt; 0.44
All alts, distance and covariates 0.44
Only visited alts and distance only, ns
Only visited alts distance and covariates ns</t>
  </si>
  <si>
    <t>Retail ns / ns
Catering about 1.5 / ns
Schools about 1.5 / ns</t>
  </si>
  <si>
    <t>Chamberlain et al (2022) DSCM cooffending age and neighbourhoods</t>
  </si>
  <si>
    <t>10.1177/0022427816647993</t>
  </si>
  <si>
    <t>Tampa, Florida</t>
  </si>
  <si>
    <t>2000-2012</t>
  </si>
  <si>
    <t>Burglary (res and com)</t>
  </si>
  <si>
    <t>3269 by adults, 1651 by juvelines; 372 by adults, 586 by juveniles for cooffences only,  after removing 262 with mix of adult and juvenile cooffenders; unclear if that's after removing 2 &gt;20miles from home but ).  Initial n=7124 offences.</t>
  </si>
  <si>
    <t>4012 adults, 2834 juveniles; cooffences: 800 adults, 1403 juveniles (from initial sample of 9288 before filtering to cooffences by same age group; offences nested in offenders).</t>
  </si>
  <si>
    <t>3269 &amp; 1651 &amp; 372 &amp; 586</t>
  </si>
  <si>
    <t>Census block group (n=304)</t>
  </si>
  <si>
    <t>[silent]I2G2:M2D2:M2B2:M2</t>
  </si>
  <si>
    <t>we treat incidents with multiple offenders as independent decision-making events, but we account for the non-indepen-dence of the observations by clustering by incident in our analysis.</t>
  </si>
  <si>
    <t>home distance (centred)
Home distance squared (centred)</t>
  </si>
  <si>
    <t>adult/juvenile
cooffending/solo</t>
  </si>
  <si>
    <t>home + adult 0.67
home + juvennile 0.63
home sq + adult 1.03
home  sq + juvennile 1.03
single home + adult 0.67
single home + juvennile 0.62
single home sq + adult 1.03
single home  sq + juvennile 1.03
group home + adult 0.69
group  home + juvennile 0.65
group home sq + adult 1.03
group home  sq + juvennile 1.03</t>
  </si>
  <si>
    <t>home: juvenile &lt; adult (ie larger effect)
home sq: age ns
Comparing group &amp; single vs adult &amp; juvenile, the only sig comaprisons for home or home squared were:
home group adult vs juvenile
home single adult vs juvenile 
(ie only the age comparison was sig, not the group vs single comparison).</t>
  </si>
  <si>
    <t>all offences:
% black adults ns juv s
% latino adult ns juv ns
concentrated disadvantage adullt s juv ns
residential stabilityadult s juv ns
ethnic het adult and juv s
% occupied adult s juv ns
inequality adult and juv ns</t>
  </si>
  <si>
    <t>Uses seemingly unrelated estimation using the post estimation command suest in Stata to combine the separate models for juveniles and adults and by cooffending or not.</t>
  </si>
  <si>
    <t>age
cooffending/not
age &amp; cooffending/not</t>
  </si>
  <si>
    <t>Kuralarasan &amp; Bernasco (2021) DSCM snatch Chennai</t>
  </si>
  <si>
    <t>https://doi.org/10.1007/s10940-021-09514-9</t>
  </si>
  <si>
    <t>Chennai, India</t>
  </si>
  <si>
    <t>August 2010 to July 2017</t>
  </si>
  <si>
    <t>Snatch</t>
  </si>
  <si>
    <t>1573 (offender-offence combos so offenders nested in offences)</t>
  </si>
  <si>
    <t>1152 (offences nested in offenders)</t>
  </si>
  <si>
    <t>201 wards (avg 2.18km2, quartiles 0.97, 1.61, 2.53, avg popn 33195, quartiles 21451, 36560,43,622)</t>
  </si>
  <si>
    <t>Home dist (log km) (km) (binned dichotomous: 60x 250m, 30 x 500m and 15 x 1000m bins)
Prior crime in ward (Y/N)</t>
  </si>
  <si>
    <t>home distance .35-36 per log km
Prior crime 11-13 
Alt M:  1 prior 13.13, 2-3 priors 15.19 but CIs overlap.
Alt M: 0.81 per km, and did not fit as well as log km.
Alt Ms with dichotomised distances:
60x 250m: 0-250m 4... ns at 5km then uptick then ns or neg.
30 x 500m: 0-500m 4…ns at 5km then uptick then ns or neg.
15 x 1000m bin:  0-1000m 3.8...ns at 5km or 7km(?) then uptick then ns or neg.</t>
  </si>
  <si>
    <t>M1/2
Area 1.15/1.07 per km2
Popn 1.03 / ns
M2 only
N churches
N Personal care
N marriage halls
N Parks
N restaurants
N govt office
N education institutions
N retail stores ns
N mosques, N temples ns
N transit stations ns
N school and college ns
N jewellery stores ns
N textile stores ns
N recreation facilities ns</t>
  </si>
  <si>
    <t>y</t>
  </si>
  <si>
    <t>Long &amp; Liu (2021) DSCM migrant vs native robbers</t>
  </si>
  <si>
    <t>10.3390/ijgi10110771</t>
  </si>
  <si>
    <t>ZG city, China</t>
  </si>
  <si>
    <t>2012-2016</t>
  </si>
  <si>
    <t>street robbery</t>
  </si>
  <si>
    <t>708 per model; 7860 = 708 native, and sampled 708 migrant from remainder</t>
  </si>
  <si>
    <t>7124 total</t>
  </si>
  <si>
    <t>708 &amp; 708 (before sampling, had selected random one offender per offence so no nesting of offenders in offence but silent on nesting of offences in offenders)</t>
  </si>
  <si>
    <t>1971 communities (avg 1.62km2, sd 2.85, min 0.001 max 43km2)</t>
  </si>
  <si>
    <t>Home dist (log km)</t>
  </si>
  <si>
    <t>Home dist (log km) migrants 0.105 / native 0.115</t>
  </si>
  <si>
    <t>Malls and supermarkets 
Grocers 
Wholesale markets  n ns
Bars and clubs 
Sports stadiums n ns
High schools
ATMs and banks ns ns
Carparks
Bus stops
Transportation hubs n ns 
Subway stations n ns
Density of road network
Proportion migrants
Proportion youngsters
Socioeconomic heterogeneity: ns ns
Ambient popn (n inflow/area) ns ns
Detection rate (?unclear what crime)  b ns</t>
  </si>
  <si>
    <t>Long et al (2021) DSCM robbery CCTV ambient popn</t>
  </si>
  <si>
    <t>10.1016/j.cities.2021.103223</t>
  </si>
  <si>
    <t>4358 (random one offender per offence so no nesting of offenders in offence but silent on nesting of offences in offenders)</t>
  </si>
  <si>
    <t>Home dist (log km)
Says 'after controlling for prior offences at the neighbourhood level… robber will choose a neighbourhood with the maximised utility…' implying measures n priors in unit but doesn't report these results.</t>
  </si>
  <si>
    <t>home dist 0.31 per log km</t>
  </si>
  <si>
    <t>Ambient popn (avg daily hourly mobility ie n phones from ph data 12-18 May 2016) 0.915
N CCTV 0.96
N Malls supermarkets 
N Terminal markets 
Bars and clubs
Cybercafes
Sports stadiums neg
High schools
Bus stops
Transportation hubs
Subway stations
Density of road network  neg
Proportion of migrants
Proportion of youngsters
Socioeconomic heterogeneity
ATMs and banks ns
Carparks ns
Grocers ns</t>
  </si>
  <si>
    <t>van Sleeuwen et al (2021) CPT time extension</t>
  </si>
  <si>
    <t>10.1186/s40163-021-00139-8</t>
  </si>
  <si>
    <t>Survey sent to Hague and North-Holland offenders but Netherlands study area</t>
  </si>
  <si>
    <t>2018-19</t>
  </si>
  <si>
    <t>residential burglary, theft of/from
a bicycle, car or other (motor) vehicle, theft from a
shop/shoplifting,  theft (of an object) from a person,
robbery, assault, and vandalism.</t>
  </si>
  <si>
    <t>13305 neighbourhoods (med 0.66km2, mean 2.63, range 0.02-130.14)</t>
  </si>
  <si>
    <t>Because the small sample size does not justify using normal standard errors, we calculated bootstrapped standard errors based on 100 samples. Tese were also cluster-corrected, because the 71 offences had been committed by 30 different  ofenders</t>
  </si>
  <si>
    <t>M1
Routine activity location visited at:
same time of day (day/night) as crime 
different time of day as crime
M2
both same and different
only same
only different</t>
  </si>
  <si>
    <t>Routine activity location visited at:
same time 2589.7 ns
different time 1209.0 ns
M2
both same and different 3145
only same 1966
only different 1204</t>
  </si>
  <si>
    <t>none</t>
  </si>
  <si>
    <t>Xiao et al (2021) DSCM burglary physical social barriers China</t>
  </si>
  <si>
    <t>10.1016/j.compenvurbsys.2020.101582</t>
  </si>
  <si>
    <t>residential burglary</t>
  </si>
  <si>
    <t>3860 (sampled one burglar per burglary)</t>
  </si>
  <si>
    <t>3772 (says 257 committed more than one but silent on nesting/sampling so 1 per burglar).</t>
  </si>
  <si>
    <t>Home dist (-log km) 4.3</t>
  </si>
  <si>
    <t>burglar migrant/native x community composition (interacted as combination variables)</t>
  </si>
  <si>
    <t>0:1/&gt;1 rivers 0.6/0.4
Major roads with access control 0:1/&gt;1 0.8/0.85
Major roads without access control 0:1/&gt;1 0.55/0.57
For natives:
Majority native 4.5 /Mixed community 3.4 (vs majority migrant) 
For migrants:
Majority migrant ns /Mixed community 1.4 (vs majority native)
%  houses built &gt;2000 1.8
Low-rent .75
Medium-rent  .7
High-rent community .5 (vs no rent) ie rental less likely
% high-rise .4
log number of households 2</t>
  </si>
  <si>
    <t>combo var</t>
  </si>
  <si>
    <t>offender eth x alt eth</t>
  </si>
  <si>
    <t>Bernasco (2019) adolescent action radius and crime locations</t>
  </si>
  <si>
    <t>10.1371/journal.pone.0210733</t>
  </si>
  <si>
    <t>2008-2012</t>
  </si>
  <si>
    <t>Any</t>
  </si>
  <si>
    <t>70 aged 12-16</t>
  </si>
  <si>
    <t>200m grid (n=4558)</t>
  </si>
  <si>
    <t>conditional logit model</t>
  </si>
  <si>
    <t>Time spent in location (avg per day over 4 days: 1-4h, 5-16, 17-96h)
Any time in neighbouring location (Y/N) for 1st - 5th order neighbours
Prior crime in location (and 1st to 5th order neighbours)
Alt model with cont. Vs for frequency and distance</t>
  </si>
  <si>
    <r>
      <t xml:space="preserve">same location 16-96h 85x, 5-16h 51.8x, 1-4h 24.0x
nearby 1st 15.7, 2nd 13.1, 3rd 3.1, 4th 3.1, 5th 4.5
prior crime same 99.6, 1st 3.9, 2nd 5.2, 3rd 2.4, 4th 1.6, </t>
    </r>
    <r>
      <rPr>
        <sz val="8"/>
        <color rgb="FFFF0000"/>
        <rFont val="Calibri"/>
        <family val="2"/>
        <scheme val="minor"/>
      </rPr>
      <t>5th 0.7</t>
    </r>
    <r>
      <rPr>
        <sz val="8"/>
        <color theme="1"/>
        <rFont val="Calibri"/>
        <family val="2"/>
        <scheme val="minor"/>
      </rPr>
      <t xml:space="preserve">
Alt model with cont. Vs:
Number of hours activity space (0-96) 1.02
Distance from activity space (per 200m) 0.60
Distance from prior crime (per 200m) 0.42</t>
    </r>
  </si>
  <si>
    <t>1+ catering business
1+ retail business
1+ school</t>
  </si>
  <si>
    <t>crimes</t>
  </si>
  <si>
    <t>Frith (2019) latent class choice model burglary</t>
  </si>
  <si>
    <t>doi.org/10.1016/j.jocm.2019.100187</t>
  </si>
  <si>
    <t>York, UK</t>
  </si>
  <si>
    <t>April 2008 - March 2012</t>
  </si>
  <si>
    <t>residential burglary, robbery and theft of and from vehicles</t>
  </si>
  <si>
    <t>498 one offender randomly per offence, offences nested in offenders</t>
  </si>
  <si>
    <t>output areas (avg 0.44km2, 309 popn) (n=616)</t>
  </si>
  <si>
    <t>latent class  (expectation-maximisation  lclogit 2-8 classes)
mixed logit (bayesmixedlogit)
conditional logit (clogit)</t>
  </si>
  <si>
    <t>the smallest units for which the variables were available</t>
  </si>
  <si>
    <r>
      <t xml:space="preserve">each LC model is estimated 10 times with 10 different random starting values and the model with the largest log-likelihood is inferred as the global maximum.
Robust standard errors for CL due to nesting offences in offenders.
</t>
    </r>
    <r>
      <rPr>
        <sz val="8"/>
        <color theme="1"/>
        <rFont val="Calibri"/>
        <family val="2"/>
        <scheme val="minor"/>
      </rPr>
      <t>For heirarchical Bayes ML:</t>
    </r>
    <r>
      <rPr>
        <i/>
        <sz val="8"/>
        <color theme="1"/>
        <rFont val="Calibri"/>
        <family val="2"/>
        <scheme val="minor"/>
      </rPr>
      <t xml:space="preserve"> 10,000 draws from the posterior distribution, these draws are discarded and the following 50,000 draws, with every 10th draw retained to prevent correlation between subsequent draws, are used to estimate the final model.</t>
    </r>
  </si>
  <si>
    <t>home dist (min road dist centroid to centroid)
Prior offence location (y/n)</t>
  </si>
  <si>
    <t xml:space="preserve">Latent class of preference combinations incl age, gender and n priors (0,2-3,4+)
</t>
  </si>
  <si>
    <t xml:space="preserve">M1 conditional logit est coef:
  home distance -.4  per km
  prior offence 2.1
M2 mixed logit avg coef:
   home distance -.6 per km
  prior offence 1.8
M3 latent class 1
  home distance -1.3 per km
  prior offence -1.0
M3 latent class 2
  home distance -.5 per km
  prior offence 3.9
M3 latent class 3
  home distance ns
  prior offence 1.3
</t>
  </si>
  <si>
    <t xml:space="preserve">Classes modeled separately
</t>
  </si>
  <si>
    <t xml:space="preserve">Sig and direction vary by model:
Distance to CBD
Ethnic heterogeneity
Socioeconomic het.
Residential churn
N targets (hholds for burg, popn for rob, n vehicles for txc and tomv).
Affluence (median price) ns
</t>
  </si>
  <si>
    <t>sep models</t>
  </si>
  <si>
    <t>offender class x all Ivs</t>
  </si>
  <si>
    <t>Marchment &amp; Gill (2019)</t>
  </si>
  <si>
    <t>10.1016/j.apgeog.2019.01.009</t>
  </si>
  <si>
    <t>Belfast, Ireland</t>
  </si>
  <si>
    <t>1969-1989</t>
  </si>
  <si>
    <t>IRA terrorist attacks</t>
  </si>
  <si>
    <t>150 (co-offences excluded)</t>
  </si>
  <si>
    <t>127 (incl repeat offenders)</t>
  </si>
  <si>
    <t>Small Areas (n=890)</t>
  </si>
  <si>
    <t>Robust standard errors (SE) were used to correct for offender clusters and avoid disproportionate influence on parameter estimation</t>
  </si>
  <si>
    <t>home (distance)</t>
  </si>
  <si>
    <t>home OR .61 per km</t>
  </si>
  <si>
    <t>Distance to CBD ns
Cross river (Y/N) ns
Major road (Y/N) 
Military base/police station (Y/N)</t>
  </si>
  <si>
    <t>crime</t>
  </si>
  <si>
    <t>n</t>
  </si>
  <si>
    <t>Menting et al (2019) activity frequency and crime location choice</t>
  </si>
  <si>
    <t>10.1093/bjc/azz044</t>
  </si>
  <si>
    <t>The Netherlands</t>
  </si>
  <si>
    <t>2013-2016</t>
  </si>
  <si>
    <t>(1) theft of a car/motor/bicycle, (2) other theft, (3) burglary, (4) vandalism, (5) robbery, (6) violence, (7) trafficking drugs and (8) trafficking weapons</t>
  </si>
  <si>
    <t>78 (3451 randomly selected police db suspects for offences in 2014, aged 18-26, with valid address in Dutch registration db; 413 responded; 78 reporting 1+ offence 3013-2016).</t>
  </si>
  <si>
    <t>Neighbourhood (avg 675 popn, 0.68km2) (n=12,281)</t>
  </si>
  <si>
    <t>Mentions homogeneity of neighbourhood units.</t>
  </si>
  <si>
    <t>Because offences are sometimes nested within offenders, cluster-corrected standard errors were estimated</t>
  </si>
  <si>
    <t>Proximity (same unit,  1st nbr med 0.9km, 2nd nbr med 1.8km, 3rd nbr med 3.1km, 0) to current:
home/sleeping places 
any node (closest)
residential node (parents , siblings, (ex-)partner, friends, others)
victimization locations
offence locations
school/work
leisure (sports, shopping, entertainment (e.g., bars, restaurants, clubs, and
cinemas), hangout, other leisure)</t>
  </si>
  <si>
    <t>frequency (very = at least 2-4 days pw/less) (highest per node group per unit)</t>
  </si>
  <si>
    <t>M1 home only
same 1,414, 1st 340.8, 2nd 162.9, 3rd 101.8
M2 any node
same 5,716.1, 1st 904.4, 2nd 185.2, 3rd 117.1</t>
  </si>
  <si>
    <t>M3 any node x frequency
same + very 7845.3
same + less 2253.6
1st + very 906.9
1st + less 641.0
2nd + very 278.2
2nd + less 59.0
3rd + very 180.7
3rd + less 31.3</t>
  </si>
  <si>
    <t>popn/km2
employees/km2</t>
  </si>
  <si>
    <t>frequency x distance band</t>
  </si>
  <si>
    <t>Song et al (2019)</t>
  </si>
  <si>
    <t>10.1007/s10940-019-09406-z</t>
  </si>
  <si>
    <t>A city in China</t>
  </si>
  <si>
    <t>2014-2016</t>
  </si>
  <si>
    <t>Theft from the person</t>
  </si>
  <si>
    <t>3436 (10,276 offences/12670 offenders filtered to exclude February (Chinese holiday), weekends (mobility data), missing location data 6118, co-offences.)</t>
  </si>
  <si>
    <t>Not specified.</t>
  </si>
  <si>
    <t>Census unit (avg 5956 popn, 1.62km2) (n=1616 excl those lacking phone data)</t>
  </si>
  <si>
    <t>Census units are relatively homogenous in population composotion therefore no need to estimate spillover effects (required if smaller units used).</t>
  </si>
  <si>
    <t>home (log distance)
Relative mobility flow between home and target as a proxy for target likelihood of being in offender's AS based on general population likelihood (log of % of mobile phone users who visit offender home unit who also visit alt unit +1)</t>
  </si>
  <si>
    <t>home distance 0.18 per log km.
Relative mobility flow 1.3 per log(%+1).</t>
  </si>
  <si>
    <t xml:space="preserve">In full model:
N per generator (restaurants, hospitals, shops, supermarkets, banks, stations, bus stops)
</t>
  </si>
  <si>
    <t>Vandeviver &amp; Bernasco (2019) DSCM burglary neighbourhood x house x priors</t>
  </si>
  <si>
    <t>http://link.springer.com/10.1007/s10940-019-09431-y</t>
  </si>
  <si>
    <t>Ghent</t>
  </si>
  <si>
    <t>Jul 2005 - Dec 2014</t>
  </si>
  <si>
    <t>Residential burglary</t>
  </si>
  <si>
    <t>679 one offender randomly per offence, offences nested in offenders</t>
  </si>
  <si>
    <t>138,321 alternative residences nested in 193
neighborhoods</t>
  </si>
  <si>
    <t>Considered nested logit model but couldn't due to to processing power.
generalized variance infation factors (GVIFs) to assess multicollinearty (none &gt;10 so ok)</t>
  </si>
  <si>
    <t>Home dist (km at residence level)
Prior crime 6months in unit by offender or current cooffender (y/n)</t>
  </si>
  <si>
    <t>All neighbourhood x all residential level</t>
  </si>
  <si>
    <t>home distance .45 per km
Prior crime 19.0</t>
  </si>
  <si>
    <t>Sig node related interactions:
Prior burg x distance (reduced effect of home distance when prior crime in area)
Distance x income (distance effect stronger for poorer neighbourhoods, prefer poorer up to 3km then prefer affluent)
Distance x res per sq km
Distance x %non-Belgians
Distance x % rental
 (larger -ve effect of distance with increasing density/%nonB/%rental, larger -ve effect of x with increasing distance)</t>
  </si>
  <si>
    <t>Neighbourhood:
Median income ns
N residences per sq km (-ve: more dense less likely)
% non-Belgian ns
% rental ns
Residential:
Detached
Semi-detached ns
Apartment ns
N occupants ns
Units per building (2 ns ,3+ )
Rental (y/n)</t>
  </si>
  <si>
    <t>Hanayama et al (2018)</t>
  </si>
  <si>
    <t>10.1002/jip.1507</t>
  </si>
  <si>
    <t>Sendai,Japan</t>
  </si>
  <si>
    <t>2007-2015</t>
  </si>
  <si>
    <t>369 (excl co-offences)</t>
  </si>
  <si>
    <t>70 (excludes repeats in same cell)</t>
  </si>
  <si>
    <t>500m grid (census data available for grid) (n=1134)</t>
  </si>
  <si>
    <t>home OR .7 per km</t>
  </si>
  <si>
    <t>n residential units
% single family dwellings
median residential burglaries pa 2004-2006
residential burglary rate (0 if only 1 burg)</t>
  </si>
  <si>
    <t>Long et al (2018) prior crime robbery location choice</t>
  </si>
  <si>
    <t>10.3390/su10061818</t>
  </si>
  <si>
    <t>7882 (67% single offender, randomly select on offender per offence) narrowed to 1118 index/prior pairs</t>
  </si>
  <si>
    <t>7087 (after excluding 2285 + 1338 offences by those residing outside or unknown address), narrowed to 527. Offences nested in offenders.</t>
  </si>
  <si>
    <t>communities (avg 1.62km2) (n=1973)</t>
  </si>
  <si>
    <t>mixed logit</t>
  </si>
  <si>
    <t>Acknoweldged nesting of offences in offenders but doesn't address. Speculates that mixed logit helps.</t>
  </si>
  <si>
    <t>home distance (log km)
JTC to prior crime (log km)
prior crime in unit (0–2d, 3–7d, 8–30d, 1–6m, 7–24m,  &gt;24m)
not arrested in act of prior crime in unit (y/n)</t>
  </si>
  <si>
    <t>[prior crime recency modelled as individual variables]</t>
  </si>
  <si>
    <t>home 0-13- 0.18 per log km
prior crime timing M1
0–2d 18.1
3–7d 12.8
8–30d 6.1
1–6m 6.0
7–24m 1.4 (ns)
&gt;24m 1 (ns) 
prior crime JTC M2 0.82 (ns)
not arrested there M3 8.4</t>
  </si>
  <si>
    <t>n transportation hubs*
n subway stations*
n bus stations*
n bars and clubs*
n Cybercafés*
n malls and supermarkets
n high schools*
n surveillance cameras
daily human mobility
socioeconomic heterogeneity*</t>
  </si>
  <si>
    <t>Menting (2018)</t>
  </si>
  <si>
    <t>10.1093/bjc/azx049</t>
  </si>
  <si>
    <t>Three municipalities in greater The Hague area</t>
  </si>
  <si>
    <t>2006-2009</t>
  </si>
  <si>
    <t>Felony, and property/violence separately</t>
  </si>
  <si>
    <t>13088.
2970 violent incl robbery
4283 property</t>
  </si>
  <si>
    <t>5377 of random 10k filtered to exclude non felonies, under 12, offence outside area,address outside area</t>
  </si>
  <si>
    <t>postcode 4 digit (avg 7700 popn) (n=76)</t>
  </si>
  <si>
    <t>Full matrix.</t>
  </si>
  <si>
    <t>current home (Y/N)
family (1+ of parent, sibling or child) but not offender home (Y/N)</t>
  </si>
  <si>
    <t xml:space="preserve">n bars/restaurants/hotels
Collective efficacy score (survey scale)
(modelled as main effects plus interaction terms:
M1 home tract x n bars etc
M2 home tract x coll efficy
M1 fam tract x n bars etc
M1 fam tract x coll efficy
</t>
  </si>
  <si>
    <t xml:space="preserve">home OR 5.3-5.7
family 2.9-3.2
violence:
home OR 10.4-12.3
family 5.0-5.5
property:
home OR 3.5-3.9
family 2.0-2.3
</t>
  </si>
  <si>
    <t xml:space="preserve">home + high b/r/h &gt; home + low b/r/h &gt; not home + high  b/r/h &gt; not home + low b/r/h
home + low eff = home + high eff &gt; not home + low eff &gt; not home + high eff
f home + high b/r/h = f home + low b/r/h &gt; not f home + high  b/r/h &gt; not f home + low b/r/h
f home + low eff = f home + high eff &gt; not f home + low eff &gt; not f home + high eff
</t>
  </si>
  <si>
    <t>prior home 3y (Y/N) 2.03
home distance .691
prior crime 3y (Y/N) 5.4
n retail facilities,  cultural, health care,  sports/leisure facilities
n employees
popn/km2
% single person hholds</t>
  </si>
  <si>
    <t>crimes*</t>
  </si>
  <si>
    <t>interaction term</t>
  </si>
  <si>
    <t>home tract x opportunity
fam home tract x opportunity</t>
  </si>
  <si>
    <t>Sleeuwen et al (2018) repeat offending temporal</t>
  </si>
  <si>
    <t>10.1177/0022427818766395</t>
  </si>
  <si>
    <t>index offences 2006-2009, priors 2003-2005</t>
  </si>
  <si>
    <t xml:space="preserve">felonies: violence, property, vandalism, traffic,
environmental, drugs, weapons, and other types </t>
  </si>
  <si>
    <t>3666 (repeat offenders only)</t>
  </si>
  <si>
    <t>postcode 4 digit (avg 4900 popn, 2100 hholds) (n=142)</t>
  </si>
  <si>
    <t>included all rows of data matrix (n=1,787,105)</t>
  </si>
  <si>
    <t>current,prior home (Y,N)
current home (distance)
prior crime (3y):
same type (Y,N)
different type (Y,N)
same week part (day,end)
same day weekend (Y,N)
same day weekday (Y,N)
same day part (6h)
hours difference (0-6)</t>
  </si>
  <si>
    <t>[prior crime type and timing combinations included as their own variables rather than analysed as interactions]</t>
  </si>
  <si>
    <t>current,prior home OR 3.4-6.2
home distance OR .69-.73 per 1km</t>
  </si>
  <si>
    <t>Same weekend day 6.4 &gt; diff weekend day 2.9, same weekday 4.3 &gt; diff weekday 3.8 &gt; diff week part 3.0. Regardless of day, same daypart 0 hour diff 9.4 &gt;&gt;&gt; 3-5h diff 3.7, diff daypart 1-2h diff 5.2 &gt;&gt;&gt; &gt;6h diff 3.4. 
Combined day,time model (regardless of crime type): same weekend day 0 hour diff 25.8 &gt;&gt;&gt; &gt;6h diff 3.2, diff weekend day 0h diff 5.0 &gt;&gt;&gt; &gt;6h diff 2.3, same weekday 0h diff 18.0 &gt;&gt;&gt; &gt;6h diff 2.3, diff weekday 0 h diff 6.0 &gt;&gt;&gt; &gt;6h diff 3.1, diff weekpart 0h diff 4.3 &gt;&gt;&gt; &gt;6h diff 2.61. 
OR 45.78 and diff type same day same time 8.5 to same crime type diff daypart &gt;6h diff 2.6 and diff crime type diff daypart &gt;6h diff 2.0</t>
  </si>
  <si>
    <t>% non-Western residents*** 
% single-person households**
Popn*neg
N employees*
n Retail business*
n Hotels, restaurants,  bar* 
n Schools*
n Health-care facility*neg
n Cultural facility*
Sports and leisure facility*</t>
  </si>
  <si>
    <t>prior crime type x timing similarity</t>
  </si>
  <si>
    <t>Bernasco et al (2017) DSCM temporal robbery</t>
  </si>
  <si>
    <t>10.1177/0022427816680681</t>
  </si>
  <si>
    <t>Chicago</t>
  </si>
  <si>
    <t>1996- 1998</t>
  </si>
  <si>
    <t>12938 (incl cooffences)</t>
  </si>
  <si>
    <t>census blocks (average surface of 140 m x  140 m  average 118 residents) (n=24,594)</t>
  </si>
  <si>
    <t>10 random samples of 12000 alts (for the time of day models) and 78000 (for the day of week models x n choices (time/day dependent - exact n not stated but fig shows range about 180-790 per time block, 1680-1930 per day).</t>
  </si>
  <si>
    <t>Unlike 2013 analysiss of same data, did not use spatial lagged effects (complexity, lag 1 effects stronger, reserve power for temporal granularity not spatial).</t>
  </si>
  <si>
    <t>"sampling from alternatives" approach randomly selecting 11999 or 79999 alternative blocks per robbery (plus the 1 with the robbery) x n robberies and ran it 10x times for 10 random selections as a "bootstrapping" technique and report the average coefficient across the 10 iterations.</t>
  </si>
  <si>
    <t>home proximity (neg log mile)</t>
  </si>
  <si>
    <t>separate models: 12 two-hour blocks (4–6 a.m., 6–8 a.m.,
8–10 a.m., etc.) and 7  days of the week.</t>
  </si>
  <si>
    <t>Home proximity 4.9-5.4 per neg log mile per 2 hour block (highest afternoon-midnight)
home proximity 4.9-5 neg log mile per day of week (highest fri-mon)</t>
  </si>
  <si>
    <t>From tables (fig doesn't match?)
Bars and clubs sig overnight and sun-tues
Restaurants, food stands sig anytime, anyday
Barbers and beauty salons sig most times, most days
Liquor stores sig evening.night, sun mon fri
Grocers sig shop hours, fri-sun
General merchandise sig shop hours, thurs/fri
Gas stations sig all times all days
Laundromats sig morning, early hours, mon tues, fri, sat
Currency exchange /pawnshops sig most hours, most days
Drug dealing activities sig all times and days
Prostitution soliciting sig most tmes all days
Gambling activities sig most times most days
Main streets sig all times all days
El stations sig most times most days
High schools sig school hours, sig wed-sat
Population  sig all times all days
Population &lt;20 (not in table)
Ethnic majority sig all times all days</t>
  </si>
  <si>
    <t>2 hour blocks
days of week</t>
  </si>
  <si>
    <t>Frith et al (2017) Street network and location choice burglary</t>
  </si>
  <si>
    <t>10.1111/1745-9125.12133</t>
  </si>
  <si>
    <t>3 UK towns</t>
  </si>
  <si>
    <t>2004-2014</t>
  </si>
  <si>
    <t>459 (random selection of one offender per offence)</t>
  </si>
  <si>
    <t>street segment (n=5286) (collapses segments into one "edge" (between intersections?), excl segments with no residences)</t>
  </si>
  <si>
    <t>mixed logit ,  bayesmixedlogit in Stata.
conditional logit model</t>
  </si>
  <si>
    <t>100k draws with the first 25k dropped (reduces autocorrelation).</t>
  </si>
  <si>
    <t>hierarchical Bayes estimation (bc max likelihood sampling MSL has issues with large choice sets), various numbers of Halton draws, variables nonfixed (ie could vary across offenders)</t>
  </si>
  <si>
    <t xml:space="preserve">home (JTC travel time = "idiosyncratic farness")
path street segments (frequency of appearance in shortest path between home and all other segments = "idiosyncratic betweenness) </t>
  </si>
  <si>
    <t>individual differences
more locals (Y,N)
more non-locals (Y,N)
houses per segment (n)
residential mobility (%)
[as correlations]</t>
  </si>
  <si>
    <t>home OR-.31 per 10min
path OR 2.5x per 10% increase in betweenness</t>
  </si>
  <si>
    <t>75 percent seemed to prefer targets located on street segments that were estimated to be more familiar to them, whereas 86 percent seemed to prefer closer targets.
those who preferred segments further away also preferred segments with greater residential mobility.</t>
  </si>
  <si>
    <t>n burglaries per segment
n dwellings per segment
Affluence
Betweenness (pedestrian) ns 
Local betweenness (ped)*-
Nonlocal betwnness (ped)*
Betweenness (vehicular) *-
n segments per OA
Ethnic heterogeneity (%) 
Residential turnover (%) 
Socioeconomic het. (%)</t>
  </si>
  <si>
    <t>regression on mixed logit individual coeffs</t>
  </si>
  <si>
    <t>individual coeffs correlation matrix</t>
  </si>
  <si>
    <t>Lammers (2017) co-offending and offence location choice</t>
  </si>
  <si>
    <t>10.1093/bjc/azx069</t>
  </si>
  <si>
    <t xml:space="preserve">felonies as per other studies </t>
  </si>
  <si>
    <t>2926 (co-offending only)</t>
  </si>
  <si>
    <t>implies large unit of analysis decreased issue of spatial interdependence</t>
  </si>
  <si>
    <t xml:space="preserve">current home of one offender (Y,N)
prior home (to 2003) of one offender (Y,N)
current home of 2-3 offenders (Y,N)
prior home of 2-3 offenders (Y,N)
prior offence (3y) of one offender (Y,N)
prior offence (3y) of 2-3 offenders (Y,N)
</t>
  </si>
  <si>
    <t>crime type (analysed burglary and theft separately)</t>
  </si>
  <si>
    <t xml:space="preserve">current home of 1 11.7x
prior home of 1 3x
current home of 2-3 44x
prior home of 2-3 8.4x
prior offence 1 4.8x
prior offence of 2-3 15x
</t>
  </si>
  <si>
    <t>burglary and theft same patterns as all crime</t>
  </si>
  <si>
    <t>n residents ns
N one-person households*
% non-Western*
N  employees*
Retail businesses*
Hotel, restaurants, bars * -
Schools ns
Healthcare facilities ns
Cultural facilities ns
Sport facilities*</t>
  </si>
  <si>
    <t>node type x whose node x dist/tract</t>
  </si>
  <si>
    <t>Chamberlain et al (2016)</t>
  </si>
  <si>
    <t>10.1177/00111287211067177</t>
  </si>
  <si>
    <t>5182 (includes co-offenders)</t>
  </si>
  <si>
    <t>6846 (silent as to whether includes repeat offenders)</t>
  </si>
  <si>
    <t>Census block group (n=334)</t>
  </si>
  <si>
    <r>
      <rPr>
        <sz val="8"/>
        <color theme="1"/>
        <rFont val="Calibri"/>
        <family val="2"/>
        <scheme val="minor"/>
      </rPr>
      <t xml:space="preserve">1. Nesting co-offenders: </t>
    </r>
    <r>
      <rPr>
        <i/>
        <sz val="8"/>
        <color theme="1"/>
        <rFont val="Calibri"/>
        <family val="2"/>
        <scheme val="minor"/>
      </rPr>
      <t>we treat incidents with multiple offenders as independent decision-making events but account for the nonindependence of the observations by clustering by incident in our analysis. To ensure that the inclusion of incidents with multiple offenders did not bias our results, we ran ancillary models where we excluded incidents in which there were multiple offenders and detected no significant  ifferences.</t>
    </r>
  </si>
  <si>
    <t>home (distance miles)
home (distance miles mean centred ie standardised?)
home (distance miles squared mean centred ie standardised?)</t>
  </si>
  <si>
    <t>home attributes x alt attributes (combo vars):
home disadvantage (LMHt) x alt disadvantage (LMH)
home % black (LMH) x al % black (LMH)
home % Latino (LMH) x al % % Latino (LMH)</t>
  </si>
  <si>
    <t>home centred 0.66 per ??
home  squared mean centred 1.03 per ??</t>
  </si>
  <si>
    <t>home disadvantage + alt disadvantage: OR of more disadvantaged alts high regardless of home disadvantage (so it's not similarity, or proximity).
Home racial composition + alt composition: OR higher for more similar compositions except those with moderate black composition higher OR for alts with high black composition (proxy for disadvantage). Similar findings for Latino.</t>
  </si>
  <si>
    <t>M1
Concentrated disadvantage (aggregate measure)
Residential stability (aggregate measure)
Racial heterogeneity
% occupied units
% Black
% Latino
M2 Difference between home and alt in all of above.</t>
  </si>
  <si>
    <t>node type x recency x dist/tract
O gender x node type x dist/tract</t>
  </si>
  <si>
    <t>Menting et al (2016) Family member residence effect on crime location choice</t>
  </si>
  <si>
    <t>10.1111/1745-9125.12109</t>
  </si>
  <si>
    <t>included all rows of data matrix (n=almost 2.8m)</t>
  </si>
  <si>
    <t xml:space="preserve">home (distance)
current home (Y,N)
prior home (3y) (Y,N)
current home of family member (Y,N)
prior home of family member (Y,N)
current child home  (Y,N)
former child home  (Y,N)
current parent home  (Y,N)
former parent home  (Y,N)
current sibling home  (Y,N)
former sibling home  (Y,N)
current,former female family (Y,N)
current,former male family (Y,N)
prior offence (3y) (Y,N)
</t>
  </si>
  <si>
    <t>Offender gender x family gender</t>
  </si>
  <si>
    <t xml:space="preserve">home .72x per km
current home 3.71x
prior home  2.56x
current home family 1.88x
prior home family 1.37x
current child home 3.09x
former child home 1.62x
current parent home 1.27x
current sibling home 1.22x
prior offence 5.94x
</t>
  </si>
  <si>
    <t>F offender + F family home 1.39x
F offender + M family home 1.22x
M offender + F family home 1.34x
M offender + M family home 1.38x
(no sig diffs between these, ie no gender effect).</t>
  </si>
  <si>
    <t>n residents*-
% one-person households**
% non-Western**
N  employees*
Retail businesses*
Hotel, restaurants, bars *
Schools ns
Healthcare facilities ns
Cultural facilities*
Sport facilities*</t>
  </si>
  <si>
    <t>home attributes x alt attributes</t>
  </si>
  <si>
    <t>Townsley et al (2016) burgar target selection Brisbane</t>
  </si>
  <si>
    <t>10.1007/s10940-015-9264-7</t>
  </si>
  <si>
    <t>Brisbane Australia</t>
  </si>
  <si>
    <t>2844 (doesn't say if co-offences)</t>
  </si>
  <si>
    <t>873 (incl repeat offenders)</t>
  </si>
  <si>
    <t>Statistical Local Areas avg 8.48km2 2537 hholds (n=158)</t>
  </si>
  <si>
    <t>conditional logit model
mixed logit model
In R using the RSGHB package</t>
  </si>
  <si>
    <t>mixed logit model relaxes the IIA assumption and the assumption that choice criteria affect all choosers in same way.
Specifically tested for spatial autocorrelation of distance preference but found no ev of burglars living in neighbouring areas having similar proximity preferences.</t>
  </si>
  <si>
    <t>hierarchical Bayes estimation (bc max likelihood sampling MSL has issues with large choice sets), 300,000 iterations were used for estimation, with a burn in period of 100,000 iterations. More parameters detail in paper and Train (2009).</t>
  </si>
  <si>
    <t>home (distance in -km)</t>
  </si>
  <si>
    <t>age (continuous) x proximity preference (regressed age and individual level coefficients from the ML model)
geography x proximity preference
model (CL/ML)</t>
  </si>
  <si>
    <r>
      <t xml:space="preserve">home distance influence decreases until adulthood then stays stable, but age only explained 3% of proximity preference.
ML greater fit than CL and revealed that a minority of offenders have preferences counter to theory.
</t>
    </r>
    <r>
      <rPr>
        <i/>
        <sz val="8"/>
        <color theme="1"/>
        <rFont val="Calibri"/>
        <family val="2"/>
        <scheme val="minor"/>
      </rPr>
      <t>stronger influence of both proximity of a neighborhood to an offender’s home and the city center if preferences are allowed to vary at the individual level.</t>
    </r>
    <r>
      <rPr>
        <sz val="8"/>
        <color theme="1"/>
        <rFont val="Calibri"/>
        <family val="2"/>
        <scheme val="minor"/>
      </rPr>
      <t xml:space="preserve">
GWR of offenders' mixed logit coeffs in home neighbourhood showed no evidence that burglars living in neighboring areas
have similar proximity preferences.</t>
    </r>
  </si>
  <si>
    <t>Distance to CBD
N res dwellings/hholds
% single families
House price index
Residential mobility</t>
  </si>
  <si>
    <t>age x dist</t>
  </si>
  <si>
    <t>Bernasco &amp; Jacques (2015) DSCM drug dealers</t>
  </si>
  <si>
    <t>10.1177/1043986215608535</t>
  </si>
  <si>
    <t>Amsterdam, 1012 postal code</t>
  </si>
  <si>
    <t>2009-2010</t>
  </si>
  <si>
    <t>drug dealing</t>
  </si>
  <si>
    <t>23 recruitment locations, 22 latest solicit locations, 19 take customer locations, 21 latest sale locations</t>
  </si>
  <si>
    <t>street segments between intersections (avg 103m) (n=262)</t>
  </si>
  <si>
    <t>multinomial logit model</t>
  </si>
  <si>
    <t>Bivariate relationships only, not combining all variables into one model. No statistical significance testing, odds ratios are descriptive only.</t>
  </si>
  <si>
    <t>[no node measures]</t>
  </si>
  <si>
    <t>N tourist attracting facilities
Police guardianship (CCTV, officers, cars,stations
Guardianship (prostitutes, passers by)
N connecting streets/alleyways
Parking lot/transport hub
Footfall and traffic
Disorder (litter, graffiti, broken windows, drug paraphernalia)
Territoriality (trees, seating, foliage, toilets)</t>
  </si>
  <si>
    <t>Bernasco et al (2015) learning and future burglary locations</t>
  </si>
  <si>
    <t>10.1016/j.apgeog.2015.03.014</t>
  </si>
  <si>
    <t>West Midlands UK</t>
  </si>
  <si>
    <t>index offences 2009-2012 (excl co-offences), priors 2007-2008 (incl co-offences)</t>
  </si>
  <si>
    <t>3337 though unclear if this includes priors and co-offences</t>
  </si>
  <si>
    <t>LSOA avg 600 hholds (n=1687)</t>
  </si>
  <si>
    <t>"spillover effects" assessed via heirarchical spatial nesting structures rather than spatial proximity structures: estimated spillover using variables at MSOA level (avg 3000 hholds).</t>
  </si>
  <si>
    <t>the same offence could be both an index and prior of another index 
index offences with no priors included</t>
  </si>
  <si>
    <t>home (distance)
prior burg same LSOA 0-2 days (Y/N)
prior burg 3-6 days
prior burg 7-30 days
prior burg 1-6 months
prior burg 7-24months
prior burg in MSOA x same time groups</t>
  </si>
  <si>
    <t>age (adult,juvenile) (unclear if interaction term)</t>
  </si>
  <si>
    <t xml:space="preserve">home .58 (-42%) per km
0-2 days 16.6x
3-6 days 5.8x
7-30 days 4.3x
1-6 months 2.2x
7-24months 
MSOA 0-2 days 3.6x
MSOA 3-6 days 2.3x
MSOA 7-30 days 2.0x
MSOA 1-6 months 1.6x
MSOA 7-24months 1.4x
</t>
  </si>
  <si>
    <t>Train station in area
Distance to CBD
N dwellings
Mean house price
Ethnic diversity
Population turnover</t>
  </si>
  <si>
    <t>Johnson &amp; Summers (2015) discrete choice incl JTC &amp; social cohesion TXC</t>
  </si>
  <si>
    <t>10.1177/0011128714540276</t>
  </si>
  <si>
    <t>Dorset, UK</t>
  </si>
  <si>
    <t>2001-2005</t>
  </si>
  <si>
    <t>TXC</t>
  </si>
  <si>
    <t>721 (incl co-offences, random one offender per offence)</t>
  </si>
  <si>
    <t>263 (incl repeat offenders)</t>
  </si>
  <si>
    <t>LSOAs (avg 1524 popn, 662 hholds) (n=198)</t>
  </si>
  <si>
    <r>
      <rPr>
        <sz val="8"/>
        <color theme="1"/>
        <rFont val="Calibri"/>
        <family val="2"/>
        <scheme val="minor"/>
      </rPr>
      <t xml:space="preserve">1. distance measure: </t>
    </r>
    <r>
      <rPr>
        <i/>
        <sz val="8"/>
        <color theme="1"/>
        <rFont val="Calibri"/>
        <family val="2"/>
        <scheme val="minor"/>
      </rPr>
      <t xml:space="preserve">logarithmic scale. [cos]  every additional 1 km traveled is likely to be perceived as more important for shorter than for longer trips... logged values provided a better fit to the data.
</t>
    </r>
    <r>
      <rPr>
        <sz val="8"/>
        <color theme="1"/>
        <rFont val="Calibri"/>
        <family val="2"/>
        <scheme val="minor"/>
      </rPr>
      <t xml:space="preserve">2. nesting: </t>
    </r>
    <r>
      <rPr>
        <i/>
        <sz val="8"/>
        <color theme="1"/>
        <rFont val="Calibri"/>
        <family val="2"/>
        <scheme val="minor"/>
      </rPr>
      <t>where choosers (offenders) feature in the data multiple times due to repeat offending, the dependency in the data may be dealt with by computing standard errors that account for such clustering (White, 1982).</t>
    </r>
  </si>
  <si>
    <t xml:space="preserve">home (distance log km &amp; km)
</t>
  </si>
  <si>
    <t>age (adult Y/N, juvenile Y/N) (combo var, called "interaction term" and states "to examine whether the age group...interacts with distance we test the null
hypothesis that" the distance OR for adult = for juveniles)</t>
  </si>
  <si>
    <t>adults + home distance .18 per log km / .73 per km sig &lt; OR than:
juveniles + home distance .07 per log km / .54 per km</t>
  </si>
  <si>
    <t>Train station in area
N vehicles registered
School in area
Main road in area
Socioeconomic diversity
Population turnover</t>
  </si>
  <si>
    <t>Lammers et al (2015) prior crime location influence</t>
  </si>
  <si>
    <t>10.1111/1745-9125.12071</t>
  </si>
  <si>
    <t>12,639 index offences</t>
  </si>
  <si>
    <t>(repeat offenders only)</t>
  </si>
  <si>
    <t>postcode 4 digit (avg 7000popn, 2.96km2) (n=142)</t>
  </si>
  <si>
    <t>Spillover effects more likely with smaller units.</t>
  </si>
  <si>
    <t>All rows of data matrix.</t>
  </si>
  <si>
    <t xml:space="preserve">home (distance)
prior offence area (YN)
distance to prior (km)
2 priors in area
2-4 priors in area
5-8 priors in area
9+ priors in area
prior same type (Y/N)
prior different type (Y/N)
For each of same and diff type:
prior  same area 0-2 days (Y/N)
prior  3-7 days
prior 7-30 days
prior 1-6 months
prior  7-24months
prior 24-36months
home &lt;2y in postcode (Y/N)
home &gt;2y in postcode (Y/N)
prior home:
long (&gt;2y) + recent (&lt;2y)
short (&lt;2y) + recent (&lt;2y)
long + long ago 
short + long ago
</t>
  </si>
  <si>
    <t>recency (analysed as a combo variable not as interaction)
duration (analysed as a combo variable not as interaction)
prior crime type (same/diff analysed as combo variable not as interaction.
N priors in area (analysed as a combo variable not as interaction)</t>
  </si>
  <si>
    <t xml:space="preserve">home (distance) .82
Home &gt;2y 4.57
Home &lt;2y 4.01
prior home:
 Long (&gt;2y) + recent (&lt;2 y) 2.76
 Short (&lt;2y) + recent (&lt;2 y) 2.24
 Long (&gt;2y) + long ago (&gt;2y) 2.53 
 Short (&lt;2y) long ago (&gt;2y) 1.72
Distance to Prior offence .69 per km
Prior in area (3y) 7.2
Prior offence Same/Diff Type
 2 days 33.68/10.96
 3–7 days 15.34/6.42
 8–30 days  7.21/3.28
 31–183 days 3.46/2.01
 184–730 days 2.31/1.82
 2–3 years 2.12/1.51
Number of Prior Offenses:
 Two 1.34
 Three or four 1.48 
 Five to eight 1.56
 Nine or more 2.58
</t>
  </si>
  <si>
    <t>% non Western residents
N employees in area
N attractors/generators</t>
  </si>
  <si>
    <t>Townsley et al (2015) burgar target selection cross national</t>
  </si>
  <si>
    <t>10.1177/0022427814541447</t>
  </si>
  <si>
    <t>The Hague Netherlands, Birmingham UK,  Brisbane Australia</t>
  </si>
  <si>
    <t>1996-2001, 2009, 2006</t>
  </si>
  <si>
    <t>548, 398, 889 (co-offences excluded)</t>
  </si>
  <si>
    <t>290, 291, 273</t>
  </si>
  <si>
    <t>548, 398, 889</t>
  </si>
  <si>
    <t>neighbourhoods avg .65km2 2380 hholds (n=89), SOAs avg 2.04km2 3086 hholds (n=131), Statistical Local Areas avg 8.48km2 2537 hholds (n=158)</t>
  </si>
  <si>
    <t>48,772
52,138
140,462</t>
  </si>
  <si>
    <t>robust standard errors were estimateed to correct for the nesting of burglaries (choices) in burglars (choosers) using Huber-White "sandwich" estimates based on clustering of multiple burglaries per burglar.</t>
  </si>
  <si>
    <t>home adult offender (distance)
home juvenile offender under legal driving age (distance)</t>
  </si>
  <si>
    <t>age (adult,juvenile) (unclear if interaction term)
jurisdiction (modelled simultaneously but not as interaction - unclear exactly how)</t>
  </si>
  <si>
    <t>home + adult + Hague 1.65x (SE.15) per -km
home + adult + Birmingham 1.81x (.12)
home + adult + Brisbane 1.2x (.03)
home + juvenile + Hague 2.22x (.54) ns diff to adults
home + juvenile + Birmingham 3.81x (1.03) sig &gt; adults
home + juvenile + Brisbane 1.35x (.09) marginally sig &gt; adults
For both adults and juveniles, Hague = Birminham &gt; Brisbane (likely due to target density ie hholds per km2 much lower so need to travel further: 3652, 1513 vs 299).</t>
  </si>
  <si>
    <t>% single family hholds* * *
real estate value *-H ns ns
residential mobility ns ns ns
N hholds** ** **
dist to CBD ns ns ns
hholds/km2 doesn't say</t>
  </si>
  <si>
    <t>Vandeviver et al (2015) burglary target selection</t>
  </si>
  <si>
    <t>10.1016/j.apgeog.2015.08.004</t>
  </si>
  <si>
    <t>East Flanders, Belgium (12 cities, 53 towns)</t>
  </si>
  <si>
    <t>2006-2012</t>
  </si>
  <si>
    <t>aggravated residential burglary (excl apartments)</t>
  </si>
  <si>
    <t>650 (excl co-offences)</t>
  </si>
  <si>
    <t>650 (random one offence per offender)</t>
  </si>
  <si>
    <t>residential houses from land registry (n= 503,589)</t>
  </si>
  <si>
    <t>20 random samples to yield 40,916,200 from poss 327m + computing lab.</t>
  </si>
  <si>
    <t>conditional logit model in R</t>
  </si>
  <si>
    <t>notes that nesting exists of houses within streets and streets within neighbourhoods [ie choice influenced by wider area xterstics] which could be better modeled with a nested logit model.</t>
  </si>
  <si>
    <t>1. random sampling of 1/8 alternative addresses for each choice yielding 40,916,200 rows (including all 327,332,850 computationally infeasible) x 20 bootstrap iterations and avg the coefficients. Even then had to use special computing lab.
2. Nesting: robust std estimate method may not be appropriate for CLM since the assumption that the obtained estimates are consistent and unbiased does not hold. Removed nesting rather than risk that.
3. euclidean b/c extremely high (.95-.99) corrln between euclidean, shortest distance travel path and shortest time travel path for 1000 random sample.</t>
  </si>
  <si>
    <t>home distance .79 per 1km</t>
  </si>
  <si>
    <t>Semi-detached
Terraced
Garage
Central heating/aircon</t>
  </si>
  <si>
    <t>Baudains et al (2013) target selection riots home influence</t>
  </si>
  <si>
    <t>10.1111/1745-9125.12004</t>
  </si>
  <si>
    <t>Greater London</t>
  </si>
  <si>
    <t>August 2011 (during London riots)</t>
  </si>
  <si>
    <t>riot related offences (mostly theft and burglary)</t>
  </si>
  <si>
    <t>2299 (7/8 232, 8/8 1477, 9/8 446)</t>
  </si>
  <si>
    <t>2299 (7/8 232, 8/8 1477, 9/8 446) "no offender appears in the data more than once" unclear if  no actual repeat offenders or a data sampling step.</t>
  </si>
  <si>
    <t>LSOA avg 1500 residents/600 hholds (n=4,765, of which 436 had 1+ offence)</t>
  </si>
  <si>
    <r>
      <rPr>
        <i/>
        <sz val="8"/>
        <color theme="1"/>
        <rFont val="Calibri"/>
        <family val="2"/>
        <scheme val="minor"/>
      </rPr>
      <t>Spillover effects occur if an offender chooses a location to offend based on the characteristics of nearby areas rather than on the area itself. To address this issue, the models also were tested with spatially lagged variables. The results were consistent with the model with no spatial lag, and hence, the results were not included in this study</t>
    </r>
    <r>
      <rPr>
        <sz val="8"/>
        <color theme="1"/>
        <rFont val="Calibri"/>
        <family val="2"/>
        <scheme val="minor"/>
      </rPr>
      <t>.</t>
    </r>
  </si>
  <si>
    <t>home (distance between LSOAs or actual JTC if within LSOA)
home same side of Thames as offence (Y/N)</t>
  </si>
  <si>
    <t>crime type (analysed burglary and criminal damage vs other offences separately, for all days combined?)
rioting day (modelled separately)
age (adult/juvenile) (unclear if interaction term)
interactions tested via OR diff</t>
  </si>
  <si>
    <t>home + adult .63-.65 (across the days) per km sig &gt; than:
home + juvenile .49-.61
burglary and criminal damage vs other offences same patterns as all crime</t>
  </si>
  <si>
    <t>School in area
Same/diff side of Thames
N retail businesses</t>
  </si>
  <si>
    <t>combo var
sep models</t>
  </si>
  <si>
    <t>age x dist
time periods
crime type</t>
  </si>
  <si>
    <t>Bernasco et al (2013) discrete spatial choice street robberies Chicago</t>
  </si>
  <si>
    <t>10.1093/jeg/lbs005</t>
  </si>
  <si>
    <t>1996-1998</t>
  </si>
  <si>
    <t>25 random samples of 5999+alts x 6000 choices to yield 36m + 32gb</t>
  </si>
  <si>
    <t>multinomial logit model without spatial lag
universal logit model on spatial lag</t>
  </si>
  <si>
    <t>spatially lagged variables for queens' adjacent blocks first and second order</t>
  </si>
  <si>
    <t>"sampling from alternatives" approach randomly selecting 5999 alternative blocks per robbery (plus the 1 with the robbery) x 6000 robberies and ran it 25x times for 25 random selections as  a "bootstrapping" technique and report the average coefficient across the 25 iterations.</t>
  </si>
  <si>
    <t>OR 5.3x per -1km (both models)</t>
  </si>
  <si>
    <t>Popn
Train connection
Main street connection
Legal cash economies
Illegal cash economies
High school in area
Majority minority ethnic</t>
  </si>
  <si>
    <t>Bernasco &amp; Kooistra (2010) residential history and commercial robbery locations</t>
  </si>
  <si>
    <t>10.1177/1477370810363372</t>
  </si>
  <si>
    <t>2004-2005</t>
  </si>
  <si>
    <t>Commercial robberies</t>
  </si>
  <si>
    <t>276 (excl co-offences n=1141)</t>
  </si>
  <si>
    <t>postcode 4 digit (avg 4900 popn, 2100 hholds) (n=4006)</t>
  </si>
  <si>
    <t>home (distance)
home area (Y/N)
prior home area (Y/N)
home &lt;2y in postcode (Y/N)
home &gt;2y in postcode (Y/N)
prior home:
long (&gt;2y) + recent (&lt;2y)
short (&lt;2y) + recent (&lt;2y)
long + long ago 
short + long ago
Also tested 1,3 and 5y thresholds</t>
  </si>
  <si>
    <t>recency (analysed as a combo variable plus test of OR diff)
duration (analysed as a combo variable plus test of OR diff)</t>
  </si>
  <si>
    <t xml:space="preserve">home area 11.6x
prior home area 8.3x
combined model results:
home (distance) .92 per km
home &gt;2y 20.0x
home &lt;2y  14.6x
long (&gt;2y) + recent (&lt;2y) 17.0x
short (&lt;2y) + recent (&lt;2y) 9.8x
long + long ago 7.8x
short + long ago 5.9x
</t>
  </si>
  <si>
    <t>In individual models to compare moderators:
Curent home duration: OR for &gt;2y sig &gt; OR for &lt;2y.
Prior home duration: OR for  &gt;2y ns diff to OR for &lt;2y.
Prior home recency: OR for &lt;2y sig &gt; OR for &gt;2y.
1, 3 and 5 year threshold produces results in same direction but with weak or absent statistical difference between recency and duration ORs attributed to small sample size.</t>
  </si>
  <si>
    <t>retail m2
dist to highway ramp
real estate value
n popn
popn per km2
% age 15-25
% born abroad
% single popn</t>
  </si>
  <si>
    <t>recency x home tract
recency x duration x home tract
crime type</t>
  </si>
  <si>
    <t>Bernasco (2010) discrete choice at different units</t>
  </si>
  <si>
    <t>10.1111/j.1745-9125.2010.00190.x</t>
  </si>
  <si>
    <t>2002-2007</t>
  </si>
  <si>
    <t>1311 (incl co-offences)</t>
  </si>
  <si>
    <t>1023 (incl repeat offenders)</t>
  </si>
  <si>
    <t>postcodes (avg 40 popn, 18 hholds) (n=23,984 that contain 3+ residents and 3+ residential units)</t>
  </si>
  <si>
    <t>Random sampling of 1499+1*1871 = 2,806,500</t>
  </si>
  <si>
    <t>multinomial logit model with and without
spatial competition factor</t>
  </si>
  <si>
    <r>
      <t xml:space="preserve">spatial competition model estimates </t>
    </r>
    <r>
      <rPr>
        <i/>
        <sz val="8"/>
        <color theme="1"/>
        <rFont val="Calibri"/>
        <family val="2"/>
        <scheme val="minor"/>
      </rPr>
      <t>the extent to which the choice of a spatial alternative is influenced by the presence and the size of nearby alternatives.</t>
    </r>
    <r>
      <rPr>
        <sz val="8"/>
        <color theme="1"/>
        <rFont val="Calibri"/>
        <family val="2"/>
        <scheme val="minor"/>
      </rPr>
      <t xml:space="preserve"> Additional variable in the model: spatially weighted sum of nearby residential properties. Here found to be sig and neg direction meaning areas near more alts (not isolated) more likely to be targeted therefore IIA assumption not met.</t>
    </r>
  </si>
  <si>
    <t>Sampling of alternatives: 44,874,064 rows reduced by sampling 1499 alternatives randomly (rather than weighting alts e.g. by distance to home as more likely alts to be chosen). Acknowledging that where the model lacks the IIA property (independence of alts), there is no proof that a sample yields consistent parameters.
Used negative log of distance as JTC histogram showed neg exp distance decay pattern.</t>
  </si>
  <si>
    <t>home (distance neg log km)</t>
  </si>
  <si>
    <t>home distance x age (adult Y/N, juvenile Y/N) (combo var apparently, doesn't mention interaction)
ethnic origin (cat) x target location ethnicity variable (cat) (combo var apparently)</t>
  </si>
  <si>
    <t>home 3.27 per -logkm</t>
  </si>
  <si>
    <t>adults + home distance 2.64-2.77 per -log km sig &lt; OR than:
juveniles + home distance 3.31-3.91 per -log km</t>
  </si>
  <si>
    <t>N potential targets
% popn aged 15-25
House price
% non-native popn</t>
  </si>
  <si>
    <t>recency x duration x home tract</t>
  </si>
  <si>
    <t>Bernasco (2010) prior addresses and crime locations</t>
  </si>
  <si>
    <t>2004-2006</t>
  </si>
  <si>
    <t>residential burglary, theft from 
vehicle,  robbery, assault.</t>
  </si>
  <si>
    <t>7179 (5994 in simultaneous model)</t>
  </si>
  <si>
    <t>3784 (from random sample of 4000, 1000 with latest offence of each type) (3218 in simultaneous model)</t>
  </si>
  <si>
    <t>7179 (incl repeat offenders) (5994 in simultaneous model)</t>
  </si>
  <si>
    <r>
      <t xml:space="preserve">Excludes prison addresses
Missingness: 3% past 2y homes only, 15% past 5 years only, 50% past 10 years only. Ie 85% &gt;y, 50% &gt;10y. </t>
    </r>
    <r>
      <rPr>
        <i/>
        <sz val="8"/>
        <color theme="1"/>
        <rFont val="Calibri"/>
        <family val="2"/>
        <scheme val="minor"/>
      </rPr>
      <t>missing addresses will make the role of residential history look smaller than it actually is.</t>
    </r>
    <r>
      <rPr>
        <sz val="8"/>
        <color theme="1"/>
        <rFont val="Calibri"/>
        <family val="2"/>
        <scheme val="minor"/>
      </rPr>
      <t xml:space="preserve">
Includes all rows of data matrix
Simultaneous model excludes those with no prior homes only single.</t>
    </r>
  </si>
  <si>
    <t>home (distance)
prior home (distance)
home &gt;2y in postcode (Y/N)
home &lt;2y in postcode (Y/N)
prior home (up to 5 prior):
long (&gt;2y) + recent (&lt;2y)
short (&lt;2y) + recent (&lt;2y)
long + long ago 
short + long ago</t>
  </si>
  <si>
    <t>recency (analysed as a combo variable not as interaction)
duration (analysed as a combo variable not as interaction)
crime type (separate models with only current/former home area Y/N and distance, not the recency or duration combos)
interactions tested via OR diff</t>
  </si>
  <si>
    <t xml:space="preserve">home (distance) .83 per km
prior home (distance) .91 per km
home &gt;2y 10.3x
home &lt;2y  6.0x
long (&gt;2y) + recent (&lt;2y) 6.6x
short (&lt;2y) + recent (&lt;2y) 3.0x
long + long ago 3.7x
short + long ago 2.5x
</t>
  </si>
  <si>
    <t>assault + home area 15.7x, .82x per km 
assault + prior home area 5.2x, .91x per km (ie strong influence of prior, poss cos includes domestics post separation)
robbery + home area  4.1x, .80x per km
robbery + prior home area 3.0x, .92x per km
resburg + home area 7.9x, .84x per km
resburg+ prior home area 3.2x, .88x per km
txc + home area 3.9x, .89x per km
txc + prior home area 1.65x, .87x per km
[doesn't test for difference between ORs]</t>
  </si>
  <si>
    <t>popn 
% single-person households
poverty
urbanization level</t>
  </si>
  <si>
    <t>crime compared</t>
  </si>
  <si>
    <t>age x home dist
O eth x Alt eth</t>
  </si>
  <si>
    <t>Bernasco &amp; Block (2009) discrete choice robbery chicago</t>
  </si>
  <si>
    <t>10.1111/j.1745-9125.2009.00140.x</t>
  </si>
  <si>
    <t>robbery (both)</t>
  </si>
  <si>
    <t>12872 (random selection of one offender per offence; incl repeat offenders)</t>
  </si>
  <si>
    <t>census tracts (n=844)</t>
  </si>
  <si>
    <t>Random sampling of 844*6000 = 5,064,000 +32gb</t>
  </si>
  <si>
    <t>conditional logit model = multinomial logit model (clogit in Stata).</t>
  </si>
  <si>
    <r>
      <t xml:space="preserve">Random sample of 3000 robberies for pilot modelling (showed </t>
    </r>
    <r>
      <rPr>
        <b/>
        <sz val="8"/>
        <color theme="1"/>
        <rFont val="Calibri"/>
        <family val="2"/>
        <scheme val="minor"/>
      </rPr>
      <t xml:space="preserve">exp decay curve </t>
    </r>
    <r>
      <rPr>
        <sz val="8"/>
        <color theme="1"/>
        <rFont val="Calibri"/>
        <family val="2"/>
        <scheme val="minor"/>
      </rPr>
      <t>so then log transformed distance to generate linear relationship). 
Random new sample of 6000 robberies for test.</t>
    </r>
  </si>
  <si>
    <t>home (distance log km)
home adjacency (number of borders away, 0-5+)</t>
  </si>
  <si>
    <t>age (adult,juvenile) x log dist (must be combo var cos says interaction terms rather than term age*dist)
age (adult, juvenile) x home tract (Y/N) as above
offender eth (3 cats) x alt ethnic majority (3 cats) (says 9 interaction terms so that must mean 9 combo vars, not one interaction of eth*eth)</t>
  </si>
  <si>
    <r>
      <t xml:space="preserve">home OR .21 per log km
not home tract OR .67
home tract 821.9x
1 border 99.1x
2 borders 20.7x
3 borders  10.2x
4 borders 5.2x
</t>
    </r>
    <r>
      <rPr>
        <sz val="8"/>
        <color rgb="FFFF0000"/>
        <rFont val="Calibri"/>
        <family val="2"/>
        <scheme val="minor"/>
      </rPr>
      <t>5+ borders 1x</t>
    </r>
  </si>
  <si>
    <t>home + adult OR .23 per log km chi sq sig &gt; than:
home + juvenile OR .17 per log km
not home + adult OR .63 chi sq sig &lt; than:
not home + juvenile OR .82</t>
  </si>
  <si>
    <t>Popn*
Ethnic dis/similarity**
Gang territory dis/similarity**
Collective efficacy**
Drug/prostitution markets*
Retail employment level**
High school in area*</t>
  </si>
  <si>
    <t>Clare et al (2009) effect of physical barriers on burglary location choice</t>
  </si>
  <si>
    <t>10.1375/acri.42.2.139</t>
  </si>
  <si>
    <t>Perth, Western Australia</t>
  </si>
  <si>
    <t>2001-2002</t>
  </si>
  <si>
    <t>1761 (excl co-offences)</t>
  </si>
  <si>
    <t>(likely incl repeat offenders; data not at indvidual level to id them)</t>
  </si>
  <si>
    <t>suburb (avg 4669 popn, 1791 hholds, 6.76km2) (n=291)</t>
  </si>
  <si>
    <t>Acknowledges that burglary rates can vary within neighbourhoods/suburbs but doesn't spell out implications.</t>
  </si>
  <si>
    <t>Given no unique offender identifier linking offenders between burglary cases... extent of clustering... estimated by considering every common occurrence of offender age, offender sex, offender race and offender home suburb to be the same person.</t>
  </si>
  <si>
    <t>home (distance)
River between home and crime (Y/N)
Major road divided home and crime (Y/N)
Train connection home and crime (Y/N)</t>
  </si>
  <si>
    <t>home distance x age (adult Y/N, juvenile Y/N) (combo var)
ethnic origin (cat) x target location ethnicity diversity variable (combo var)</t>
  </si>
  <si>
    <t>River barrier .71x
Major road barrier .42x
Train connection 2.08x</t>
  </si>
  <si>
    <t>adults + home distance.87 per km sig &lt; OR than:
juveniles + home distance .81 per km</t>
  </si>
  <si>
    <t>N potential targets
Ethnic diversity
% indigenous popn
% rental property</t>
  </si>
  <si>
    <t>Bernasco (2006) cooffending and burglary target areas choice</t>
  </si>
  <si>
    <t>10.1002/jip.49</t>
  </si>
  <si>
    <t>1996-2004</t>
  </si>
  <si>
    <t>1174 (809 singles, 365 co-offences)</t>
  </si>
  <si>
    <t>750 (incl repeat offenders)</t>
  </si>
  <si>
    <t>1174 (used shortest JTC of co-offenders)</t>
  </si>
  <si>
    <t>neighbourhoods (avg 4952 popn, 2380 hholds, .65km2) (n=89)</t>
  </si>
  <si>
    <t>[refers back to B&amp;N for method details but doesn't appear to use log km]</t>
  </si>
  <si>
    <t>home (min distance in -km across co-offenders) x co-offences vs single (separate model for each)
home area of at least one offender (Y/N) x co-offences vs single (separate model for each)</t>
  </si>
  <si>
    <t>home distance + single offender 1.5 per -1km, ns diff to:
home distance + co-offence 1.5 per -1km
home area + single offender 15.1x, sig &gt; than:
home area + co-offence 7.3x
[no sig diffs on covariates ie same factors influenced single and group offences]</t>
  </si>
  <si>
    <t>N potential targets
Physical accessibility (agrgegate measure)
Social disorganisation (aggregate measure)
Affluence (aggregate measure)</t>
  </si>
  <si>
    <t>cooffence x home dist
cooffence x home area</t>
  </si>
  <si>
    <t>Bernasco &amp; Nieuwbeerta (2005) burglar target area selection</t>
  </si>
  <si>
    <t>10.1093/bjc/azh070</t>
  </si>
  <si>
    <t>1996-2001</t>
  </si>
  <si>
    <t>548 (excl co-offences)</t>
  </si>
  <si>
    <t>290 (incl repeat offenders. Lammers says one offence per offender but that's not true)</t>
  </si>
  <si>
    <t>An assumption of the conditional logit model is that the B estimates do not change when one or more alternatives are removed ... [=] assumption of the independence from irrelevant alternatives (IIA) (Greene 1997)... a violation of the IIA assumption would be the existence of neighbourhoods that are separately labelled but are not distinguished as separate alternatives by burglars. To test ...the IIA assumption, we applied Hausman's specification test (Hausman and McFadden 1984)... compares the B estimates of the full models ...with B estimates of a restricted model from which one alternative ... is removed. The test was performed 2x89 = 178 times, i.e. in each test, one neighbourhood was removed. In only 15 of the 178 tests, the Hausman test is significant (p&lt;0.05). .. these few violations of the ILA assumption are inconsequential: .. leaving out these 15 neighbourhoods yields nearly identical B estimates.</t>
  </si>
  <si>
    <t xml:space="preserve">1. estimated models with non-linear distance discounting [which] may be defended on several grounds, including the likelihood of travel mode changes (from walking to bicycle or car or public transport) at certain threshold distances... The first, and the one reported, is simply negative linear distance (P=-D), the second is inverse distance (P= l/D), the third is inverse squared distance (P= I/if), and the fourth is the negative logarithm of distance (P=-\nD)... did not find substantial differences between the outcomes.
2. burglaries are nested within burglars. ... may yield estimated standard errors that are downwardly biased. .. calculated so-called 'robust standard errors' according to the method proposed by White (1982), with a correction for the nested structure of the data. These upwardly adjusted standard error estimates result in more conservative hypothesis tests. </t>
  </si>
  <si>
    <t xml:space="preserve">home (distance)
</t>
  </si>
  <si>
    <t>home distance x age (though only 5% were  juveniles) (says "interaction term" included in model but actually it's a combo variable not V1*V2)
ethnic origin (country of birth Netherlands or not) x target location ethnicity diversity variable (says "interaction term" included in model but actually it's a combo variable not V1*V2)</t>
  </si>
  <si>
    <t>home distance 1.67 per -1km</t>
  </si>
  <si>
    <t>adults + home distance 1.63 per -1km but not sig diff (accordng to wald test) from:
juveniles + home distance 2.22 per -1km</t>
  </si>
  <si>
    <t xml:space="preserve">N potential targets
% single family dwellings
</t>
  </si>
  <si>
    <t xml:space="preserve">Bernasco &amp; Nieuwbeerta (2003) </t>
  </si>
  <si>
    <t>SAME AS B&amp;N 2005 but in Dutch journal.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</si>
</sst>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sz val="8"/>
      <color rgb="FF000000"/>
      <name val="Calibri"/>
      <family val="2"/>
      <scheme val="minor"/>
    </font>
    <font>
      <sz val="8"/>
      <color rgb="FFFF0000"/>
      <name val="Calibri"/>
      <family val="2"/>
      <scheme val="minor"/>
    </font>
    <font>
      <i/>
      <sz val="8"/>
      <color theme="1"/>
      <name val="Calibri"/>
      <family val="2"/>
      <scheme val="minor"/>
    </font>
    <font>
      <sz val="8"/>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0" borderId="0" xfId="0" applyFont="1" applyAlignment="1">
      <alignment horizontal="left" vertical="top" wrapText="1"/>
    </xf>
    <xf numFmtId="0" fontId="2" fillId="0" borderId="0" xfId="0" applyFont="1" applyAlignment="1">
      <alignment horizontal="left" vertical="top"/>
    </xf>
    <xf numFmtId="3" fontId="2" fillId="0" borderId="0" xfId="0" applyNumberFormat="1" applyFont="1" applyAlignment="1">
      <alignment horizontal="left" vertical="top" wrapText="1"/>
    </xf>
    <xf numFmtId="0" fontId="3" fillId="2" borderId="0" xfId="0" applyFont="1" applyFill="1" applyAlignment="1">
      <alignment horizontal="left" vertical="top" wrapText="1"/>
    </xf>
    <xf numFmtId="0" fontId="3" fillId="2" borderId="0" xfId="0" applyFont="1" applyFill="1" applyAlignment="1">
      <alignment horizontal="left" vertical="top"/>
    </xf>
    <xf numFmtId="0" fontId="3" fillId="0" borderId="0" xfId="0" applyFont="1" applyAlignment="1">
      <alignment horizontal="left" vertical="top" wrapText="1"/>
    </xf>
    <xf numFmtId="3" fontId="3" fillId="0" borderId="0" xfId="0" applyNumberFormat="1" applyFont="1" applyAlignment="1">
      <alignment horizontal="left" vertical="top" wrapText="1"/>
    </xf>
    <xf numFmtId="0" fontId="4" fillId="2" borderId="0" xfId="0" applyFont="1" applyFill="1" applyAlignment="1">
      <alignment vertical="top" wrapText="1"/>
    </xf>
    <xf numFmtId="0" fontId="1" fillId="2" borderId="0" xfId="1" applyFill="1" applyAlignment="1">
      <alignment vertical="top"/>
    </xf>
    <xf numFmtId="0" fontId="3" fillId="2" borderId="0" xfId="0" applyFont="1" applyFill="1" applyAlignment="1">
      <alignment vertical="top" wrapText="1"/>
    </xf>
    <xf numFmtId="0" fontId="3" fillId="3" borderId="0" xfId="0" applyFont="1" applyFill="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xf>
    <xf numFmtId="0" fontId="1" fillId="2" borderId="0" xfId="1" applyFill="1" applyAlignment="1">
      <alignment horizontal="left" vertical="top"/>
    </xf>
    <xf numFmtId="3" fontId="3" fillId="4" borderId="0" xfId="0" applyNumberFormat="1" applyFont="1" applyFill="1" applyAlignment="1">
      <alignment horizontal="left" vertical="top" wrapText="1"/>
    </xf>
    <xf numFmtId="0" fontId="3" fillId="4" borderId="0" xfId="0" applyFont="1" applyFill="1" applyAlignment="1">
      <alignment horizontal="left" vertical="top" wrapText="1"/>
    </xf>
    <xf numFmtId="0" fontId="4" fillId="2" borderId="0" xfId="0" applyFont="1" applyFill="1" applyAlignment="1">
      <alignment horizontal="left" vertical="top" wrapText="1"/>
    </xf>
    <xf numFmtId="0" fontId="4" fillId="2" borderId="0" xfId="0" applyFont="1" applyFill="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17" fontId="3" fillId="0" borderId="0" xfId="0" applyNumberFormat="1"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3" fontId="3" fillId="2" borderId="0" xfId="0" applyNumberFormat="1" applyFont="1" applyFill="1" applyAlignment="1">
      <alignment horizontal="left" vertical="top" wrapText="1"/>
    </xf>
    <xf numFmtId="3" fontId="3" fillId="0" borderId="0" xfId="0" applyNumberFormat="1" applyFont="1" applyAlignment="1">
      <alignment horizontal="left" vertical="top"/>
    </xf>
    <xf numFmtId="0" fontId="3" fillId="5" borderId="0" xfId="0" applyFont="1" applyFill="1" applyAlignment="1">
      <alignment horizontal="left" vertical="top"/>
    </xf>
    <xf numFmtId="0" fontId="3" fillId="5"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link.springer.com/10.1007/s10940-019-09431-y" TargetMode="External"/><Relationship Id="rId1" Type="http://schemas.openxmlformats.org/officeDocument/2006/relationships/hyperlink" Target="https://doi.org/10.1007/s10940-021-0951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D84A-8B71-4815-AD93-67581A177A25}">
  <dimension ref="A1:W57"/>
  <sheetViews>
    <sheetView tabSelected="1" workbookViewId="0">
      <pane xSplit="10" ySplit="2" topLeftCell="K40" activePane="bottomRight" state="frozen"/>
      <selection pane="topRight" activeCell="K1" sqref="K1"/>
      <selection pane="bottomLeft" activeCell="A3" sqref="A3"/>
      <selection pane="bottomRight" activeCell="M55" sqref="M55:M56"/>
    </sheetView>
  </sheetViews>
  <sheetFormatPr defaultColWidth="13.33203125" defaultRowHeight="10.199999999999999" x14ac:dyDescent="0.3"/>
  <cols>
    <col min="1" max="1" width="8.88671875" style="6" customWidth="1"/>
    <col min="2" max="2" width="24.44140625" style="13" customWidth="1"/>
    <col min="3" max="3" width="4.44140625" style="6" bestFit="1" customWidth="1"/>
    <col min="4" max="4" width="5.5546875" style="6" customWidth="1"/>
    <col min="5" max="5" width="6.44140625" style="6" customWidth="1"/>
    <col min="6" max="6" width="8.5546875" style="6" customWidth="1"/>
    <col min="7" max="7" width="7.6640625" style="6" bestFit="1" customWidth="1"/>
    <col min="8" max="8" width="9.88671875" style="6" customWidth="1"/>
    <col min="9" max="9" width="9.109375" style="6" bestFit="1" customWidth="1"/>
    <col min="10" max="10" width="14" style="6" customWidth="1"/>
    <col min="11" max="11" width="14" style="7" customWidth="1"/>
    <col min="12" max="12" width="11" style="6" customWidth="1"/>
    <col min="13" max="13" width="24.6640625" style="6" customWidth="1"/>
    <col min="14" max="14" width="31.6640625" style="6" customWidth="1"/>
    <col min="15" max="15" width="24" style="6" customWidth="1"/>
    <col min="16" max="16" width="19.109375" style="6" customWidth="1"/>
    <col min="17" max="17" width="20.44140625" style="6" customWidth="1"/>
    <col min="18" max="18" width="26.44140625" style="6" customWidth="1"/>
    <col min="19" max="19" width="21.109375" style="6" customWidth="1"/>
    <col min="20" max="20" width="7.5546875" style="6" customWidth="1"/>
    <col min="21" max="21" width="6.5546875" style="6" customWidth="1"/>
    <col min="22" max="16384" width="13.33203125" style="6"/>
  </cols>
  <sheetData>
    <row r="1" spans="1:23" s="1" customFormat="1" ht="20.399999999999999" x14ac:dyDescent="0.3">
      <c r="A1" s="1" t="s">
        <v>0</v>
      </c>
      <c r="B1" s="2" t="s">
        <v>1</v>
      </c>
      <c r="C1" s="1" t="s">
        <v>2</v>
      </c>
      <c r="D1" s="1" t="s">
        <v>3</v>
      </c>
      <c r="E1" s="1" t="s">
        <v>4</v>
      </c>
      <c r="F1" s="1" t="s">
        <v>5</v>
      </c>
      <c r="G1" s="1" t="s">
        <v>6</v>
      </c>
      <c r="H1" s="1" t="s">
        <v>7</v>
      </c>
      <c r="I1" s="1" t="s">
        <v>8</v>
      </c>
      <c r="J1" s="1" t="s">
        <v>9</v>
      </c>
      <c r="K1" s="3" t="s">
        <v>10</v>
      </c>
      <c r="L1" s="1" t="s">
        <v>11</v>
      </c>
      <c r="M1" s="1" t="s">
        <v>12</v>
      </c>
      <c r="N1" s="1" t="s">
        <v>13</v>
      </c>
      <c r="O1" s="1" t="s">
        <v>14</v>
      </c>
      <c r="P1" s="1" t="s">
        <v>15</v>
      </c>
      <c r="Q1" s="1" t="s">
        <v>16</v>
      </c>
      <c r="R1" s="1" t="s">
        <v>17</v>
      </c>
      <c r="S1" s="1" t="s">
        <v>18</v>
      </c>
      <c r="T1" s="1" t="s">
        <v>19</v>
      </c>
      <c r="U1" s="1" t="s">
        <v>20</v>
      </c>
      <c r="V1" s="1" t="s">
        <v>21</v>
      </c>
      <c r="W1" s="1" t="s">
        <v>22</v>
      </c>
    </row>
    <row r="2" spans="1:23" ht="71.400000000000006" x14ac:dyDescent="0.3">
      <c r="A2" s="4" t="s">
        <v>23</v>
      </c>
      <c r="B2" s="5" t="s">
        <v>24</v>
      </c>
      <c r="C2" s="6">
        <v>2022</v>
      </c>
      <c r="D2" s="6" t="s">
        <v>25</v>
      </c>
      <c r="E2" s="6" t="s">
        <v>26</v>
      </c>
      <c r="F2" s="6" t="s">
        <v>27</v>
      </c>
      <c r="G2" s="6" t="s">
        <v>28</v>
      </c>
      <c r="H2" s="6">
        <v>76</v>
      </c>
      <c r="I2" s="6" t="s">
        <v>29</v>
      </c>
      <c r="J2" s="6" t="s">
        <v>30</v>
      </c>
      <c r="K2" s="7" t="s">
        <v>31</v>
      </c>
      <c r="L2" s="6" t="s">
        <v>32</v>
      </c>
      <c r="M2" s="6" t="s">
        <v>33</v>
      </c>
      <c r="N2" s="6" t="s">
        <v>34</v>
      </c>
      <c r="O2" s="6" t="s">
        <v>35</v>
      </c>
      <c r="Q2" s="6" t="s">
        <v>36</v>
      </c>
      <c r="S2" s="6" t="s">
        <v>37</v>
      </c>
    </row>
    <row r="3" spans="1:23" ht="275.39999999999998" x14ac:dyDescent="0.3">
      <c r="A3" s="4" t="s">
        <v>38</v>
      </c>
      <c r="B3" s="5" t="s">
        <v>39</v>
      </c>
      <c r="C3" s="6">
        <v>2022</v>
      </c>
      <c r="D3" s="6" t="s">
        <v>40</v>
      </c>
      <c r="E3" s="6" t="s">
        <v>41</v>
      </c>
      <c r="F3" s="6" t="s">
        <v>42</v>
      </c>
      <c r="G3" s="6" t="s">
        <v>43</v>
      </c>
      <c r="H3" s="6" t="s">
        <v>44</v>
      </c>
      <c r="I3" s="6" t="s">
        <v>45</v>
      </c>
      <c r="J3" s="6" t="s">
        <v>46</v>
      </c>
      <c r="K3" s="7" t="str">
        <f>3269*304 &amp; ", " &amp; 1651*304 &amp; ", " &amp; 372*304 &amp; ", " &amp; 586*304</f>
        <v>993776, 501904, 113088, 178144</v>
      </c>
      <c r="L3" s="6" t="s">
        <v>32</v>
      </c>
      <c r="M3" s="6" t="s">
        <v>47</v>
      </c>
      <c r="N3" s="6" t="s">
        <v>48</v>
      </c>
      <c r="O3" s="6" t="s">
        <v>49</v>
      </c>
      <c r="P3" s="6" t="s">
        <v>50</v>
      </c>
      <c r="Q3" s="6" t="s">
        <v>51</v>
      </c>
      <c r="R3" s="6" t="s">
        <v>52</v>
      </c>
      <c r="S3" s="6" t="s">
        <v>53</v>
      </c>
      <c r="V3" s="6" t="s">
        <v>54</v>
      </c>
      <c r="W3" s="6" t="s">
        <v>55</v>
      </c>
    </row>
    <row r="4" spans="1:23" ht="183.6" x14ac:dyDescent="0.3">
      <c r="A4" s="8" t="s">
        <v>56</v>
      </c>
      <c r="B4" s="9" t="s">
        <v>57</v>
      </c>
      <c r="C4" s="6">
        <v>2021</v>
      </c>
      <c r="D4" s="6" t="s">
        <v>58</v>
      </c>
      <c r="E4" s="6" t="s">
        <v>59</v>
      </c>
      <c r="F4" s="6" t="s">
        <v>60</v>
      </c>
      <c r="G4" s="6" t="s">
        <v>61</v>
      </c>
      <c r="H4" s="6" t="s">
        <v>62</v>
      </c>
      <c r="I4" s="6">
        <v>1573</v>
      </c>
      <c r="J4" s="6" t="s">
        <v>63</v>
      </c>
      <c r="K4" s="7">
        <v>316173</v>
      </c>
      <c r="L4" s="6" t="s">
        <v>32</v>
      </c>
      <c r="O4" s="6" t="s">
        <v>64</v>
      </c>
      <c r="Q4" s="6" t="s">
        <v>65</v>
      </c>
      <c r="S4" s="6" t="s">
        <v>66</v>
      </c>
      <c r="U4" s="6" t="s">
        <v>67</v>
      </c>
    </row>
    <row r="5" spans="1:23" ht="204" x14ac:dyDescent="0.3">
      <c r="A5" s="10" t="s">
        <v>68</v>
      </c>
      <c r="B5" s="29" t="s">
        <v>69</v>
      </c>
      <c r="C5" s="6">
        <v>2021</v>
      </c>
      <c r="D5" s="6" t="s">
        <v>70</v>
      </c>
      <c r="E5" s="6" t="s">
        <v>71</v>
      </c>
      <c r="F5" s="6" t="s">
        <v>72</v>
      </c>
      <c r="G5" s="6" t="s">
        <v>73</v>
      </c>
      <c r="H5" s="6" t="s">
        <v>74</v>
      </c>
      <c r="I5" s="6" t="s">
        <v>75</v>
      </c>
      <c r="J5" s="6" t="s">
        <v>76</v>
      </c>
      <c r="K5" s="7">
        <f>708*1971</f>
        <v>1395468</v>
      </c>
      <c r="L5" s="6" t="s">
        <v>32</v>
      </c>
      <c r="O5" s="6" t="s">
        <v>77</v>
      </c>
      <c r="Q5" s="6" t="s">
        <v>78</v>
      </c>
      <c r="S5" s="6" t="s">
        <v>79</v>
      </c>
    </row>
    <row r="6" spans="1:23" ht="240" customHeight="1" x14ac:dyDescent="0.3">
      <c r="A6" s="4" t="s">
        <v>80</v>
      </c>
      <c r="B6" s="28" t="s">
        <v>81</v>
      </c>
      <c r="C6" s="6">
        <v>2021</v>
      </c>
      <c r="D6" s="6" t="s">
        <v>70</v>
      </c>
      <c r="E6" s="6" t="s">
        <v>71</v>
      </c>
      <c r="F6" s="6" t="s">
        <v>72</v>
      </c>
      <c r="G6" s="6">
        <v>7860</v>
      </c>
      <c r="H6" s="6">
        <v>7124</v>
      </c>
      <c r="I6" s="6" t="s">
        <v>82</v>
      </c>
      <c r="J6" s="6" t="s">
        <v>76</v>
      </c>
      <c r="K6" s="7">
        <v>8589618</v>
      </c>
      <c r="L6" s="6" t="s">
        <v>32</v>
      </c>
      <c r="O6" s="6" t="s">
        <v>83</v>
      </c>
      <c r="Q6" s="6" t="s">
        <v>84</v>
      </c>
      <c r="S6" s="6" t="s">
        <v>85</v>
      </c>
    </row>
    <row r="7" spans="1:23" ht="163.19999999999999" x14ac:dyDescent="0.3">
      <c r="A7" s="4" t="s">
        <v>86</v>
      </c>
      <c r="B7" s="5" t="s">
        <v>87</v>
      </c>
      <c r="C7" s="6">
        <v>2021</v>
      </c>
      <c r="D7" s="6" t="s">
        <v>88</v>
      </c>
      <c r="E7" s="6" t="s">
        <v>89</v>
      </c>
      <c r="F7" s="6" t="s">
        <v>90</v>
      </c>
      <c r="G7" s="6">
        <v>71</v>
      </c>
      <c r="H7" s="6">
        <v>30</v>
      </c>
      <c r="I7" s="6">
        <v>71</v>
      </c>
      <c r="J7" s="7" t="s">
        <v>91</v>
      </c>
      <c r="K7" s="7">
        <v>944655</v>
      </c>
      <c r="L7" s="6" t="s">
        <v>32</v>
      </c>
      <c r="N7" s="6" t="s">
        <v>92</v>
      </c>
      <c r="O7" s="6" t="s">
        <v>93</v>
      </c>
      <c r="Q7" s="6" t="s">
        <v>94</v>
      </c>
      <c r="S7" s="6" t="s">
        <v>95</v>
      </c>
    </row>
    <row r="8" spans="1:23" ht="204" x14ac:dyDescent="0.3">
      <c r="A8" s="4" t="s">
        <v>96</v>
      </c>
      <c r="B8" s="5" t="s">
        <v>97</v>
      </c>
      <c r="C8" s="6">
        <v>2021</v>
      </c>
      <c r="D8" s="6" t="s">
        <v>70</v>
      </c>
      <c r="E8" s="6" t="s">
        <v>71</v>
      </c>
      <c r="F8" s="6" t="s">
        <v>98</v>
      </c>
      <c r="G8" s="6" t="s">
        <v>99</v>
      </c>
      <c r="H8" s="6" t="s">
        <v>100</v>
      </c>
      <c r="I8" s="6">
        <v>3860</v>
      </c>
      <c r="J8" s="6">
        <v>2643</v>
      </c>
      <c r="K8" s="7">
        <v>10201980</v>
      </c>
      <c r="L8" s="6" t="s">
        <v>32</v>
      </c>
      <c r="O8" s="6" t="s">
        <v>77</v>
      </c>
      <c r="Q8" s="6" t="s">
        <v>101</v>
      </c>
      <c r="R8" s="6" t="s">
        <v>102</v>
      </c>
      <c r="S8" s="6" t="s">
        <v>103</v>
      </c>
      <c r="V8" s="6" t="s">
        <v>104</v>
      </c>
      <c r="W8" s="6" t="s">
        <v>105</v>
      </c>
    </row>
    <row r="9" spans="1:23" ht="132.6" x14ac:dyDescent="0.3">
      <c r="A9" s="4" t="s">
        <v>106</v>
      </c>
      <c r="B9" s="5" t="s">
        <v>107</v>
      </c>
      <c r="C9" s="6">
        <v>2019</v>
      </c>
      <c r="D9" s="6" t="s">
        <v>25</v>
      </c>
      <c r="E9" s="6" t="s">
        <v>108</v>
      </c>
      <c r="F9" s="6" t="s">
        <v>109</v>
      </c>
      <c r="G9" s="6">
        <v>178</v>
      </c>
      <c r="H9" s="6" t="s">
        <v>110</v>
      </c>
      <c r="I9" s="6">
        <v>178</v>
      </c>
      <c r="J9" s="6" t="s">
        <v>111</v>
      </c>
      <c r="K9" s="7">
        <f>178*4558</f>
        <v>811324</v>
      </c>
      <c r="L9" s="6" t="s">
        <v>112</v>
      </c>
      <c r="M9" s="6" t="s">
        <v>33</v>
      </c>
      <c r="O9" s="6" t="s">
        <v>113</v>
      </c>
      <c r="Q9" s="11" t="s">
        <v>114</v>
      </c>
      <c r="S9" s="6" t="s">
        <v>115</v>
      </c>
      <c r="T9" s="6" t="s">
        <v>116</v>
      </c>
      <c r="U9" s="6" t="s">
        <v>67</v>
      </c>
    </row>
    <row r="10" spans="1:23" ht="177.75" customHeight="1" x14ac:dyDescent="0.3">
      <c r="A10" s="4" t="s">
        <v>117</v>
      </c>
      <c r="B10" s="5" t="s">
        <v>118</v>
      </c>
      <c r="C10" s="6">
        <v>2019</v>
      </c>
      <c r="D10" s="6" t="s">
        <v>119</v>
      </c>
      <c r="E10" s="6" t="s">
        <v>120</v>
      </c>
      <c r="F10" s="6" t="s">
        <v>121</v>
      </c>
      <c r="G10" s="6">
        <v>1105</v>
      </c>
      <c r="H10" s="6" t="s">
        <v>122</v>
      </c>
      <c r="I10" s="6">
        <v>1105</v>
      </c>
      <c r="J10" s="6" t="s">
        <v>123</v>
      </c>
      <c r="K10" s="7">
        <f>1105*616</f>
        <v>680680</v>
      </c>
      <c r="L10" s="6" t="s">
        <v>124</v>
      </c>
      <c r="M10" s="6" t="s">
        <v>125</v>
      </c>
      <c r="N10" s="12" t="s">
        <v>126</v>
      </c>
      <c r="O10" s="6" t="s">
        <v>127</v>
      </c>
      <c r="P10" s="6" t="s">
        <v>128</v>
      </c>
      <c r="Q10" s="6" t="s">
        <v>129</v>
      </c>
      <c r="R10" s="6" t="s">
        <v>130</v>
      </c>
      <c r="S10" s="6" t="s">
        <v>131</v>
      </c>
      <c r="T10" s="6" t="s">
        <v>116</v>
      </c>
      <c r="U10" s="6" t="s">
        <v>67</v>
      </c>
      <c r="V10" s="6" t="s">
        <v>132</v>
      </c>
      <c r="W10" s="6" t="s">
        <v>133</v>
      </c>
    </row>
    <row r="11" spans="1:23" ht="51" x14ac:dyDescent="0.3">
      <c r="A11" s="4" t="s">
        <v>134</v>
      </c>
      <c r="B11" s="5" t="s">
        <v>135</v>
      </c>
      <c r="C11" s="6">
        <v>2019</v>
      </c>
      <c r="D11" s="6" t="s">
        <v>136</v>
      </c>
      <c r="E11" s="6" t="s">
        <v>137</v>
      </c>
      <c r="F11" s="6" t="s">
        <v>138</v>
      </c>
      <c r="G11" s="6" t="s">
        <v>139</v>
      </c>
      <c r="H11" s="6" t="s">
        <v>140</v>
      </c>
      <c r="I11" s="6">
        <v>150</v>
      </c>
      <c r="J11" s="6" t="s">
        <v>141</v>
      </c>
      <c r="K11" s="7">
        <f>150*890</f>
        <v>133500</v>
      </c>
      <c r="L11" s="6" t="s">
        <v>112</v>
      </c>
      <c r="N11" s="12" t="s">
        <v>142</v>
      </c>
      <c r="O11" s="6" t="s">
        <v>143</v>
      </c>
      <c r="Q11" s="6" t="s">
        <v>144</v>
      </c>
      <c r="S11" s="6" t="s">
        <v>145</v>
      </c>
      <c r="T11" s="6" t="s">
        <v>146</v>
      </c>
      <c r="U11" s="6" t="s">
        <v>147</v>
      </c>
    </row>
    <row r="12" spans="1:23" ht="153" x14ac:dyDescent="0.3">
      <c r="A12" s="4" t="s">
        <v>148</v>
      </c>
      <c r="B12" s="5" t="s">
        <v>149</v>
      </c>
      <c r="C12" s="6">
        <v>2019</v>
      </c>
      <c r="D12" s="6" t="s">
        <v>150</v>
      </c>
      <c r="E12" s="6" t="s">
        <v>151</v>
      </c>
      <c r="F12" s="6" t="s">
        <v>152</v>
      </c>
      <c r="G12" s="6">
        <v>140</v>
      </c>
      <c r="H12" s="6" t="s">
        <v>153</v>
      </c>
      <c r="I12" s="6">
        <v>140</v>
      </c>
      <c r="J12" s="6" t="s">
        <v>154</v>
      </c>
      <c r="K12" s="7">
        <f>140*12281</f>
        <v>1719340</v>
      </c>
      <c r="L12" s="6" t="s">
        <v>112</v>
      </c>
      <c r="M12" s="6" t="s">
        <v>155</v>
      </c>
      <c r="N12" s="12" t="s">
        <v>156</v>
      </c>
      <c r="O12" s="6" t="s">
        <v>157</v>
      </c>
      <c r="P12" s="6" t="s">
        <v>158</v>
      </c>
      <c r="Q12" s="11" t="s">
        <v>159</v>
      </c>
      <c r="R12" s="6" t="s">
        <v>160</v>
      </c>
      <c r="S12" s="6" t="s">
        <v>161</v>
      </c>
      <c r="T12" s="6" t="s">
        <v>116</v>
      </c>
      <c r="U12" s="6" t="s">
        <v>67</v>
      </c>
      <c r="V12" s="6" t="s">
        <v>104</v>
      </c>
      <c r="W12" s="6" t="s">
        <v>162</v>
      </c>
    </row>
    <row r="13" spans="1:23" ht="183.6" x14ac:dyDescent="0.3">
      <c r="A13" s="4" t="s">
        <v>163</v>
      </c>
      <c r="B13" s="5" t="s">
        <v>164</v>
      </c>
      <c r="C13" s="13">
        <v>2019</v>
      </c>
      <c r="D13" s="13" t="s">
        <v>165</v>
      </c>
      <c r="E13" s="6" t="s">
        <v>166</v>
      </c>
      <c r="F13" s="6" t="s">
        <v>167</v>
      </c>
      <c r="G13" s="6" t="s">
        <v>168</v>
      </c>
      <c r="H13" s="13" t="s">
        <v>169</v>
      </c>
      <c r="I13" s="6">
        <v>3436</v>
      </c>
      <c r="J13" s="6" t="s">
        <v>170</v>
      </c>
      <c r="K13" s="7">
        <f>3436*1616</f>
        <v>5552576</v>
      </c>
      <c r="L13" s="6" t="s">
        <v>112</v>
      </c>
      <c r="M13" s="6" t="s">
        <v>171</v>
      </c>
      <c r="O13" s="6" t="s">
        <v>172</v>
      </c>
      <c r="Q13" s="6" t="s">
        <v>173</v>
      </c>
      <c r="S13" s="6" t="s">
        <v>174</v>
      </c>
      <c r="T13" s="6" t="s">
        <v>146</v>
      </c>
      <c r="U13" s="6" t="s">
        <v>147</v>
      </c>
    </row>
    <row r="14" spans="1:23" ht="142.80000000000001" x14ac:dyDescent="0.3">
      <c r="A14" s="4" t="s">
        <v>175</v>
      </c>
      <c r="B14" s="14" t="s">
        <v>176</v>
      </c>
      <c r="C14" s="6">
        <v>2019</v>
      </c>
      <c r="D14" s="6" t="s">
        <v>177</v>
      </c>
      <c r="E14" s="6" t="s">
        <v>178</v>
      </c>
      <c r="F14" s="6" t="s">
        <v>179</v>
      </c>
      <c r="G14" s="6">
        <v>679</v>
      </c>
      <c r="H14" s="6" t="s">
        <v>180</v>
      </c>
      <c r="I14" s="6">
        <v>679</v>
      </c>
      <c r="J14" s="6" t="s">
        <v>181</v>
      </c>
      <c r="K14" s="7">
        <f>679*138321</f>
        <v>93919959</v>
      </c>
      <c r="L14" s="6" t="s">
        <v>112</v>
      </c>
      <c r="N14" s="6" t="s">
        <v>182</v>
      </c>
      <c r="O14" s="6" t="s">
        <v>183</v>
      </c>
      <c r="P14" s="6" t="s">
        <v>184</v>
      </c>
      <c r="Q14" s="6" t="s">
        <v>185</v>
      </c>
      <c r="R14" s="6" t="s">
        <v>186</v>
      </c>
      <c r="S14" s="6" t="s">
        <v>187</v>
      </c>
      <c r="T14" s="6" t="s">
        <v>146</v>
      </c>
      <c r="U14" s="6" t="s">
        <v>67</v>
      </c>
    </row>
    <row r="15" spans="1:23" ht="148.5" customHeight="1" x14ac:dyDescent="0.3">
      <c r="A15" s="4" t="s">
        <v>188</v>
      </c>
      <c r="B15" s="28" t="s">
        <v>189</v>
      </c>
      <c r="C15" s="6">
        <v>2018</v>
      </c>
      <c r="D15" s="6" t="s">
        <v>190</v>
      </c>
      <c r="E15" s="6" t="s">
        <v>191</v>
      </c>
      <c r="F15" s="6" t="s">
        <v>98</v>
      </c>
      <c r="G15" s="6" t="s">
        <v>192</v>
      </c>
      <c r="H15" s="6" t="s">
        <v>193</v>
      </c>
      <c r="I15" s="6">
        <v>369</v>
      </c>
      <c r="J15" s="6" t="s">
        <v>194</v>
      </c>
      <c r="K15" s="7">
        <f>369*1134</f>
        <v>418446</v>
      </c>
      <c r="L15" s="6" t="s">
        <v>112</v>
      </c>
      <c r="M15" s="6" t="s">
        <v>33</v>
      </c>
      <c r="O15" s="6" t="s">
        <v>143</v>
      </c>
      <c r="Q15" s="6" t="s">
        <v>195</v>
      </c>
      <c r="S15" s="6" t="s">
        <v>196</v>
      </c>
      <c r="T15" s="6" t="s">
        <v>146</v>
      </c>
      <c r="U15" s="6" t="s">
        <v>147</v>
      </c>
    </row>
    <row r="16" spans="1:23" ht="122.4" x14ac:dyDescent="0.3">
      <c r="A16" s="4" t="s">
        <v>197</v>
      </c>
      <c r="B16" s="5" t="s">
        <v>198</v>
      </c>
      <c r="C16" s="6">
        <v>2018</v>
      </c>
      <c r="D16" s="6" t="s">
        <v>70</v>
      </c>
      <c r="E16" s="6" t="s">
        <v>71</v>
      </c>
      <c r="F16" s="6" t="s">
        <v>72</v>
      </c>
      <c r="G16" s="6" t="s">
        <v>199</v>
      </c>
      <c r="H16" s="6" t="s">
        <v>200</v>
      </c>
      <c r="I16" s="6">
        <v>1118</v>
      </c>
      <c r="J16" s="6" t="s">
        <v>201</v>
      </c>
      <c r="K16" s="7">
        <f>1118*1973</f>
        <v>2205814</v>
      </c>
      <c r="L16" s="6" t="s">
        <v>202</v>
      </c>
      <c r="M16" s="6" t="s">
        <v>33</v>
      </c>
      <c r="N16" s="6" t="s">
        <v>203</v>
      </c>
      <c r="O16" s="6" t="s">
        <v>204</v>
      </c>
      <c r="P16" s="6" t="s">
        <v>205</v>
      </c>
      <c r="Q16" s="6" t="s">
        <v>206</v>
      </c>
      <c r="S16" s="6" t="s">
        <v>207</v>
      </c>
      <c r="T16" s="6" t="s">
        <v>146</v>
      </c>
      <c r="U16" s="6" t="s">
        <v>67</v>
      </c>
    </row>
    <row r="17" spans="1:23" ht="112.2" x14ac:dyDescent="0.3">
      <c r="A17" s="4" t="s">
        <v>208</v>
      </c>
      <c r="B17" s="5" t="s">
        <v>209</v>
      </c>
      <c r="C17" s="6">
        <v>2018</v>
      </c>
      <c r="D17" s="6" t="s">
        <v>210</v>
      </c>
      <c r="E17" s="6" t="s">
        <v>211</v>
      </c>
      <c r="F17" s="6" t="s">
        <v>212</v>
      </c>
      <c r="G17" s="6" t="s">
        <v>213</v>
      </c>
      <c r="H17" s="6" t="s">
        <v>214</v>
      </c>
      <c r="J17" s="6" t="s">
        <v>215</v>
      </c>
      <c r="K17" s="7">
        <f>5377*76</f>
        <v>408652</v>
      </c>
      <c r="L17" s="6" t="s">
        <v>112</v>
      </c>
      <c r="M17" s="6" t="s">
        <v>33</v>
      </c>
      <c r="N17" s="6" t="s">
        <v>216</v>
      </c>
      <c r="O17" s="6" t="s">
        <v>217</v>
      </c>
      <c r="P17" s="6" t="s">
        <v>218</v>
      </c>
      <c r="Q17" s="6" t="s">
        <v>219</v>
      </c>
      <c r="R17" s="6" t="s">
        <v>220</v>
      </c>
      <c r="S17" s="6" t="s">
        <v>221</v>
      </c>
      <c r="T17" s="6" t="s">
        <v>222</v>
      </c>
      <c r="U17" s="6" t="s">
        <v>67</v>
      </c>
      <c r="V17" s="6" t="s">
        <v>223</v>
      </c>
      <c r="W17" s="6" t="s">
        <v>224</v>
      </c>
    </row>
    <row r="18" spans="1:23" ht="173.4" x14ac:dyDescent="0.3">
      <c r="A18" s="4" t="s">
        <v>225</v>
      </c>
      <c r="B18" s="5" t="s">
        <v>226</v>
      </c>
      <c r="C18" s="6">
        <v>2018</v>
      </c>
      <c r="D18" s="6" t="s">
        <v>25</v>
      </c>
      <c r="E18" s="6" t="s">
        <v>227</v>
      </c>
      <c r="F18" s="6" t="s">
        <v>228</v>
      </c>
      <c r="G18" s="6">
        <v>12639</v>
      </c>
      <c r="H18" s="6" t="s">
        <v>229</v>
      </c>
      <c r="I18" s="6">
        <v>12639</v>
      </c>
      <c r="J18" s="6" t="s">
        <v>230</v>
      </c>
      <c r="K18" s="7">
        <f>12639*142</f>
        <v>1794738</v>
      </c>
      <c r="L18" s="6" t="s">
        <v>112</v>
      </c>
      <c r="M18" s="6" t="s">
        <v>33</v>
      </c>
      <c r="N18" s="6" t="s">
        <v>231</v>
      </c>
      <c r="O18" s="6" t="s">
        <v>232</v>
      </c>
      <c r="P18" s="6" t="s">
        <v>233</v>
      </c>
      <c r="Q18" s="6" t="s">
        <v>234</v>
      </c>
      <c r="R18" s="6" t="s">
        <v>235</v>
      </c>
      <c r="S18" s="6" t="s">
        <v>236</v>
      </c>
      <c r="T18" s="6" t="s">
        <v>116</v>
      </c>
      <c r="U18" s="6" t="s">
        <v>67</v>
      </c>
      <c r="V18" s="6" t="s">
        <v>104</v>
      </c>
      <c r="W18" s="6" t="s">
        <v>237</v>
      </c>
    </row>
    <row r="19" spans="1:23" ht="357" x14ac:dyDescent="0.3">
      <c r="A19" s="4" t="s">
        <v>238</v>
      </c>
      <c r="B19" s="5" t="s">
        <v>239</v>
      </c>
      <c r="C19" s="6">
        <v>2017</v>
      </c>
      <c r="D19" s="6" t="s">
        <v>240</v>
      </c>
      <c r="E19" s="6" t="s">
        <v>241</v>
      </c>
      <c r="F19" s="6" t="s">
        <v>72</v>
      </c>
      <c r="G19" s="6" t="s">
        <v>242</v>
      </c>
      <c r="H19" s="6">
        <v>18114</v>
      </c>
      <c r="I19" s="6">
        <v>12938</v>
      </c>
      <c r="J19" s="6" t="s">
        <v>243</v>
      </c>
      <c r="K19" s="15" t="s">
        <v>244</v>
      </c>
      <c r="L19" s="6" t="s">
        <v>112</v>
      </c>
      <c r="M19" s="6" t="s">
        <v>245</v>
      </c>
      <c r="N19" s="16" t="s">
        <v>246</v>
      </c>
      <c r="O19" s="6" t="s">
        <v>247</v>
      </c>
      <c r="P19" s="6" t="s">
        <v>248</v>
      </c>
      <c r="R19" s="6" t="s">
        <v>249</v>
      </c>
      <c r="S19" s="6" t="s">
        <v>250</v>
      </c>
      <c r="T19" s="6" t="s">
        <v>146</v>
      </c>
      <c r="U19" s="6" t="s">
        <v>147</v>
      </c>
      <c r="V19" s="6" t="s">
        <v>132</v>
      </c>
      <c r="W19" s="6" t="s">
        <v>251</v>
      </c>
    </row>
    <row r="20" spans="1:23" ht="112.2" x14ac:dyDescent="0.3">
      <c r="A20" s="4" t="s">
        <v>252</v>
      </c>
      <c r="B20" s="5" t="s">
        <v>253</v>
      </c>
      <c r="C20" s="6">
        <v>2017</v>
      </c>
      <c r="D20" s="6" t="s">
        <v>254</v>
      </c>
      <c r="E20" s="6" t="s">
        <v>255</v>
      </c>
      <c r="F20" s="6" t="s">
        <v>98</v>
      </c>
      <c r="G20" s="6">
        <v>459</v>
      </c>
      <c r="H20" s="6">
        <v>207</v>
      </c>
      <c r="I20" s="6" t="s">
        <v>256</v>
      </c>
      <c r="J20" s="6" t="s">
        <v>257</v>
      </c>
      <c r="K20" s="7">
        <f>459*5286</f>
        <v>2426274</v>
      </c>
      <c r="L20" s="6" t="s">
        <v>258</v>
      </c>
      <c r="M20" s="6" t="s">
        <v>259</v>
      </c>
      <c r="N20" s="6" t="s">
        <v>260</v>
      </c>
      <c r="O20" s="6" t="s">
        <v>261</v>
      </c>
      <c r="P20" s="6" t="s">
        <v>262</v>
      </c>
      <c r="Q20" s="6" t="s">
        <v>263</v>
      </c>
      <c r="R20" s="6" t="s">
        <v>264</v>
      </c>
      <c r="S20" s="6" t="s">
        <v>265</v>
      </c>
      <c r="T20" s="6" t="s">
        <v>146</v>
      </c>
      <c r="U20" s="6" t="s">
        <v>147</v>
      </c>
      <c r="V20" s="6" t="s">
        <v>266</v>
      </c>
      <c r="W20" s="6" t="s">
        <v>267</v>
      </c>
    </row>
    <row r="21" spans="1:23" ht="102" x14ac:dyDescent="0.3">
      <c r="A21" s="17" t="s">
        <v>268</v>
      </c>
      <c r="B21" s="18" t="s">
        <v>269</v>
      </c>
      <c r="C21" s="6">
        <v>2017</v>
      </c>
      <c r="D21" s="6" t="s">
        <v>25</v>
      </c>
      <c r="E21" s="6" t="s">
        <v>227</v>
      </c>
      <c r="F21" s="6" t="s">
        <v>270</v>
      </c>
      <c r="G21" s="7" t="s">
        <v>271</v>
      </c>
      <c r="H21" s="6">
        <v>4654</v>
      </c>
      <c r="I21" s="7">
        <v>2926</v>
      </c>
      <c r="J21" s="6" t="s">
        <v>230</v>
      </c>
      <c r="K21" s="7">
        <f>2926*142</f>
        <v>415492</v>
      </c>
      <c r="L21" s="6" t="s">
        <v>112</v>
      </c>
      <c r="M21" s="6" t="s">
        <v>272</v>
      </c>
      <c r="O21" s="6" t="s">
        <v>273</v>
      </c>
      <c r="P21" s="6" t="s">
        <v>274</v>
      </c>
      <c r="Q21" s="6" t="s">
        <v>275</v>
      </c>
      <c r="R21" s="6" t="s">
        <v>276</v>
      </c>
      <c r="S21" s="6" t="s">
        <v>277</v>
      </c>
      <c r="T21" s="6" t="s">
        <v>222</v>
      </c>
      <c r="U21" s="6" t="s">
        <v>147</v>
      </c>
      <c r="V21" s="6" t="s">
        <v>104</v>
      </c>
      <c r="W21" s="6" t="s">
        <v>278</v>
      </c>
    </row>
    <row r="22" spans="1:23" ht="112.2" x14ac:dyDescent="0.3">
      <c r="A22" s="6" t="s">
        <v>279</v>
      </c>
      <c r="B22" s="13" t="s">
        <v>280</v>
      </c>
      <c r="C22" s="6">
        <v>2016</v>
      </c>
      <c r="D22" s="13" t="s">
        <v>40</v>
      </c>
      <c r="E22" s="13" t="s">
        <v>41</v>
      </c>
      <c r="F22" s="13" t="s">
        <v>42</v>
      </c>
      <c r="G22" s="6" t="s">
        <v>281</v>
      </c>
      <c r="H22" s="6" t="s">
        <v>282</v>
      </c>
      <c r="I22" s="6">
        <v>6846</v>
      </c>
      <c r="J22" s="6" t="s">
        <v>283</v>
      </c>
      <c r="K22" s="7">
        <f>6846*334</f>
        <v>2286564</v>
      </c>
      <c r="L22" s="6" t="s">
        <v>112</v>
      </c>
      <c r="M22" s="6" t="s">
        <v>33</v>
      </c>
      <c r="N22" s="12" t="s">
        <v>284</v>
      </c>
      <c r="O22" s="6" t="s">
        <v>285</v>
      </c>
      <c r="P22" s="6" t="s">
        <v>286</v>
      </c>
      <c r="Q22" s="6" t="s">
        <v>287</v>
      </c>
      <c r="R22" s="6" t="s">
        <v>288</v>
      </c>
      <c r="S22" s="6" t="s">
        <v>289</v>
      </c>
      <c r="T22" s="6" t="s">
        <v>146</v>
      </c>
      <c r="U22" s="6" t="s">
        <v>147</v>
      </c>
      <c r="V22" s="6" t="s">
        <v>104</v>
      </c>
      <c r="W22" s="6" t="s">
        <v>290</v>
      </c>
    </row>
    <row r="23" spans="1:23" ht="153" x14ac:dyDescent="0.3">
      <c r="A23" s="4" t="s">
        <v>291</v>
      </c>
      <c r="B23" s="5" t="s">
        <v>292</v>
      </c>
      <c r="C23" s="6">
        <v>2016</v>
      </c>
      <c r="D23" s="6" t="s">
        <v>25</v>
      </c>
      <c r="E23" s="6" t="s">
        <v>227</v>
      </c>
      <c r="F23" s="6" t="s">
        <v>270</v>
      </c>
      <c r="G23" s="6">
        <v>19420</v>
      </c>
      <c r="H23" s="7">
        <v>7910</v>
      </c>
      <c r="I23" s="6">
        <v>19420</v>
      </c>
      <c r="J23" s="6" t="s">
        <v>230</v>
      </c>
      <c r="K23" s="7">
        <f>19420*142</f>
        <v>2757640</v>
      </c>
      <c r="L23" s="6" t="s">
        <v>112</v>
      </c>
      <c r="M23" s="6" t="s">
        <v>33</v>
      </c>
      <c r="N23" s="6" t="s">
        <v>293</v>
      </c>
      <c r="O23" s="6" t="s">
        <v>294</v>
      </c>
      <c r="P23" s="6" t="s">
        <v>295</v>
      </c>
      <c r="Q23" s="6" t="s">
        <v>296</v>
      </c>
      <c r="R23" s="6" t="s">
        <v>297</v>
      </c>
      <c r="S23" s="6" t="s">
        <v>298</v>
      </c>
      <c r="T23" s="6" t="s">
        <v>116</v>
      </c>
      <c r="U23" s="6" t="s">
        <v>67</v>
      </c>
      <c r="V23" s="6" t="s">
        <v>104</v>
      </c>
      <c r="W23" s="6" t="s">
        <v>299</v>
      </c>
    </row>
    <row r="24" spans="1:23" ht="153" x14ac:dyDescent="0.3">
      <c r="A24" s="19" t="s">
        <v>300</v>
      </c>
      <c r="B24" s="20" t="s">
        <v>301</v>
      </c>
      <c r="C24" s="6">
        <v>2016</v>
      </c>
      <c r="D24" s="6" t="s">
        <v>302</v>
      </c>
      <c r="E24" s="6" t="s">
        <v>211</v>
      </c>
      <c r="F24" s="6" t="s">
        <v>98</v>
      </c>
      <c r="G24" s="6" t="s">
        <v>303</v>
      </c>
      <c r="H24" s="7" t="s">
        <v>304</v>
      </c>
      <c r="J24" s="6" t="s">
        <v>305</v>
      </c>
      <c r="K24" s="7">
        <f>2844*158</f>
        <v>449352</v>
      </c>
      <c r="L24" s="6" t="s">
        <v>306</v>
      </c>
      <c r="M24" s="6" t="s">
        <v>307</v>
      </c>
      <c r="N24" s="6" t="s">
        <v>308</v>
      </c>
      <c r="O24" s="6" t="s">
        <v>309</v>
      </c>
      <c r="P24" s="6" t="s">
        <v>310</v>
      </c>
      <c r="R24" s="6" t="s">
        <v>311</v>
      </c>
      <c r="S24" s="6" t="s">
        <v>312</v>
      </c>
      <c r="T24" s="6" t="s">
        <v>146</v>
      </c>
      <c r="U24" s="6" t="s">
        <v>147</v>
      </c>
      <c r="V24" s="6" t="s">
        <v>266</v>
      </c>
      <c r="W24" s="6" t="s">
        <v>313</v>
      </c>
    </row>
    <row r="25" spans="1:23" ht="161.4" customHeight="1" x14ac:dyDescent="0.3">
      <c r="A25" s="19" t="s">
        <v>314</v>
      </c>
      <c r="B25" s="20" t="s">
        <v>315</v>
      </c>
      <c r="C25" s="6">
        <v>2015</v>
      </c>
      <c r="D25" s="6" t="s">
        <v>316</v>
      </c>
      <c r="E25" s="6" t="s">
        <v>317</v>
      </c>
      <c r="F25" s="6" t="s">
        <v>318</v>
      </c>
      <c r="H25" s="7">
        <v>50</v>
      </c>
      <c r="I25" s="6" t="s">
        <v>319</v>
      </c>
      <c r="J25" s="6" t="s">
        <v>320</v>
      </c>
      <c r="K25" s="7">
        <f>23*262</f>
        <v>6026</v>
      </c>
      <c r="L25" s="6" t="s">
        <v>321</v>
      </c>
      <c r="M25" s="6" t="s">
        <v>33</v>
      </c>
      <c r="N25" s="6" t="s">
        <v>322</v>
      </c>
      <c r="O25" s="6" t="s">
        <v>323</v>
      </c>
      <c r="S25" s="6" t="s">
        <v>324</v>
      </c>
      <c r="T25" s="6" t="s">
        <v>146</v>
      </c>
      <c r="U25" s="6" t="s">
        <v>147</v>
      </c>
    </row>
    <row r="26" spans="1:23" ht="132.6" x14ac:dyDescent="0.3">
      <c r="A26" s="6" t="s">
        <v>325</v>
      </c>
      <c r="B26" s="13" t="s">
        <v>326</v>
      </c>
      <c r="C26" s="6">
        <v>2015</v>
      </c>
      <c r="D26" s="6" t="s">
        <v>327</v>
      </c>
      <c r="E26" s="6" t="s">
        <v>328</v>
      </c>
      <c r="F26" s="6" t="s">
        <v>98</v>
      </c>
      <c r="G26" s="6" t="s">
        <v>329</v>
      </c>
      <c r="H26" s="6">
        <v>2143</v>
      </c>
      <c r="J26" s="6" t="s">
        <v>330</v>
      </c>
      <c r="K26" s="7">
        <f>3337*1687</f>
        <v>5629519</v>
      </c>
      <c r="L26" s="6" t="s">
        <v>112</v>
      </c>
      <c r="M26" s="6" t="s">
        <v>331</v>
      </c>
      <c r="N26" s="6" t="s">
        <v>332</v>
      </c>
      <c r="O26" s="6" t="s">
        <v>333</v>
      </c>
      <c r="P26" s="6" t="s">
        <v>334</v>
      </c>
      <c r="Q26" s="6" t="s">
        <v>335</v>
      </c>
      <c r="S26" s="6" t="s">
        <v>336</v>
      </c>
      <c r="T26" s="6" t="s">
        <v>146</v>
      </c>
      <c r="U26" s="6" t="s">
        <v>67</v>
      </c>
    </row>
    <row r="27" spans="1:23" ht="91.8" x14ac:dyDescent="0.3">
      <c r="A27" s="6" t="s">
        <v>337</v>
      </c>
      <c r="B27" s="13" t="s">
        <v>338</v>
      </c>
      <c r="C27" s="6">
        <v>2015</v>
      </c>
      <c r="D27" s="6" t="s">
        <v>339</v>
      </c>
      <c r="E27" s="6" t="s">
        <v>340</v>
      </c>
      <c r="F27" s="6" t="s">
        <v>341</v>
      </c>
      <c r="G27" s="6" t="s">
        <v>342</v>
      </c>
      <c r="H27" s="6" t="s">
        <v>343</v>
      </c>
      <c r="I27" s="6">
        <v>721</v>
      </c>
      <c r="J27" s="6" t="s">
        <v>344</v>
      </c>
      <c r="K27" s="7">
        <f>721*198</f>
        <v>142758</v>
      </c>
      <c r="L27" s="6" t="s">
        <v>112</v>
      </c>
      <c r="M27" s="6" t="s">
        <v>33</v>
      </c>
      <c r="N27" s="12" t="s">
        <v>345</v>
      </c>
      <c r="O27" s="6" t="s">
        <v>346</v>
      </c>
      <c r="P27" s="6" t="s">
        <v>347</v>
      </c>
      <c r="R27" s="6" t="s">
        <v>348</v>
      </c>
      <c r="S27" s="6" t="s">
        <v>349</v>
      </c>
      <c r="T27" s="6" t="s">
        <v>146</v>
      </c>
      <c r="U27" s="6" t="s">
        <v>147</v>
      </c>
      <c r="V27" s="6" t="s">
        <v>104</v>
      </c>
      <c r="W27" s="6" t="s">
        <v>313</v>
      </c>
    </row>
    <row r="28" spans="1:23" ht="244.8" x14ac:dyDescent="0.3">
      <c r="A28" s="6" t="s">
        <v>350</v>
      </c>
      <c r="B28" s="13" t="s">
        <v>351</v>
      </c>
      <c r="C28" s="6">
        <v>2015</v>
      </c>
      <c r="D28" s="6" t="s">
        <v>25</v>
      </c>
      <c r="E28" s="6" t="s">
        <v>227</v>
      </c>
      <c r="F28" s="6" t="s">
        <v>270</v>
      </c>
      <c r="G28" s="6" t="s">
        <v>352</v>
      </c>
      <c r="H28" s="6" t="s">
        <v>353</v>
      </c>
      <c r="I28" s="6">
        <v>12369</v>
      </c>
      <c r="J28" s="6" t="s">
        <v>354</v>
      </c>
      <c r="K28" s="7">
        <f>12369*142</f>
        <v>1756398</v>
      </c>
      <c r="L28" s="6" t="s">
        <v>112</v>
      </c>
      <c r="M28" s="6" t="s">
        <v>355</v>
      </c>
      <c r="N28" s="6" t="s">
        <v>356</v>
      </c>
      <c r="O28" s="6" t="s">
        <v>357</v>
      </c>
      <c r="P28" s="6" t="s">
        <v>358</v>
      </c>
      <c r="Q28" s="6" t="s">
        <v>359</v>
      </c>
      <c r="S28" s="6" t="s">
        <v>360</v>
      </c>
      <c r="T28" s="6" t="s">
        <v>116</v>
      </c>
      <c r="U28" s="6" t="s">
        <v>67</v>
      </c>
    </row>
    <row r="29" spans="1:23" ht="153" x14ac:dyDescent="0.3">
      <c r="A29" s="6" t="s">
        <v>361</v>
      </c>
      <c r="B29" s="13" t="s">
        <v>362</v>
      </c>
      <c r="C29" s="6">
        <v>2015</v>
      </c>
      <c r="D29" s="6" t="s">
        <v>363</v>
      </c>
      <c r="E29" s="6" t="s">
        <v>364</v>
      </c>
      <c r="F29" s="6" t="s">
        <v>98</v>
      </c>
      <c r="G29" s="7" t="s">
        <v>365</v>
      </c>
      <c r="H29" s="7" t="s">
        <v>366</v>
      </c>
      <c r="I29" s="7" t="s">
        <v>367</v>
      </c>
      <c r="J29" s="6" t="s">
        <v>368</v>
      </c>
      <c r="K29" s="7" t="s">
        <v>369</v>
      </c>
      <c r="L29" s="6" t="s">
        <v>112</v>
      </c>
      <c r="M29" s="6" t="s">
        <v>33</v>
      </c>
      <c r="N29" s="6" t="s">
        <v>370</v>
      </c>
      <c r="O29" s="6" t="s">
        <v>371</v>
      </c>
      <c r="P29" s="6" t="s">
        <v>372</v>
      </c>
      <c r="R29" s="6" t="s">
        <v>373</v>
      </c>
      <c r="S29" s="6" t="s">
        <v>374</v>
      </c>
      <c r="T29" s="6" t="s">
        <v>146</v>
      </c>
      <c r="U29" s="6" t="s">
        <v>147</v>
      </c>
      <c r="V29" s="6" t="s">
        <v>104</v>
      </c>
      <c r="W29" s="6" t="s">
        <v>313</v>
      </c>
    </row>
    <row r="30" spans="1:23" ht="176.25" customHeight="1" x14ac:dyDescent="0.3">
      <c r="A30" s="6" t="s">
        <v>375</v>
      </c>
      <c r="B30" s="13" t="s">
        <v>376</v>
      </c>
      <c r="C30" s="6">
        <v>2015</v>
      </c>
      <c r="D30" s="6" t="s">
        <v>377</v>
      </c>
      <c r="E30" s="6" t="s">
        <v>378</v>
      </c>
      <c r="F30" s="6" t="s">
        <v>379</v>
      </c>
      <c r="G30" s="6" t="s">
        <v>380</v>
      </c>
      <c r="H30" s="6" t="s">
        <v>381</v>
      </c>
      <c r="I30" s="6">
        <v>650</v>
      </c>
      <c r="J30" s="6" t="s">
        <v>382</v>
      </c>
      <c r="K30" s="15" t="s">
        <v>383</v>
      </c>
      <c r="L30" s="6" t="s">
        <v>384</v>
      </c>
      <c r="M30" s="6" t="s">
        <v>385</v>
      </c>
      <c r="N30" s="16" t="s">
        <v>386</v>
      </c>
      <c r="O30" s="6" t="s">
        <v>143</v>
      </c>
      <c r="Q30" s="6" t="s">
        <v>387</v>
      </c>
      <c r="S30" s="6" t="s">
        <v>388</v>
      </c>
      <c r="T30" s="6" t="s">
        <v>146</v>
      </c>
      <c r="U30" s="6" t="s">
        <v>147</v>
      </c>
    </row>
    <row r="31" spans="1:23" ht="153" x14ac:dyDescent="0.3">
      <c r="A31" s="21" t="s">
        <v>389</v>
      </c>
      <c r="B31" s="22" t="s">
        <v>390</v>
      </c>
      <c r="C31" s="6">
        <v>2013</v>
      </c>
      <c r="D31" s="6" t="s">
        <v>391</v>
      </c>
      <c r="E31" s="23" t="s">
        <v>392</v>
      </c>
      <c r="F31" s="6" t="s">
        <v>393</v>
      </c>
      <c r="G31" s="6" t="s">
        <v>394</v>
      </c>
      <c r="H31" s="6" t="s">
        <v>394</v>
      </c>
      <c r="I31" s="6" t="s">
        <v>395</v>
      </c>
      <c r="J31" s="6" t="s">
        <v>396</v>
      </c>
      <c r="K31" s="7">
        <f>1477*4765</f>
        <v>7037905</v>
      </c>
      <c r="L31" s="6" t="s">
        <v>112</v>
      </c>
      <c r="M31" s="6" t="s">
        <v>397</v>
      </c>
      <c r="O31" s="6" t="s">
        <v>398</v>
      </c>
      <c r="P31" s="6" t="s">
        <v>399</v>
      </c>
      <c r="R31" s="6" t="s">
        <v>400</v>
      </c>
      <c r="S31" s="6" t="s">
        <v>401</v>
      </c>
      <c r="T31" s="6" t="s">
        <v>222</v>
      </c>
      <c r="U31" s="6" t="s">
        <v>147</v>
      </c>
      <c r="V31" s="6" t="s">
        <v>402</v>
      </c>
      <c r="W31" s="6" t="s">
        <v>403</v>
      </c>
    </row>
    <row r="32" spans="1:23" ht="71.400000000000006" x14ac:dyDescent="0.3">
      <c r="A32" s="24" t="s">
        <v>404</v>
      </c>
      <c r="B32" s="25" t="s">
        <v>405</v>
      </c>
      <c r="C32" s="6">
        <v>2013</v>
      </c>
      <c r="D32" s="6" t="s">
        <v>240</v>
      </c>
      <c r="E32" s="6" t="s">
        <v>406</v>
      </c>
      <c r="F32" s="6" t="s">
        <v>72</v>
      </c>
      <c r="G32" s="6">
        <v>12938</v>
      </c>
      <c r="H32" s="6">
        <v>18114</v>
      </c>
      <c r="I32" s="6">
        <v>12938</v>
      </c>
      <c r="J32" s="6" t="s">
        <v>243</v>
      </c>
      <c r="K32" s="15" t="s">
        <v>407</v>
      </c>
      <c r="L32" s="6" t="s">
        <v>408</v>
      </c>
      <c r="M32" s="6" t="s">
        <v>409</v>
      </c>
      <c r="N32" s="16" t="s">
        <v>410</v>
      </c>
      <c r="O32" s="6" t="s">
        <v>143</v>
      </c>
      <c r="Q32" s="6" t="s">
        <v>411</v>
      </c>
      <c r="S32" s="6" t="s">
        <v>412</v>
      </c>
      <c r="T32" s="6" t="s">
        <v>146</v>
      </c>
      <c r="U32" s="6" t="s">
        <v>147</v>
      </c>
    </row>
    <row r="33" spans="1:23" ht="161.1" customHeight="1" x14ac:dyDescent="0.3">
      <c r="A33" s="6" t="s">
        <v>413</v>
      </c>
      <c r="B33" s="13" t="s">
        <v>414</v>
      </c>
      <c r="C33" s="6">
        <v>2010</v>
      </c>
      <c r="D33" s="6" t="s">
        <v>150</v>
      </c>
      <c r="E33" s="6" t="s">
        <v>415</v>
      </c>
      <c r="F33" s="6" t="s">
        <v>416</v>
      </c>
      <c r="G33" s="6" t="s">
        <v>417</v>
      </c>
      <c r="I33" s="6">
        <v>276</v>
      </c>
      <c r="J33" s="6" t="s">
        <v>418</v>
      </c>
      <c r="K33" s="7">
        <f>276*4006</f>
        <v>1105656</v>
      </c>
      <c r="L33" s="6" t="s">
        <v>112</v>
      </c>
      <c r="M33" s="6" t="s">
        <v>33</v>
      </c>
      <c r="O33" s="6" t="s">
        <v>419</v>
      </c>
      <c r="P33" s="6" t="s">
        <v>420</v>
      </c>
      <c r="Q33" s="6" t="s">
        <v>421</v>
      </c>
      <c r="R33" s="6" t="s">
        <v>422</v>
      </c>
      <c r="S33" s="6" t="s">
        <v>423</v>
      </c>
      <c r="T33" s="6" t="s">
        <v>146</v>
      </c>
      <c r="U33" s="6" t="s">
        <v>147</v>
      </c>
      <c r="V33" s="6" t="s">
        <v>402</v>
      </c>
      <c r="W33" s="6" t="s">
        <v>424</v>
      </c>
    </row>
    <row r="34" spans="1:23" ht="145.5" customHeight="1" x14ac:dyDescent="0.3">
      <c r="A34" s="6" t="s">
        <v>425</v>
      </c>
      <c r="B34" s="13" t="s">
        <v>426</v>
      </c>
      <c r="C34" s="6">
        <v>2010</v>
      </c>
      <c r="D34" s="6" t="s">
        <v>25</v>
      </c>
      <c r="E34" s="6" t="s">
        <v>427</v>
      </c>
      <c r="F34" s="6" t="s">
        <v>98</v>
      </c>
      <c r="G34" s="6" t="s">
        <v>428</v>
      </c>
      <c r="H34" s="6" t="s">
        <v>429</v>
      </c>
      <c r="I34" s="6">
        <v>1871</v>
      </c>
      <c r="J34" s="6" t="s">
        <v>430</v>
      </c>
      <c r="K34" s="15" t="s">
        <v>431</v>
      </c>
      <c r="L34" s="6" t="s">
        <v>432</v>
      </c>
      <c r="M34" s="6" t="s">
        <v>433</v>
      </c>
      <c r="N34" s="16" t="s">
        <v>434</v>
      </c>
      <c r="O34" s="6" t="s">
        <v>435</v>
      </c>
      <c r="P34" s="6" t="s">
        <v>436</v>
      </c>
      <c r="Q34" s="6" t="s">
        <v>437</v>
      </c>
      <c r="R34" s="6" t="s">
        <v>438</v>
      </c>
      <c r="S34" s="6" t="s">
        <v>439</v>
      </c>
      <c r="T34" s="6" t="s">
        <v>146</v>
      </c>
      <c r="U34" s="6" t="s">
        <v>147</v>
      </c>
      <c r="V34" s="6" t="s">
        <v>104</v>
      </c>
      <c r="W34" s="6" t="s">
        <v>440</v>
      </c>
    </row>
    <row r="35" spans="1:23" ht="132.6" x14ac:dyDescent="0.3">
      <c r="A35" s="6" t="s">
        <v>441</v>
      </c>
      <c r="B35" s="13" t="s">
        <v>426</v>
      </c>
      <c r="C35" s="6">
        <v>2010</v>
      </c>
      <c r="D35" s="6" t="s">
        <v>150</v>
      </c>
      <c r="E35" s="6" t="s">
        <v>442</v>
      </c>
      <c r="F35" s="6" t="s">
        <v>443</v>
      </c>
      <c r="G35" s="7" t="s">
        <v>444</v>
      </c>
      <c r="H35" s="7" t="s">
        <v>445</v>
      </c>
      <c r="I35" s="7" t="s">
        <v>446</v>
      </c>
      <c r="J35" s="6" t="s">
        <v>418</v>
      </c>
      <c r="K35" s="7">
        <f>7179*4006</f>
        <v>28759074</v>
      </c>
      <c r="L35" s="6" t="s">
        <v>112</v>
      </c>
      <c r="M35" s="6" t="s">
        <v>33</v>
      </c>
      <c r="N35" s="6" t="s">
        <v>447</v>
      </c>
      <c r="O35" s="6" t="s">
        <v>448</v>
      </c>
      <c r="P35" s="6" t="s">
        <v>449</v>
      </c>
      <c r="Q35" s="6" t="s">
        <v>450</v>
      </c>
      <c r="R35" s="6" t="s">
        <v>451</v>
      </c>
      <c r="S35" s="6" t="s">
        <v>452</v>
      </c>
      <c r="T35" s="6" t="s">
        <v>453</v>
      </c>
      <c r="U35" s="6" t="s">
        <v>147</v>
      </c>
      <c r="V35" s="6" t="s">
        <v>104</v>
      </c>
      <c r="W35" s="6" t="s">
        <v>454</v>
      </c>
    </row>
    <row r="36" spans="1:23" ht="112.2" x14ac:dyDescent="0.3">
      <c r="A36" s="6" t="s">
        <v>455</v>
      </c>
      <c r="B36" s="13" t="s">
        <v>456</v>
      </c>
      <c r="C36" s="6">
        <v>2009</v>
      </c>
      <c r="D36" s="6" t="s">
        <v>240</v>
      </c>
      <c r="E36" s="6" t="s">
        <v>406</v>
      </c>
      <c r="F36" s="6" t="s">
        <v>457</v>
      </c>
      <c r="G36" s="6">
        <v>12872</v>
      </c>
      <c r="I36" s="6" t="s">
        <v>458</v>
      </c>
      <c r="J36" s="6" t="s">
        <v>459</v>
      </c>
      <c r="K36" s="26" t="s">
        <v>460</v>
      </c>
      <c r="L36" s="6" t="s">
        <v>461</v>
      </c>
      <c r="M36" s="6" t="s">
        <v>33</v>
      </c>
      <c r="N36" s="4" t="s">
        <v>462</v>
      </c>
      <c r="O36" s="6" t="s">
        <v>463</v>
      </c>
      <c r="P36" s="6" t="s">
        <v>464</v>
      </c>
      <c r="Q36" s="11" t="s">
        <v>465</v>
      </c>
      <c r="R36" s="6" t="s">
        <v>466</v>
      </c>
      <c r="S36" s="6" t="s">
        <v>467</v>
      </c>
      <c r="T36" s="6" t="s">
        <v>146</v>
      </c>
      <c r="U36" s="6" t="s">
        <v>147</v>
      </c>
      <c r="V36" s="6" t="s">
        <v>104</v>
      </c>
      <c r="W36" s="6" t="s">
        <v>454</v>
      </c>
    </row>
    <row r="37" spans="1:23" ht="71.400000000000006" x14ac:dyDescent="0.3">
      <c r="A37" s="6" t="s">
        <v>468</v>
      </c>
      <c r="B37" s="13" t="s">
        <v>469</v>
      </c>
      <c r="C37" s="6">
        <v>2009</v>
      </c>
      <c r="D37" s="6" t="s">
        <v>470</v>
      </c>
      <c r="E37" s="6" t="s">
        <v>471</v>
      </c>
      <c r="F37" s="6" t="s">
        <v>98</v>
      </c>
      <c r="G37" s="6" t="s">
        <v>472</v>
      </c>
      <c r="H37" s="6" t="s">
        <v>473</v>
      </c>
      <c r="I37" s="6">
        <v>1761</v>
      </c>
      <c r="J37" s="6" t="s">
        <v>474</v>
      </c>
      <c r="K37" s="7">
        <f>1761*291</f>
        <v>512451</v>
      </c>
      <c r="L37" s="6" t="s">
        <v>112</v>
      </c>
      <c r="M37" s="6" t="s">
        <v>475</v>
      </c>
      <c r="N37" s="12" t="s">
        <v>476</v>
      </c>
      <c r="O37" s="6" t="s">
        <v>477</v>
      </c>
      <c r="P37" s="6" t="s">
        <v>478</v>
      </c>
      <c r="Q37" s="6" t="s">
        <v>479</v>
      </c>
      <c r="R37" s="6" t="s">
        <v>480</v>
      </c>
      <c r="S37" s="6" t="s">
        <v>481</v>
      </c>
      <c r="T37" s="6" t="s">
        <v>146</v>
      </c>
      <c r="U37" s="6" t="s">
        <v>147</v>
      </c>
      <c r="V37" s="6" t="s">
        <v>104</v>
      </c>
      <c r="W37" s="6" t="s">
        <v>454</v>
      </c>
    </row>
    <row r="38" spans="1:23" ht="91.8" x14ac:dyDescent="0.3">
      <c r="A38" s="6" t="s">
        <v>482</v>
      </c>
      <c r="B38" s="13" t="s">
        <v>483</v>
      </c>
      <c r="C38" s="6">
        <v>2006</v>
      </c>
      <c r="D38" s="6" t="s">
        <v>25</v>
      </c>
      <c r="E38" s="6" t="s">
        <v>484</v>
      </c>
      <c r="F38" s="6" t="s">
        <v>98</v>
      </c>
      <c r="G38" s="6" t="s">
        <v>485</v>
      </c>
      <c r="H38" s="6" t="s">
        <v>486</v>
      </c>
      <c r="I38" s="6" t="s">
        <v>487</v>
      </c>
      <c r="J38" s="6" t="s">
        <v>488</v>
      </c>
      <c r="K38" s="7">
        <f>1174*89</f>
        <v>104486</v>
      </c>
      <c r="L38" s="6" t="s">
        <v>112</v>
      </c>
      <c r="M38" s="6" t="s">
        <v>33</v>
      </c>
      <c r="N38" s="6" t="s">
        <v>489</v>
      </c>
      <c r="P38" s="6" t="s">
        <v>490</v>
      </c>
      <c r="R38" s="6" t="s">
        <v>491</v>
      </c>
      <c r="S38" s="6" t="s">
        <v>492</v>
      </c>
      <c r="T38" s="6" t="s">
        <v>146</v>
      </c>
      <c r="U38" s="6" t="s">
        <v>147</v>
      </c>
      <c r="V38" s="6" t="s">
        <v>132</v>
      </c>
      <c r="W38" s="6" t="s">
        <v>493</v>
      </c>
    </row>
    <row r="39" spans="1:23" ht="265.2" x14ac:dyDescent="0.3">
      <c r="A39" s="6" t="s">
        <v>494</v>
      </c>
      <c r="B39" s="13" t="s">
        <v>495</v>
      </c>
      <c r="C39" s="6">
        <v>2005</v>
      </c>
      <c r="D39" s="6" t="s">
        <v>25</v>
      </c>
      <c r="E39" s="6" t="s">
        <v>496</v>
      </c>
      <c r="F39" s="6" t="s">
        <v>98</v>
      </c>
      <c r="G39" s="6" t="s">
        <v>497</v>
      </c>
      <c r="H39" s="6" t="s">
        <v>498</v>
      </c>
      <c r="I39" s="6">
        <v>548</v>
      </c>
      <c r="J39" s="6" t="s">
        <v>488</v>
      </c>
      <c r="K39" s="7">
        <f>548*89</f>
        <v>48772</v>
      </c>
      <c r="L39" s="6" t="s">
        <v>112</v>
      </c>
      <c r="M39" s="12" t="s">
        <v>499</v>
      </c>
      <c r="N39" s="12" t="s">
        <v>500</v>
      </c>
      <c r="O39" s="6" t="s">
        <v>501</v>
      </c>
      <c r="P39" s="6" t="s">
        <v>502</v>
      </c>
      <c r="Q39" s="6" t="s">
        <v>503</v>
      </c>
      <c r="R39" s="6" t="s">
        <v>504</v>
      </c>
      <c r="S39" s="6" t="s">
        <v>505</v>
      </c>
      <c r="T39" s="6" t="s">
        <v>146</v>
      </c>
      <c r="U39" s="6" t="s">
        <v>147</v>
      </c>
      <c r="V39" s="6" t="s">
        <v>104</v>
      </c>
      <c r="W39" s="6" t="s">
        <v>454</v>
      </c>
    </row>
    <row r="40" spans="1:23" ht="51" x14ac:dyDescent="0.3">
      <c r="A40" s="6" t="s">
        <v>506</v>
      </c>
      <c r="C40" s="6">
        <v>2003</v>
      </c>
      <c r="D40" s="6" t="s">
        <v>25</v>
      </c>
      <c r="E40" s="6" t="s">
        <v>496</v>
      </c>
      <c r="F40" s="6" t="s">
        <v>507</v>
      </c>
      <c r="G40" s="6" t="s">
        <v>507</v>
      </c>
      <c r="H40" s="6" t="s">
        <v>507</v>
      </c>
      <c r="I40" s="6" t="s">
        <v>507</v>
      </c>
      <c r="J40" s="6" t="s">
        <v>507</v>
      </c>
      <c r="K40" s="6" t="s">
        <v>507</v>
      </c>
      <c r="L40" s="6" t="s">
        <v>507</v>
      </c>
      <c r="M40" s="6" t="s">
        <v>507</v>
      </c>
      <c r="N40" s="6" t="s">
        <v>507</v>
      </c>
      <c r="O40" s="6" t="s">
        <v>507</v>
      </c>
      <c r="P40" s="6" t="s">
        <v>507</v>
      </c>
      <c r="Q40" s="6" t="s">
        <v>507</v>
      </c>
      <c r="R40" s="6" t="s">
        <v>507</v>
      </c>
      <c r="S40" s="6" t="s">
        <v>507</v>
      </c>
      <c r="T40" s="6" t="s">
        <v>146</v>
      </c>
      <c r="U40" s="6" t="s">
        <v>147</v>
      </c>
    </row>
    <row r="43" spans="1:23" x14ac:dyDescent="0.3">
      <c r="C43" s="13"/>
      <c r="E43" s="13"/>
      <c r="F43" s="13"/>
      <c r="G43" s="13"/>
      <c r="H43" s="13"/>
    </row>
    <row r="44" spans="1:23" x14ac:dyDescent="0.3">
      <c r="D44" s="13"/>
      <c r="E44" s="13"/>
      <c r="F44" s="13"/>
      <c r="G44" s="13"/>
      <c r="H44" s="13"/>
    </row>
    <row r="45" spans="1:23" s="13" customFormat="1" x14ac:dyDescent="0.3">
      <c r="K45" s="27"/>
    </row>
    <row r="46" spans="1:23" s="13" customFormat="1" x14ac:dyDescent="0.3">
      <c r="K46" s="27"/>
    </row>
    <row r="47" spans="1:23" s="13" customFormat="1" x14ac:dyDescent="0.3">
      <c r="K47" s="27"/>
    </row>
    <row r="48" spans="1:23" s="13" customFormat="1" x14ac:dyDescent="0.3">
      <c r="K48" s="27"/>
    </row>
    <row r="49" spans="11:13" s="13" customFormat="1" x14ac:dyDescent="0.3">
      <c r="K49" s="27"/>
    </row>
    <row r="50" spans="11:13" s="13" customFormat="1" x14ac:dyDescent="0.3">
      <c r="K50" s="27"/>
    </row>
    <row r="51" spans="11:13" s="13" customFormat="1" x14ac:dyDescent="0.3">
      <c r="K51" s="27"/>
    </row>
    <row r="52" spans="11:13" s="13" customFormat="1" x14ac:dyDescent="0.3">
      <c r="K52" s="27"/>
    </row>
    <row r="53" spans="11:13" s="13" customFormat="1" x14ac:dyDescent="0.3">
      <c r="K53" s="27"/>
    </row>
    <row r="54" spans="11:13" s="13" customFormat="1" x14ac:dyDescent="0.3">
      <c r="K54" s="27"/>
    </row>
    <row r="55" spans="11:13" s="13" customFormat="1" x14ac:dyDescent="0.3">
      <c r="K55" s="27"/>
      <c r="M55" s="13">
        <v>43</v>
      </c>
    </row>
    <row r="56" spans="11:13" s="13" customFormat="1" x14ac:dyDescent="0.3">
      <c r="K56" s="27"/>
      <c r="M56" s="13">
        <v>-39</v>
      </c>
    </row>
    <row r="57" spans="11:13" s="13" customFormat="1" x14ac:dyDescent="0.3">
      <c r="K57" s="27"/>
    </row>
  </sheetData>
  <hyperlinks>
    <hyperlink ref="B4" r:id="rId1" xr:uid="{C1C720A2-6CE5-4749-B93E-9515C5012FA4}"/>
    <hyperlink ref="B14" r:id="rId2" xr:uid="{265A7C51-BCDC-46B9-8A09-C2E1F0D060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SCDN42</dc:creator>
  <cp:lastModifiedBy>Kuralarasan Kumar</cp:lastModifiedBy>
  <dcterms:created xsi:type="dcterms:W3CDTF">2022-07-17T00:41:13Z</dcterms:created>
  <dcterms:modified xsi:type="dcterms:W3CDTF">2022-09-03T13:36:08Z</dcterms:modified>
</cp:coreProperties>
</file>