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L5" i="1" l="1"/>
  <c r="K5" i="1"/>
  <c r="J5" i="1"/>
  <c r="I5" i="1"/>
  <c r="H5" i="1"/>
  <c r="G5" i="1"/>
  <c r="F15" i="1" l="1"/>
  <c r="F14" i="1"/>
  <c r="F13" i="1"/>
  <c r="F12" i="1"/>
  <c r="F11" i="1"/>
  <c r="F10" i="1"/>
  <c r="F9" i="1"/>
  <c r="F8" i="1"/>
  <c r="F7" i="1"/>
  <c r="F6" i="1"/>
  <c r="F5" i="1" l="1"/>
  <c r="M5" i="1" s="1"/>
  <c r="N5" i="1" s="1"/>
  <c r="O5" i="1" s="1"/>
  <c r="I16" i="1" s="1"/>
</calcChain>
</file>

<file path=xl/sharedStrings.xml><?xml version="1.0" encoding="utf-8"?>
<sst xmlns="http://schemas.openxmlformats.org/spreadsheetml/2006/main" count="41" uniqueCount="41">
  <si>
    <t>№</t>
  </si>
  <si>
    <t xml:space="preserve">Наименование сопровождаемого 
программного обеспечения </t>
  </si>
  <si>
    <t>Ед. изм</t>
  </si>
  <si>
    <t>Кол-во (ед)</t>
  </si>
  <si>
    <t>Кол-во (v)</t>
  </si>
  <si>
    <t>Коммерческие предложения (руб./ед.изм.)</t>
  </si>
  <si>
    <t>Оценка однородности совокупности значений выявленных цен, используемых в расчете Н(М)ЦК</t>
  </si>
  <si>
    <t>Среднее квадратичное отклонение</t>
  </si>
  <si>
    <t>оказание услуг по техническому сопровождению автоматизированной системы планирования и исполнения бюджета «Бюджет»:</t>
  </si>
  <si>
    <t>усл.ед.</t>
  </si>
  <si>
    <t>АС «Бюджет»</t>
  </si>
  <si>
    <t>ПМ «Автоматический бюджетный контроль»</t>
  </si>
  <si>
    <t>АС «Система удаленного документооборота» (УРМ Сервер)</t>
  </si>
  <si>
    <t>В результате проведенного расчета Н(М)ЦК составила:</t>
  </si>
  <si>
    <t>рублей</t>
  </si>
  <si>
    <t>Рассчет Н(М)ЦК произвел:</t>
  </si>
  <si>
    <t>Контрактный управляющий Комитета финансов Слюдянского района</t>
  </si>
  <si>
    <t>С.А.Абдрахманова</t>
  </si>
  <si>
    <t>Заказчик:</t>
  </si>
  <si>
    <t>Председатель Комитета финансов Слюдянского района, заместитель мэра района</t>
  </si>
  <si>
    <t>И.В.Усольцева</t>
  </si>
  <si>
    <t>Дата</t>
  </si>
  <si>
    <t>11.2014г.</t>
  </si>
  <si>
    <r>
      <t xml:space="preserve">коэффициент вариации цен V (%)           </t>
    </r>
    <r>
      <rPr>
        <i/>
        <sz val="8"/>
        <color indexed="8"/>
        <rFont val="Times New Roman"/>
        <family val="1"/>
        <charset val="204"/>
      </rPr>
      <t xml:space="preserve">         (не должен превышать 33%)</t>
    </r>
  </si>
  <si>
    <t>Н(М)ЦК, ЦКЕП, определяемая методом сопоставимых рыночных цен (анализа рынка)</t>
  </si>
  <si>
    <t>Цена за единицу изм. (руб.)</t>
  </si>
  <si>
    <t>Цена за единицу изм. с округлением (вниз) до сотых долей после запятой (руб.)</t>
  </si>
  <si>
    <t>Н(М)ЦК, ЦКЕП контракта с учетом округления цены за единицу (руб.)</t>
  </si>
  <si>
    <t>Обоснование начальной (максимальной) цены контракта, цены контракта (Н(М)ЦК)</t>
  </si>
  <si>
    <t xml:space="preserve">Расчет Н(М)ЦК </t>
  </si>
  <si>
    <t xml:space="preserve">Средняя арифметическая цена за единицу &lt;ц&gt; </t>
  </si>
  <si>
    <t>ПМ «Электронный обмен с ФК (банком)» для муниципального образования</t>
  </si>
  <si>
    <t>ПМ «Расширенный учет операций бюджетных и автономных учреждений»</t>
  </si>
  <si>
    <t>ПМ «Пакетная замена классификации»</t>
  </si>
  <si>
    <t xml:space="preserve">АС «Удаленное рабочее место» </t>
  </si>
  <si>
    <t>ПМ «Многобюджетный режим работы АС «Бюджет»</t>
  </si>
  <si>
    <t>ПМ «Применение ЭП в АС «Бюджет» и АС «УРМ»</t>
  </si>
  <si>
    <t>ПМ «Взаимодействие с ГИС ГМП»</t>
  </si>
  <si>
    <t xml:space="preserve"> №1  вх. №960 от 10.10.2017г.</t>
  </si>
  <si>
    <t xml:space="preserve"> №2 вх. №965 от 11.10.2017г.</t>
  </si>
  <si>
    <t xml:space="preserve"> №3 вх.№967 от 11.10.2017г.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</si>
</sst>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р_._-;\-* #,##0.00_р_._-;_-* &quot;-&quot;??_р_._-;_-@_-"/>
    <numFmt numFmtId="165" formatCode="0.0000"/>
    <numFmt numFmtId="166" formatCode="_-* #,##0.00000_р_._-;\-* #,##0.00000_р_._-;_-* &quot;-&quot;??_р_._-;_-@_-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8"/>
      <color indexed="8"/>
      <name val="Times New Roman"/>
      <family val="1"/>
      <charset val="204"/>
    </font>
    <font>
      <i/>
      <sz val="8"/>
      <color indexed="8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theme="1"/>
      <name val="Cambria"/>
      <family val="1"/>
      <charset val="204"/>
    </font>
    <font>
      <sz val="12"/>
      <color theme="1"/>
      <name val="Cambria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2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164" fontId="5" fillId="0" borderId="2" xfId="1" applyFont="1" applyFill="1" applyBorder="1" applyAlignment="1">
      <alignment horizontal="center" vertical="center" wrapText="1"/>
    </xf>
    <xf numFmtId="2" fontId="6" fillId="0" borderId="2" xfId="1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/>
    </xf>
    <xf numFmtId="164" fontId="4" fillId="0" borderId="2" xfId="1" applyFont="1" applyBorder="1" applyAlignment="1">
      <alignment vertical="center"/>
    </xf>
    <xf numFmtId="0" fontId="4" fillId="0" borderId="0" xfId="0" applyFont="1" applyAlignment="1"/>
    <xf numFmtId="0" fontId="6" fillId="0" borderId="0" xfId="0" applyFont="1"/>
    <xf numFmtId="0" fontId="5" fillId="0" borderId="1" xfId="0" applyFont="1" applyBorder="1" applyAlignment="1" applyProtection="1">
      <alignment wrapText="1"/>
      <protection locked="0"/>
    </xf>
    <xf numFmtId="165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4" fillId="0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vertical="center"/>
    </xf>
    <xf numFmtId="0" fontId="5" fillId="0" borderId="0" xfId="0" applyFont="1" applyAlignment="1" applyProtection="1">
      <alignment horizontal="left" vertical="top" wrapText="1"/>
      <protection locked="0"/>
    </xf>
    <xf numFmtId="0" fontId="5" fillId="0" borderId="0" xfId="0" applyFont="1"/>
    <xf numFmtId="0" fontId="5" fillId="0" borderId="0" xfId="0" applyFont="1" applyAlignment="1" applyProtection="1">
      <alignment wrapText="1"/>
      <protection locked="0"/>
    </xf>
    <xf numFmtId="165" fontId="5" fillId="0" borderId="0" xfId="0" applyNumberFormat="1" applyFont="1" applyFill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4" fillId="0" borderId="0" xfId="0" applyFont="1" applyAlignment="1">
      <alignment horizontal="left"/>
    </xf>
    <xf numFmtId="166" fontId="5" fillId="0" borderId="2" xfId="1" applyNumberFormat="1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5" fillId="2" borderId="2" xfId="0" applyNumberFormat="1" applyFont="1" applyFill="1" applyBorder="1" applyAlignment="1">
      <alignment horizontal="center" vertical="center" wrapText="1"/>
    </xf>
    <xf numFmtId="164" fontId="5" fillId="2" borderId="2" xfId="1" applyFont="1" applyFill="1" applyBorder="1" applyAlignment="1">
      <alignment horizontal="center" vertical="center" wrapText="1"/>
    </xf>
    <xf numFmtId="0" fontId="6" fillId="0" borderId="2" xfId="0" applyFont="1" applyBorder="1"/>
    <xf numFmtId="164" fontId="5" fillId="0" borderId="2" xfId="1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2" fontId="6" fillId="0" borderId="2" xfId="1" applyNumberFormat="1" applyFont="1" applyBorder="1" applyAlignment="1">
      <alignment vertical="center"/>
    </xf>
    <xf numFmtId="166" fontId="5" fillId="0" borderId="2" xfId="1" applyNumberFormat="1" applyFont="1" applyBorder="1" applyAlignment="1">
      <alignment vertical="center" wrapText="1"/>
    </xf>
    <xf numFmtId="2" fontId="5" fillId="0" borderId="2" xfId="0" applyNumberFormat="1" applyFont="1" applyBorder="1" applyAlignment="1">
      <alignment vertical="center" wrapText="1"/>
    </xf>
    <xf numFmtId="164" fontId="5" fillId="2" borderId="2" xfId="1" applyFont="1" applyFill="1" applyBorder="1" applyAlignment="1">
      <alignment vertical="center" wrapText="1"/>
    </xf>
    <xf numFmtId="2" fontId="5" fillId="2" borderId="2" xfId="0" applyNumberFormat="1" applyFont="1" applyFill="1" applyBorder="1" applyAlignment="1">
      <alignment vertical="center" wrapText="1"/>
    </xf>
    <xf numFmtId="14" fontId="6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0" xfId="0" applyFont="1" applyAlignment="1" applyProtection="1">
      <alignment horizontal="left" wrapText="1"/>
      <protection locked="0"/>
    </xf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2" fontId="2" fillId="0" borderId="2" xfId="0" applyNumberFormat="1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 wrapText="1"/>
    </xf>
    <xf numFmtId="3" fontId="8" fillId="0" borderId="6" xfId="0" applyNumberFormat="1" applyFont="1" applyBorder="1" applyAlignment="1">
      <alignment horizontal="center" vertical="center" wrapText="1"/>
    </xf>
    <xf numFmtId="3" fontId="8" fillId="0" borderId="7" xfId="0" applyNumberFormat="1" applyFont="1" applyBorder="1" applyAlignment="1">
      <alignment horizontal="center" vertical="center" wrapText="1"/>
    </xf>
    <xf numFmtId="3" fontId="9" fillId="0" borderId="8" xfId="0" applyNumberFormat="1" applyFont="1" applyBorder="1" applyAlignment="1">
      <alignment horizontal="center" vertical="center" wrapText="1"/>
    </xf>
    <xf numFmtId="3" fontId="9" fillId="0" borderId="9" xfId="0" applyNumberFormat="1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5"/>
  <sheetViews>
    <sheetView tabSelected="1" topLeftCell="A10" zoomScale="115" zoomScaleNormal="115" workbookViewId="0">
      <selection activeCell="B7" sqref="B7"/>
    </sheetView>
  </sheetViews>
  <sheetFormatPr defaultRowHeight="11.25" x14ac:dyDescent="0.2"/>
  <cols>
    <col min="1" max="1" width="4.5703125" style="13" customWidth="1"/>
    <col min="2" max="2" width="36.5703125" style="13" customWidth="1"/>
    <col min="3" max="3" width="9.140625" style="13"/>
    <col min="4" max="4" width="9.28515625" style="13" bestFit="1" customWidth="1"/>
    <col min="5" max="5" width="6.42578125" style="13" customWidth="1"/>
    <col min="6" max="8" width="10.42578125" style="13" bestFit="1" customWidth="1"/>
    <col min="9" max="9" width="12.7109375" style="13" customWidth="1"/>
    <col min="10" max="10" width="11.7109375" style="13" customWidth="1"/>
    <col min="11" max="11" width="11" style="13" customWidth="1"/>
    <col min="12" max="12" width="12.7109375" style="13" customWidth="1"/>
    <col min="13" max="13" width="9.28515625" style="13" bestFit="1" customWidth="1"/>
    <col min="14" max="14" width="13.140625" style="13" customWidth="1"/>
    <col min="15" max="15" width="11.42578125" style="13" customWidth="1"/>
    <col min="16" max="16384" width="9.140625" style="13"/>
  </cols>
  <sheetData>
    <row r="2" spans="1:15" ht="22.5" customHeight="1" x14ac:dyDescent="0.2">
      <c r="A2" s="47" t="s">
        <v>28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15" x14ac:dyDescent="0.2">
      <c r="A3" s="48" t="s">
        <v>0</v>
      </c>
      <c r="B3" s="48" t="s">
        <v>1</v>
      </c>
      <c r="C3" s="48" t="s">
        <v>2</v>
      </c>
      <c r="D3" s="48" t="s">
        <v>3</v>
      </c>
      <c r="E3" s="48" t="s">
        <v>4</v>
      </c>
      <c r="F3" s="45" t="s">
        <v>5</v>
      </c>
      <c r="G3" s="45"/>
      <c r="H3" s="45"/>
      <c r="I3" s="46" t="s">
        <v>6</v>
      </c>
      <c r="J3" s="46"/>
      <c r="K3" s="46"/>
      <c r="L3" s="49" t="s">
        <v>24</v>
      </c>
      <c r="M3" s="49"/>
      <c r="N3" s="49"/>
      <c r="O3" s="49"/>
    </row>
    <row r="4" spans="1:15" ht="63.75" customHeight="1" x14ac:dyDescent="0.2">
      <c r="A4" s="48"/>
      <c r="B4" s="48"/>
      <c r="C4" s="48"/>
      <c r="D4" s="48"/>
      <c r="E4" s="48"/>
      <c r="F4" s="1" t="s">
        <v>38</v>
      </c>
      <c r="G4" s="1" t="s">
        <v>39</v>
      </c>
      <c r="H4" s="1" t="s">
        <v>40</v>
      </c>
      <c r="I4" s="1" t="s">
        <v>30</v>
      </c>
      <c r="J4" s="2" t="s">
        <v>7</v>
      </c>
      <c r="K4" s="1" t="s">
        <v>23</v>
      </c>
      <c r="L4" s="2" t="s">
        <v>29</v>
      </c>
      <c r="M4" s="3" t="s">
        <v>25</v>
      </c>
      <c r="N4" s="3" t="s">
        <v>26</v>
      </c>
      <c r="O4" s="17" t="s">
        <v>27</v>
      </c>
    </row>
    <row r="5" spans="1:15" ht="42.75" thickBot="1" x14ac:dyDescent="0.25">
      <c r="A5" s="4"/>
      <c r="B5" s="5" t="s">
        <v>8</v>
      </c>
      <c r="C5" s="4" t="s">
        <v>9</v>
      </c>
      <c r="D5" s="4">
        <v>1</v>
      </c>
      <c r="E5" s="31">
        <v>1</v>
      </c>
      <c r="F5" s="30">
        <f>SUM(F6:F15)</f>
        <v>621738</v>
      </c>
      <c r="G5" s="30">
        <f>SUM(G6:G15)</f>
        <v>626780</v>
      </c>
      <c r="H5" s="30">
        <f>SUM(H6:H15)</f>
        <v>646464</v>
      </c>
      <c r="I5" s="30">
        <f>AVERAGE(F5:H5)</f>
        <v>631660.66666666663</v>
      </c>
      <c r="J5" s="34">
        <f>STDEVA(F5:H5)</f>
        <v>13065.5826251007</v>
      </c>
      <c r="K5" s="34">
        <f>J5/I5*100</f>
        <v>2.0684496145769247</v>
      </c>
      <c r="L5" s="35">
        <f>((E5/3)*(SUM(F5:H5)))</f>
        <v>631660.66666666663</v>
      </c>
      <c r="M5" s="36">
        <f>L5/E5</f>
        <v>631660.66666666663</v>
      </c>
      <c r="N5" s="38">
        <f>ROUNDDOWN(M5,2)</f>
        <v>631660.66</v>
      </c>
      <c r="O5" s="37">
        <f>N5*E5</f>
        <v>631660.66</v>
      </c>
    </row>
    <row r="6" spans="1:15" ht="16.5" thickBot="1" x14ac:dyDescent="0.25">
      <c r="A6" s="4">
        <v>1</v>
      </c>
      <c r="B6" s="8" t="s">
        <v>10</v>
      </c>
      <c r="C6" s="29"/>
      <c r="D6" s="9">
        <v>18</v>
      </c>
      <c r="E6" s="32"/>
      <c r="F6" s="30">
        <f>528336/2</f>
        <v>264168</v>
      </c>
      <c r="G6" s="50">
        <v>266310</v>
      </c>
      <c r="H6" s="52">
        <v>274674</v>
      </c>
      <c r="I6" s="30"/>
      <c r="J6" s="34"/>
      <c r="K6" s="34"/>
      <c r="L6" s="35"/>
      <c r="M6" s="36"/>
      <c r="N6" s="38"/>
      <c r="O6" s="37"/>
    </row>
    <row r="7" spans="1:15" ht="16.5" thickBot="1" x14ac:dyDescent="0.25">
      <c r="A7" s="4">
        <v>2</v>
      </c>
      <c r="B7" s="8" t="s">
        <v>11</v>
      </c>
      <c r="C7" s="29"/>
      <c r="D7" s="9">
        <v>1</v>
      </c>
      <c r="E7" s="32"/>
      <c r="F7" s="30">
        <f>42972/2</f>
        <v>21486</v>
      </c>
      <c r="G7" s="51">
        <v>21660</v>
      </c>
      <c r="H7" s="53">
        <v>22340</v>
      </c>
      <c r="I7" s="30"/>
      <c r="J7" s="34"/>
      <c r="K7" s="34"/>
      <c r="L7" s="35"/>
      <c r="M7" s="36"/>
      <c r="N7" s="38"/>
      <c r="O7" s="37"/>
    </row>
    <row r="8" spans="1:15" ht="23.25" thickBot="1" x14ac:dyDescent="0.25">
      <c r="A8" s="4">
        <v>3</v>
      </c>
      <c r="B8" s="8" t="s">
        <v>31</v>
      </c>
      <c r="C8" s="29"/>
      <c r="D8" s="9">
        <v>1</v>
      </c>
      <c r="E8" s="32"/>
      <c r="F8" s="30">
        <f>58848/2</f>
        <v>29424</v>
      </c>
      <c r="G8" s="51">
        <v>29663</v>
      </c>
      <c r="H8" s="53">
        <v>30594</v>
      </c>
      <c r="I8" s="30"/>
      <c r="J8" s="34"/>
      <c r="K8" s="34"/>
      <c r="L8" s="35"/>
      <c r="M8" s="36"/>
      <c r="N8" s="38"/>
      <c r="O8" s="37"/>
    </row>
    <row r="9" spans="1:15" ht="23.25" thickBot="1" x14ac:dyDescent="0.25">
      <c r="A9" s="4">
        <v>4</v>
      </c>
      <c r="B9" s="8" t="s">
        <v>32</v>
      </c>
      <c r="C9" s="29"/>
      <c r="D9" s="9">
        <v>1</v>
      </c>
      <c r="E9" s="32"/>
      <c r="F9" s="30">
        <f>53064/2</f>
        <v>26532</v>
      </c>
      <c r="G9" s="51">
        <v>26747</v>
      </c>
      <c r="H9" s="53">
        <v>27587</v>
      </c>
      <c r="I9" s="30"/>
      <c r="J9" s="34"/>
      <c r="K9" s="34"/>
      <c r="L9" s="35"/>
      <c r="M9" s="36"/>
      <c r="N9" s="38"/>
      <c r="O9" s="37"/>
    </row>
    <row r="10" spans="1:15" ht="16.5" thickBot="1" x14ac:dyDescent="0.25">
      <c r="A10" s="4">
        <v>5</v>
      </c>
      <c r="B10" s="10" t="s">
        <v>33</v>
      </c>
      <c r="C10" s="29"/>
      <c r="D10" s="9">
        <v>1</v>
      </c>
      <c r="E10" s="32"/>
      <c r="F10" s="30">
        <f>66096/2</f>
        <v>33048</v>
      </c>
      <c r="G10" s="51">
        <v>33316</v>
      </c>
      <c r="H10" s="53">
        <v>34362</v>
      </c>
      <c r="I10" s="30"/>
      <c r="J10" s="34"/>
      <c r="K10" s="34"/>
      <c r="L10" s="35"/>
      <c r="M10" s="36"/>
      <c r="N10" s="38"/>
      <c r="O10" s="37"/>
    </row>
    <row r="11" spans="1:15" ht="23.25" thickBot="1" x14ac:dyDescent="0.25">
      <c r="A11" s="4">
        <v>6</v>
      </c>
      <c r="B11" s="8" t="s">
        <v>12</v>
      </c>
      <c r="C11" s="29"/>
      <c r="D11" s="9">
        <v>1</v>
      </c>
      <c r="E11" s="32"/>
      <c r="F11" s="30">
        <f>136092/2</f>
        <v>68046</v>
      </c>
      <c r="G11" s="51">
        <v>68598</v>
      </c>
      <c r="H11" s="53">
        <v>70753</v>
      </c>
      <c r="I11" s="30"/>
      <c r="J11" s="34"/>
      <c r="K11" s="34"/>
      <c r="L11" s="35"/>
      <c r="M11" s="36"/>
      <c r="N11" s="38"/>
      <c r="O11" s="37"/>
    </row>
    <row r="12" spans="1:15" ht="16.5" thickBot="1" x14ac:dyDescent="0.25">
      <c r="A12" s="4">
        <v>7</v>
      </c>
      <c r="B12" s="8" t="s">
        <v>34</v>
      </c>
      <c r="C12" s="29"/>
      <c r="D12" s="9">
        <v>20</v>
      </c>
      <c r="E12" s="32"/>
      <c r="F12" s="6">
        <f>153600/2</f>
        <v>76800</v>
      </c>
      <c r="G12" s="51">
        <v>77423</v>
      </c>
      <c r="H12" s="53">
        <v>79854</v>
      </c>
      <c r="I12" s="6"/>
      <c r="J12" s="7"/>
      <c r="K12" s="7"/>
      <c r="L12" s="25"/>
      <c r="M12" s="26"/>
      <c r="N12" s="27"/>
      <c r="O12" s="28"/>
    </row>
    <row r="13" spans="1:15" ht="23.25" thickBot="1" x14ac:dyDescent="0.25">
      <c r="A13" s="4">
        <v>8</v>
      </c>
      <c r="B13" s="8" t="s">
        <v>35</v>
      </c>
      <c r="C13" s="29"/>
      <c r="D13" s="9">
        <v>1</v>
      </c>
      <c r="E13" s="32"/>
      <c r="F13" s="6">
        <f>99564/2</f>
        <v>49782</v>
      </c>
      <c r="G13" s="51">
        <v>50186</v>
      </c>
      <c r="H13" s="53">
        <v>51762</v>
      </c>
      <c r="I13" s="6"/>
      <c r="J13" s="7"/>
      <c r="K13" s="7"/>
      <c r="L13" s="25"/>
      <c r="M13" s="26"/>
      <c r="N13" s="27"/>
      <c r="O13" s="28"/>
    </row>
    <row r="14" spans="1:15" ht="23.25" thickBot="1" x14ac:dyDescent="0.25">
      <c r="A14" s="4">
        <v>9</v>
      </c>
      <c r="B14" s="8" t="s">
        <v>36</v>
      </c>
      <c r="C14" s="29"/>
      <c r="D14" s="9">
        <v>1</v>
      </c>
      <c r="E14" s="32"/>
      <c r="F14" s="6">
        <f>93700/10*4</f>
        <v>37480</v>
      </c>
      <c r="G14" s="51">
        <v>37784</v>
      </c>
      <c r="H14" s="53">
        <v>38971</v>
      </c>
      <c r="I14" s="6"/>
      <c r="J14" s="7"/>
      <c r="K14" s="7"/>
      <c r="L14" s="25"/>
      <c r="M14" s="26"/>
      <c r="N14" s="27"/>
      <c r="O14" s="28"/>
    </row>
    <row r="15" spans="1:15" ht="16.5" thickBot="1" x14ac:dyDescent="0.25">
      <c r="A15" s="4">
        <v>10</v>
      </c>
      <c r="B15" s="8" t="s">
        <v>37</v>
      </c>
      <c r="C15" s="29"/>
      <c r="D15" s="9">
        <v>1</v>
      </c>
      <c r="E15" s="33"/>
      <c r="F15" s="6">
        <f>37430/10*4</f>
        <v>14972</v>
      </c>
      <c r="G15" s="51">
        <v>15093</v>
      </c>
      <c r="H15" s="53">
        <v>15567</v>
      </c>
      <c r="I15" s="6"/>
      <c r="J15" s="7"/>
      <c r="K15" s="7"/>
      <c r="L15" s="25"/>
      <c r="M15" s="26"/>
      <c r="N15" s="27"/>
      <c r="O15" s="28"/>
    </row>
    <row r="16" spans="1:15" s="18" customFormat="1" x14ac:dyDescent="0.25">
      <c r="A16" s="40" t="s">
        <v>13</v>
      </c>
      <c r="B16" s="40"/>
      <c r="C16" s="40"/>
      <c r="D16" s="40"/>
      <c r="E16" s="40"/>
      <c r="F16" s="40"/>
      <c r="G16" s="40"/>
      <c r="H16" s="40"/>
      <c r="I16" s="11">
        <f>O5</f>
        <v>631660.66</v>
      </c>
      <c r="J16" s="41" t="s">
        <v>14</v>
      </c>
      <c r="K16" s="42"/>
    </row>
    <row r="17" spans="1:9" x14ac:dyDescent="0.2">
      <c r="A17" s="12" t="s">
        <v>15</v>
      </c>
      <c r="B17" s="12"/>
      <c r="C17" s="12"/>
    </row>
    <row r="18" spans="1:9" s="16" customFormat="1" x14ac:dyDescent="0.2">
      <c r="A18" s="43" t="s">
        <v>16</v>
      </c>
      <c r="B18" s="43"/>
      <c r="C18" s="43"/>
      <c r="D18" s="43"/>
      <c r="E18" s="43"/>
      <c r="F18" s="14"/>
      <c r="G18" s="15"/>
      <c r="H18" s="43" t="s">
        <v>17</v>
      </c>
      <c r="I18" s="43"/>
    </row>
    <row r="19" spans="1:9" s="16" customFormat="1" x14ac:dyDescent="0.2">
      <c r="A19" s="19"/>
      <c r="B19" s="19"/>
      <c r="C19" s="19"/>
      <c r="D19" s="19"/>
      <c r="E19" s="20"/>
      <c r="F19" s="21"/>
      <c r="G19" s="22"/>
      <c r="H19" s="23"/>
    </row>
    <row r="20" spans="1:9" s="16" customFormat="1" x14ac:dyDescent="0.2">
      <c r="A20" s="19"/>
      <c r="B20" s="19"/>
      <c r="C20" s="19"/>
      <c r="D20" s="19"/>
      <c r="E20" s="20"/>
      <c r="F20" s="21"/>
      <c r="G20" s="22"/>
      <c r="H20" s="23"/>
    </row>
    <row r="21" spans="1:9" x14ac:dyDescent="0.2">
      <c r="A21" s="44" t="s">
        <v>18</v>
      </c>
      <c r="B21" s="44"/>
      <c r="C21" s="24"/>
    </row>
    <row r="22" spans="1:9" s="16" customFormat="1" x14ac:dyDescent="0.2">
      <c r="A22" s="43" t="s">
        <v>19</v>
      </c>
      <c r="B22" s="43"/>
      <c r="C22" s="43"/>
      <c r="D22" s="43"/>
      <c r="E22" s="43"/>
      <c r="F22" s="14"/>
      <c r="G22" s="15"/>
      <c r="H22" s="43" t="s">
        <v>20</v>
      </c>
      <c r="I22" s="43"/>
    </row>
    <row r="25" spans="1:9" x14ac:dyDescent="0.2">
      <c r="B25" s="13" t="s">
        <v>21</v>
      </c>
      <c r="D25" s="39" t="s">
        <v>22</v>
      </c>
      <c r="E25" s="39"/>
    </row>
  </sheetData>
  <mergeCells count="17">
    <mergeCell ref="F3:H3"/>
    <mergeCell ref="I3:K3"/>
    <mergeCell ref="A2:O2"/>
    <mergeCell ref="A3:A4"/>
    <mergeCell ref="B3:B4"/>
    <mergeCell ref="C3:C4"/>
    <mergeCell ref="D3:D4"/>
    <mergeCell ref="E3:E4"/>
    <mergeCell ref="L3:O3"/>
    <mergeCell ref="D25:E25"/>
    <mergeCell ref="A16:H16"/>
    <mergeCell ref="J16:K16"/>
    <mergeCell ref="A18:E18"/>
    <mergeCell ref="H18:I18"/>
    <mergeCell ref="A21:B21"/>
    <mergeCell ref="A22:E22"/>
    <mergeCell ref="H22:I22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2017-10-31T02:47:01Z</dcterms:modified>
</cp:coreProperties>
</file>