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380" windowHeight="3610"/>
  </bookViews>
  <sheets>
    <sheet name="Summary" sheetId="4" r:id="rId1"/>
    <sheet name="Balance Sheet" sheetId="1" r:id="rId2"/>
  </sheets>
  <definedNames>
    <definedName name="Cash_RatioCurrent">CashEquivalentCurrent/Table_CurrentLiabilities[[#Totals],[Year 2]]</definedName>
    <definedName name="Cash_RatioPrior">CashEquivalentPrior/Table_CurrentLiabilities[[#Totals],[Year 1]]</definedName>
    <definedName name="CashCurrent">'Balance Sheet'!$D$6</definedName>
    <definedName name="CashEquivalentCurrent">'Balance Sheet'!$D$6+'Balance Sheet'!$D$7</definedName>
    <definedName name="CashEquivalentPrior">'Balance Sheet'!$C$6+'Balance Sheet'!$C$7</definedName>
    <definedName name="CashPrior">'Balance Sheet'!$C$6</definedName>
    <definedName name="Current_RatioCurrent">CashCurrent/Table_CurrentLiabilities[[#Totals],[Year 1]]</definedName>
    <definedName name="Current_RatioPrior">CashPrior/Table_CurrentLiabilities[[#Totals],[Year 1]]</definedName>
    <definedName name="Current_Year">Summary!$D$3</definedName>
    <definedName name="Preceding_Year">Summary!$C$3</definedName>
    <definedName name="Quick_RatioCurrent">Table_CurrentAssets[[#Totals],[Year 2]]/Table_CurrentLiabilities[[#Totals],[Year 2]]</definedName>
    <definedName name="Quick_RatioPrior">Table_CurrentAssets[[#Totals],[Year 1]]/Table_CurrentLiabilities[[#Totals],[Year 1]]</definedName>
    <definedName name="Solvability_RatioCurrent">(Table_CurrentLiabilities[[#Totals],[Year 2]]+Table_LongTermLiabilities[[#Totals],[Year 2]])/(Table_CurrentAssets[[#Totals],[Year 2]]+Table_FixedAssets[[#Totals],[Year 2]]+Table_OtherAssets[[#Totals],[Year 2]])</definedName>
    <definedName name="Solvability_RatioPrior">(Table_CurrentLiabilities[[#Totals],[Year 1]]+Table_LongTermLiabilities[[#Totals],[Year 1]])/(Table_CurrentAssets[[#Totals],[Year 1]]+Table_FixedAssets[[#Totals],[Year 1]]+Table_OtherAssets[[#Totals],[Year 1]])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22" i="1"/>
  <c r="C10" i="4"/>
  <c r="C9" i="4"/>
  <c r="C8" i="4"/>
  <c r="C7" i="4"/>
  <c r="D42" i="1"/>
  <c r="D41" i="1"/>
  <c r="D43" i="1" s="1"/>
  <c r="D33" i="1"/>
  <c r="D32" i="1"/>
  <c r="D31" i="1"/>
  <c r="D30" i="1"/>
  <c r="D29" i="1"/>
  <c r="D28" i="1"/>
  <c r="D17" i="1"/>
  <c r="D16" i="1"/>
  <c r="D15" i="1"/>
  <c r="D6" i="1"/>
  <c r="D7" i="4" s="1"/>
  <c r="D7" i="1"/>
  <c r="D8" i="1"/>
  <c r="D9" i="1"/>
  <c r="D10" i="1"/>
  <c r="D11" i="1"/>
  <c r="C18" i="1"/>
  <c r="D18" i="1" s="1"/>
  <c r="C34" i="1"/>
  <c r="C38" i="1"/>
  <c r="D38" i="1"/>
  <c r="C43" i="1"/>
  <c r="D34" i="1" l="1"/>
  <c r="D9" i="4" s="1"/>
  <c r="C3" i="4"/>
  <c r="D3" i="4"/>
  <c r="D3" i="1" l="1"/>
  <c r="C3" i="1"/>
  <c r="C23" i="1"/>
  <c r="D23" i="1"/>
  <c r="C19" i="1"/>
  <c r="D19" i="1"/>
  <c r="C12" i="1"/>
  <c r="D12" i="1"/>
  <c r="D8" i="4" l="1"/>
  <c r="D10" i="4"/>
  <c r="C5" i="4"/>
  <c r="C6" i="4"/>
  <c r="D6" i="4"/>
  <c r="D5" i="4"/>
</calcChain>
</file>

<file path=xl/sharedStrings.xml><?xml version="1.0" encoding="utf-8"?>
<sst xmlns="http://schemas.openxmlformats.org/spreadsheetml/2006/main" count="60" uniqueCount="46">
  <si>
    <t xml:space="preserve"> </t>
  </si>
  <si>
    <t>Cash</t>
  </si>
  <si>
    <t>Investments</t>
  </si>
  <si>
    <t>Inventories</t>
  </si>
  <si>
    <t>Accounts receivable</t>
  </si>
  <si>
    <t>Pre-paid expenses</t>
  </si>
  <si>
    <t>Other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</si>
  <si>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</si>
  <si>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</si>
  <si>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</si>
  <si>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</si>
  <si>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</si>
  <si>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Total Other Assets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</si>
  <si>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</si>
  <si>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</si>
  <si>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</si>
  <si>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</si>
  <si>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</si>
  <si>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</si>
  <si>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</si>
  <si>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</si>
  <si>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Year 1</t>
  </si>
  <si>
    <t>Year 2</t>
  </si>
  <si>
    <t>Balance summary</t>
  </si>
  <si>
    <t>Total assets</t>
  </si>
  <si>
    <t>Total liabilities and owner's equity</t>
  </si>
  <si>
    <t>Current assets</t>
  </si>
  <si>
    <t>Total current assets</t>
  </si>
  <si>
    <t>Fixed assets</t>
  </si>
  <si>
    <t>Other assets</t>
  </si>
  <si>
    <t>Goodwill assets</t>
  </si>
  <si>
    <t>Current liabilities</t>
  </si>
  <si>
    <t>Long-term liabilities</t>
  </si>
  <si>
    <t>Total current liabilities</t>
  </si>
  <si>
    <t>Total long-term liabilities</t>
  </si>
  <si>
    <t>Owner's equity</t>
  </si>
  <si>
    <t>Total owner's equity</t>
  </si>
  <si>
    <t>Balance Sheet</t>
  </si>
  <si>
    <t>Assets</t>
  </si>
  <si>
    <t>Liabilities and owner's equity</t>
  </si>
  <si>
    <t>PRIOR YEAR</t>
  </si>
  <si>
    <t>CURRENT YEAR</t>
  </si>
  <si>
    <t>Current Ratio</t>
  </si>
  <si>
    <t>Quick Ratio</t>
  </si>
  <si>
    <t>Cash Ratio</t>
  </si>
  <si>
    <t>Solvability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</si>
</sst>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&quot;$&quot;#,##0.00"/>
  </numFmts>
  <fonts count="17" x14ac:knownFonts="1">
    <font>
      <sz val="11"/>
      <color theme="1"/>
      <name val="Franklin Gothic Book"/>
      <family val="2"/>
      <scheme val="minor"/>
    </font>
    <font>
      <sz val="18"/>
      <color theme="8" tint="0.59999389629810485"/>
      <name val="Constantia"/>
      <family val="1"/>
      <scheme val="major"/>
    </font>
    <font>
      <b/>
      <sz val="45"/>
      <color theme="0"/>
      <name val="Constantia"/>
      <family val="1"/>
      <scheme val="major"/>
    </font>
    <font>
      <sz val="11"/>
      <color theme="1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b/>
      <sz val="11"/>
      <color theme="0"/>
      <name val="Constantia"/>
      <family val="2"/>
      <scheme val="major"/>
    </font>
    <font>
      <b/>
      <sz val="12"/>
      <color theme="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theme="1"/>
      <name val="Trebuchet MS"/>
      <family val="2"/>
      <charset val="204"/>
    </font>
    <font>
      <sz val="28"/>
      <name val="Trebuchet MS"/>
      <family val="2"/>
      <charset val="204"/>
    </font>
    <font>
      <sz val="11"/>
      <name val="Trebuchet MS"/>
      <family val="2"/>
      <charset val="204"/>
    </font>
    <font>
      <b/>
      <sz val="12"/>
      <name val="Trebuchet MS"/>
      <family val="2"/>
      <charset val="204"/>
    </font>
    <font>
      <b/>
      <sz val="12"/>
      <color theme="1"/>
      <name val="Trebuchet MS"/>
      <family val="2"/>
      <charset val="204"/>
    </font>
    <font>
      <sz val="12"/>
      <color theme="5"/>
      <name val="Trebuchet MS"/>
      <family val="2"/>
      <charset val="204"/>
    </font>
    <font>
      <sz val="28"/>
      <name val="Constantia"/>
      <family val="1"/>
      <charset val="204"/>
      <scheme val="major"/>
    </font>
    <font>
      <b/>
      <sz val="11"/>
      <color rgb="FF7DE76F"/>
      <name val="Trebuchet MS"/>
      <family val="2"/>
      <charset val="204"/>
    </font>
    <font>
      <sz val="11"/>
      <color rgb="FF7DE76F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5B9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5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5"/>
      </top>
      <bottom style="thin">
        <color theme="8" tint="0.39994506668294322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ck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theme="5"/>
      </right>
      <top/>
      <bottom/>
      <diagonal/>
    </border>
    <border>
      <left style="thin">
        <color theme="5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right" vertical="center" indent="2"/>
    </xf>
    <xf numFmtId="164" fontId="0" fillId="0" borderId="0" xfId="0" applyNumberFormat="1" applyAlignment="1">
      <alignment vertical="center"/>
    </xf>
    <xf numFmtId="10" fontId="0" fillId="0" borderId="0" xfId="1" applyNumberFormat="1" applyFont="1" applyAlignment="1">
      <alignment horizontal="right" vertical="center" indent="2"/>
    </xf>
    <xf numFmtId="9" fontId="0" fillId="0" borderId="0" xfId="2" applyFont="1" applyAlignment="1">
      <alignment vertical="center"/>
    </xf>
    <xf numFmtId="0" fontId="7" fillId="4" borderId="16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right" vertical="center" indent="2"/>
    </xf>
    <xf numFmtId="0" fontId="8" fillId="0" borderId="0" xfId="0" applyFont="1" applyAlignment="1">
      <alignment horizontal="left" vertical="center" indent="2"/>
    </xf>
    <xf numFmtId="0" fontId="8" fillId="0" borderId="4" xfId="0" applyFont="1" applyBorder="1" applyAlignment="1">
      <alignment horizontal="left" vertical="center" indent="2"/>
    </xf>
    <xf numFmtId="164" fontId="8" fillId="0" borderId="5" xfId="0" applyNumberFormat="1" applyFont="1" applyBorder="1" applyAlignment="1">
      <alignment horizontal="right" vertical="center" indent="2"/>
    </xf>
    <xf numFmtId="0" fontId="8" fillId="0" borderId="13" xfId="0" applyFont="1" applyBorder="1" applyAlignment="1">
      <alignment horizontal="left" vertical="center" indent="2"/>
    </xf>
    <xf numFmtId="0" fontId="9" fillId="3" borderId="1" xfId="0" applyFont="1" applyFill="1" applyBorder="1" applyAlignment="1">
      <alignment horizontal="left" indent="1"/>
    </xf>
    <xf numFmtId="0" fontId="10" fillId="3" borderId="0" xfId="0" applyFont="1" applyFill="1" applyAlignment="1">
      <alignment horizontal="right" vertical="center" indent="2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indent="1"/>
    </xf>
    <xf numFmtId="0" fontId="10" fillId="0" borderId="0" xfId="0" applyFont="1" applyFill="1" applyAlignment="1">
      <alignment horizontal="right" vertical="center" indent="2"/>
    </xf>
    <xf numFmtId="0" fontId="10" fillId="3" borderId="0" xfId="0" applyFont="1" applyFill="1" applyAlignment="1">
      <alignment horizontal="left" vertical="center" indent="2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indent="2"/>
    </xf>
    <xf numFmtId="0" fontId="8" fillId="0" borderId="6" xfId="0" applyFont="1" applyBorder="1" applyAlignment="1">
      <alignment horizontal="left" vertical="center" indent="2"/>
    </xf>
    <xf numFmtId="164" fontId="8" fillId="0" borderId="7" xfId="0" applyNumberFormat="1" applyFont="1" applyBorder="1" applyAlignment="1">
      <alignment horizontal="right" vertical="center" indent="2"/>
    </xf>
    <xf numFmtId="0" fontId="10" fillId="0" borderId="13" xfId="0" applyFont="1" applyBorder="1" applyAlignment="1">
      <alignment horizontal="left" vertical="center" indent="2"/>
    </xf>
    <xf numFmtId="164" fontId="10" fillId="0" borderId="14" xfId="0" applyNumberFormat="1" applyFont="1" applyBorder="1" applyAlignment="1">
      <alignment horizontal="right" vertical="center" indent="2"/>
    </xf>
    <xf numFmtId="164" fontId="10" fillId="0" borderId="15" xfId="0" applyNumberFormat="1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 indent="2"/>
    </xf>
    <xf numFmtId="0" fontId="12" fillId="0" borderId="9" xfId="0" applyFont="1" applyBorder="1" applyAlignment="1">
      <alignment horizontal="left" vertical="center" indent="2"/>
    </xf>
    <xf numFmtId="164" fontId="8" fillId="0" borderId="14" xfId="0" applyNumberFormat="1" applyFont="1" applyBorder="1" applyAlignment="1">
      <alignment horizontal="right" vertical="center" indent="2"/>
    </xf>
    <xf numFmtId="164" fontId="8" fillId="0" borderId="15" xfId="0" applyNumberFormat="1" applyFont="1" applyBorder="1" applyAlignment="1">
      <alignment horizontal="right" vertical="center" indent="2"/>
    </xf>
    <xf numFmtId="164" fontId="8" fillId="0" borderId="8" xfId="0" applyNumberFormat="1" applyFont="1" applyBorder="1" applyAlignment="1">
      <alignment horizontal="right" vertical="center" indent="2"/>
    </xf>
    <xf numFmtId="0" fontId="9" fillId="0" borderId="1" xfId="0" applyFont="1" applyFill="1" applyBorder="1" applyAlignment="1">
      <alignment horizontal="left" indent="1"/>
    </xf>
    <xf numFmtId="0" fontId="13" fillId="0" borderId="0" xfId="0" applyFont="1" applyAlignment="1">
      <alignment horizontal="right" vertical="center" indent="2"/>
    </xf>
    <xf numFmtId="0" fontId="8" fillId="0" borderId="12" xfId="0" applyFont="1" applyBorder="1" applyAlignment="1">
      <alignment horizontal="left" vertical="center" indent="2"/>
    </xf>
    <xf numFmtId="164" fontId="8" fillId="0" borderId="12" xfId="0" applyNumberFormat="1" applyFont="1" applyBorder="1" applyAlignment="1">
      <alignment horizontal="right" vertical="center" indent="2"/>
    </xf>
    <xf numFmtId="0" fontId="14" fillId="3" borderId="1" xfId="0" applyFont="1" applyFill="1" applyBorder="1" applyAlignment="1">
      <alignment horizontal="left" indent="1"/>
    </xf>
    <xf numFmtId="0" fontId="15" fillId="0" borderId="16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right" vertical="center" indent="2"/>
    </xf>
    <xf numFmtId="0" fontId="16" fillId="0" borderId="11" xfId="0" applyFont="1" applyBorder="1" applyAlignment="1">
      <alignment horizontal="right" vertical="center" indent="2"/>
    </xf>
    <xf numFmtId="0" fontId="4" fillId="4" borderId="0" xfId="0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right" vertical="center" indent="2"/>
    </xf>
    <xf numFmtId="164" fontId="8" fillId="2" borderId="0" xfId="0" applyNumberFormat="1" applyFont="1" applyFill="1" applyBorder="1" applyAlignment="1">
      <alignment horizontal="right" vertical="center" indent="2"/>
    </xf>
    <xf numFmtId="10" fontId="8" fillId="0" borderId="0" xfId="1" applyNumberFormat="1" applyFont="1" applyBorder="1" applyAlignment="1">
      <alignment horizontal="right" vertical="center" indent="2"/>
    </xf>
    <xf numFmtId="0" fontId="2" fillId="4" borderId="17" xfId="0" applyFont="1" applyFill="1" applyBorder="1" applyAlignment="1">
      <alignment horizontal="left" vertical="center" indent="1"/>
    </xf>
    <xf numFmtId="0" fontId="0" fillId="4" borderId="18" xfId="0" applyFill="1" applyBorder="1" applyAlignment="1">
      <alignment horizontal="right" vertical="center" indent="2"/>
    </xf>
    <xf numFmtId="0" fontId="0" fillId="4" borderId="19" xfId="0" applyFill="1" applyBorder="1" applyAlignment="1">
      <alignment horizontal="right" vertical="center" indent="2"/>
    </xf>
    <xf numFmtId="0" fontId="1" fillId="4" borderId="20" xfId="0" applyFont="1" applyFill="1" applyBorder="1" applyAlignment="1">
      <alignment horizontal="left" vertical="center" indent="2"/>
    </xf>
    <xf numFmtId="0" fontId="0" fillId="4" borderId="0" xfId="0" applyFill="1" applyBorder="1" applyAlignment="1">
      <alignment horizontal="right" vertical="center" indent="2"/>
    </xf>
    <xf numFmtId="0" fontId="0" fillId="4" borderId="21" xfId="0" applyFill="1" applyBorder="1" applyAlignment="1">
      <alignment horizontal="right" vertical="center" indent="2"/>
    </xf>
    <xf numFmtId="0" fontId="5" fillId="4" borderId="20" xfId="0" applyFont="1" applyFill="1" applyBorder="1" applyAlignment="1">
      <alignment horizontal="left" indent="2"/>
    </xf>
    <xf numFmtId="0" fontId="4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left" vertical="center" indent="2"/>
    </xf>
    <xf numFmtId="0" fontId="7" fillId="4" borderId="2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left" vertical="center" indent="2"/>
    </xf>
    <xf numFmtId="164" fontId="8" fillId="0" borderId="21" xfId="0" applyNumberFormat="1" applyFont="1" applyBorder="1" applyAlignment="1">
      <alignment horizontal="right" vertical="center" indent="2"/>
    </xf>
    <xf numFmtId="0" fontId="8" fillId="2" borderId="20" xfId="0" applyFont="1" applyFill="1" applyBorder="1" applyAlignment="1">
      <alignment horizontal="left" vertical="center" indent="2"/>
    </xf>
    <xf numFmtId="164" fontId="8" fillId="2" borderId="21" xfId="0" applyNumberFormat="1" applyFont="1" applyFill="1" applyBorder="1" applyAlignment="1">
      <alignment horizontal="right" vertical="center" indent="2"/>
    </xf>
    <xf numFmtId="10" fontId="8" fillId="0" borderId="21" xfId="1" applyNumberFormat="1" applyFont="1" applyBorder="1" applyAlignment="1">
      <alignment horizontal="right" vertical="center" indent="2"/>
    </xf>
    <xf numFmtId="0" fontId="8" fillId="0" borderId="24" xfId="0" applyFont="1" applyBorder="1" applyAlignment="1">
      <alignment horizontal="left" vertical="center" indent="2"/>
    </xf>
    <xf numFmtId="10" fontId="8" fillId="0" borderId="25" xfId="1" applyNumberFormat="1" applyFont="1" applyBorder="1" applyAlignment="1">
      <alignment horizontal="right" vertical="center" indent="2"/>
    </xf>
    <xf numFmtId="10" fontId="8" fillId="0" borderId="26" xfId="1" applyNumberFormat="1" applyFont="1" applyBorder="1" applyAlignment="1">
      <alignment horizontal="right" vertical="center" indent="2"/>
    </xf>
  </cellXfs>
  <cellStyles count="3">
    <cellStyle name="Comma [0]" xfId="1" builtinId="6"/>
    <cellStyle name="Normal" xfId="0" builtinId="0"/>
    <cellStyle name="Percent" xfId="2" builtinId="5"/>
  </cellStyles>
  <dxfs count="77"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/>
        <right/>
        <top/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Trebuchet MS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Trebuchet MS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Trebuchet MS"/>
        <scheme val="none"/>
      </font>
      <fill>
        <patternFill patternType="none">
          <fgColor indexed="64"/>
          <bgColor auto="1"/>
        </patternFill>
      </fill>
      <alignment horizontal="left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sz val="11"/>
        <color auto="1"/>
        <name val="Trebuchet MS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rebuchet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11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164" formatCode="&quot;$&quot;#,##0.00"/>
      <alignment horizontal="righ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Trebuchet MS"/>
        <scheme val="none"/>
      </font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Trebuchet MS"/>
        <scheme val="none"/>
      </font>
    </dxf>
    <dxf>
      <font>
        <b/>
        <strike val="0"/>
        <outline val="0"/>
        <shadow val="0"/>
        <u val="none"/>
        <vertAlign val="baseline"/>
        <color theme="0"/>
        <name val="Trebuchet MS"/>
        <scheme val="none"/>
      </font>
      <fill>
        <patternFill patternType="solid">
          <fgColor indexed="64"/>
          <bgColor rgb="FF75B985"/>
        </patternFill>
      </fill>
    </dxf>
    <dxf>
      <fill>
        <patternFill>
          <bgColor theme="0" tint="-4.9989318521683403E-2"/>
        </patternFill>
      </fill>
    </dxf>
    <dxf>
      <fill>
        <patternFill>
          <bgColor rgb="FF75B985"/>
        </patternFill>
      </fill>
      <border>
        <bottom style="thick">
          <color theme="5"/>
        </bottom>
      </border>
    </dxf>
    <dxf>
      <font>
        <b val="0"/>
        <i val="0"/>
        <strike val="0"/>
        <color theme="0"/>
      </font>
      <fill>
        <patternFill patternType="solid">
          <fgColor theme="3"/>
          <bgColor rgb="FF7DE76F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ck">
          <color theme="5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TableStyleMedium2" defaultPivotStyle="PivotStyleLight16">
    <tableStyle name="Business Table" pivot="0" count="4">
      <tableStyleElement type="wholeTable" dxfId="76"/>
      <tableStyleElement type="headerRow" dxfId="75"/>
      <tableStyleElement type="totalRow" dxfId="74"/>
      <tableStyleElement type="secondRowStripe" dxfId="73"/>
    </tableStyle>
  </tableStyles>
  <colors>
    <mruColors>
      <color rgb="FF7DE76F"/>
      <color rgb="FF75B985"/>
      <color rgb="FF4AEC3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5B985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5B985"/>
                </a:solidFill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5B98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75B985"/>
            </a:solidFill>
            <a:ln>
              <a:noFill/>
            </a:ln>
            <a:effectLst/>
          </c:spPr>
          <c:invertIfNegative val="0"/>
          <c:cat>
            <c:strRef>
              <c:f>('Balance Sheet'!$B$6:$B$12,'Balance Sheet'!$B$15:$B$18,'Balance Sheet'!$B$22)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('Balance Sheet'!$C$6:$C$12,'Balance Sheet'!$C$15:$C$18,'Balance Sheet'!$C$22)</c:f>
              <c:numCache>
                <c:formatCode>"$"#,##0.00</c:formatCode>
                <c:ptCount val="12"/>
                <c:pt idx="0">
                  <c:v>5500</c:v>
                </c:pt>
                <c:pt idx="1">
                  <c:v>2500</c:v>
                </c:pt>
                <c:pt idx="2">
                  <c:v>3000</c:v>
                </c:pt>
                <c:pt idx="3">
                  <c:v>750</c:v>
                </c:pt>
                <c:pt idx="4">
                  <c:v>450</c:v>
                </c:pt>
                <c:pt idx="5">
                  <c:v>150</c:v>
                </c:pt>
                <c:pt idx="6">
                  <c:v>12350</c:v>
                </c:pt>
                <c:pt idx="7">
                  <c:v>75000</c:v>
                </c:pt>
                <c:pt idx="8">
                  <c:v>500</c:v>
                </c:pt>
                <c:pt idx="9">
                  <c:v>1500</c:v>
                </c:pt>
                <c:pt idx="10">
                  <c:v>-3750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405-B58D-E6A58E31CAE9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DE76F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0.11102763879946365"/>
                  <c:y val="8.8196759259259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0E4-4405-B58D-E6A58E31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('Balance Sheet'!$B$6:$B$12,'Balance Sheet'!$B$15:$B$18,'Balance Sheet'!$B$22)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('Balance Sheet'!$D$6:$D$12,'Balance Sheet'!$D$15:$D$18,'Balance Sheet'!$D$22)</c:f>
              <c:numCache>
                <c:formatCode>"$"#,##0.00</c:formatCode>
                <c:ptCount val="12"/>
                <c:pt idx="0">
                  <c:v>5775</c:v>
                </c:pt>
                <c:pt idx="1">
                  <c:v>2625</c:v>
                </c:pt>
                <c:pt idx="2">
                  <c:v>3150</c:v>
                </c:pt>
                <c:pt idx="3">
                  <c:v>787.5</c:v>
                </c:pt>
                <c:pt idx="4">
                  <c:v>472.5</c:v>
                </c:pt>
                <c:pt idx="5">
                  <c:v>157.5</c:v>
                </c:pt>
                <c:pt idx="6">
                  <c:v>12967.5</c:v>
                </c:pt>
                <c:pt idx="7">
                  <c:v>78750</c:v>
                </c:pt>
                <c:pt idx="8">
                  <c:v>525</c:v>
                </c:pt>
                <c:pt idx="9">
                  <c:v>1575</c:v>
                </c:pt>
                <c:pt idx="10">
                  <c:v>-3937.5</c:v>
                </c:pt>
                <c:pt idx="11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4-4405-B58D-E6A58E31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0"/>
        <c:noMultiLvlLbl val="0"/>
      </c:catAx>
      <c:valAx>
        <c:axId val="506775808"/>
        <c:scaling>
          <c:orientation val="minMax"/>
          <c:max val="90000"/>
          <c:min val="-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49055767878978E-2"/>
          <c:y val="3.3647685185185183E-2"/>
          <c:w val="0.10946632205222333"/>
          <c:h val="4.7894841984047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5B985"/>
                </a:solidFill>
                <a:latin typeface="+mj-lt"/>
                <a:ea typeface="+mn-ea"/>
                <a:cs typeface="+mn-cs"/>
              </a:defRPr>
            </a:pPr>
            <a:r>
              <a:rPr lang="en-US" sz="1400" b="1">
                <a:solidFill>
                  <a:srgbClr val="75B985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5B985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75B9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('Balance Sheet'!$B$28:$B$33,'Balance Sheet'!$B$37,'Balance Sheet'!$B$41:$B$42)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('Balance Sheet'!$C$28:$C$33,'Balance Sheet'!$C$37,'Balance Sheet'!$C$41:$C$42)</c:f>
              <c:numCache>
                <c:formatCode>"$"#,##0.00</c:formatCode>
                <c:ptCount val="9"/>
                <c:pt idx="0">
                  <c:v>1500</c:v>
                </c:pt>
                <c:pt idx="1">
                  <c:v>2500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79140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025-ACC4-B40F7964598F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DE76F"/>
            </a:solidFill>
            <a:ln>
              <a:noFill/>
            </a:ln>
            <a:effectLst/>
          </c:spPr>
          <c:invertIfNegative val="0"/>
          <c:cat>
            <c:strRef>
              <c:f>('Balance Sheet'!$B$28:$B$33,'Balance Sheet'!$B$37,'Balance Sheet'!$B$41:$B$42)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('Balance Sheet'!$D$28:$D$33,'Balance Sheet'!$D$37,'Balance Sheet'!$D$41:$D$42)</c:f>
              <c:numCache>
                <c:formatCode>"$"#,##0.00</c:formatCode>
                <c:ptCount val="9"/>
                <c:pt idx="0">
                  <c:v>1575</c:v>
                </c:pt>
                <c:pt idx="1">
                  <c:v>2625</c:v>
                </c:pt>
                <c:pt idx="2">
                  <c:v>252</c:v>
                </c:pt>
                <c:pt idx="3">
                  <c:v>126</c:v>
                </c:pt>
                <c:pt idx="4">
                  <c:v>0</c:v>
                </c:pt>
                <c:pt idx="5">
                  <c:v>262.5</c:v>
                </c:pt>
                <c:pt idx="6">
                  <c:v>1575</c:v>
                </c:pt>
                <c:pt idx="7">
                  <c:v>83097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025-ACC4-B40F7964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69280115304417"/>
          <c:y val="2.4779398148148148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4</xdr:col>
      <xdr:colOff>0</xdr:colOff>
      <xdr:row>24</xdr:row>
      <xdr:rowOff>192500</xdr:rowOff>
    </xdr:to>
    <xdr:graphicFrame macro="">
      <xdr:nvGraphicFramePr>
        <xdr:cNvPr id="4" name="Chart 3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25</xdr:row>
      <xdr:rowOff>190500</xdr:rowOff>
    </xdr:from>
    <xdr:to>
      <xdr:col>4</xdr:col>
      <xdr:colOff>19050</xdr:colOff>
      <xdr:row>39</xdr:row>
      <xdr:rowOff>65500</xdr:rowOff>
    </xdr:to>
    <xdr:graphicFrame macro="">
      <xdr:nvGraphicFramePr>
        <xdr:cNvPr id="6" name="Chart 5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6" name="Table_Summary" displayName="Table_Summary" ref="B4:D10" headerRowDxfId="72" dataDxfId="71" totalsRowDxfId="69" tableBorderDxfId="70">
  <tableColumns count="3">
    <tableColumn id="1" name="Balance summary" totalsRowLabel="Balance" dataDxfId="68" totalsRowDxfId="67"/>
    <tableColumn id="2" name="PRIOR YEAR" totalsRowFunction="custom" dataDxfId="66" totalsRowDxfId="65">
      <totalsRowFormula>C5-C6</totalsRowFormula>
    </tableColumn>
    <tableColumn id="3" name="CURRENT YEAR" totalsRowFunction="custom" dataDxfId="64" totalsRowDxfId="63">
      <totalsRowFormula>D5-D6</totalsRowFormula>
    </tableColumn>
  </tableColumns>
  <tableStyleInfo name="Business Table" showFirstColumn="0" showLastColumn="0" showRowStripes="0" showColumnStripes="0"/>
</table>
</file>

<file path=xl/tables/table2.xml><?xml version="1.0" encoding="utf-8"?>
<table xmlns="http://schemas.openxmlformats.org/spreadsheetml/2006/main" id="2" name="Table_CurrentAssets" displayName="Table_CurrentAssets" ref="B5:D12" totalsRowCount="1" headerRowDxfId="62" dataDxfId="60" totalsRowDxfId="59" headerRowBorderDxfId="61" totalsRowBorderDxfId="58">
  <tableColumns count="3">
    <tableColumn id="1" name="Current assets" totalsRowLabel="Total current assets" dataDxfId="57" totalsRowDxfId="56"/>
    <tableColumn id="2" name="Year 1" totalsRowFunction="sum" dataDxfId="55" totalsRowDxfId="54"/>
    <tableColumn id="3" name="Year 2" totalsRowFunction="sum" dataDxfId="53" totalsRowDxfId="52">
      <calculatedColumnFormula>Table_CurrentAssets[[#This Row],[Year 1]]*(1+5%)</calculatedColumnFormula>
    </tableColumn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3" name="Table_FixedAssets" displayName="Table_FixedAssets" ref="B14:D19" totalsRowCount="1" headerRowDxfId="51" dataDxfId="49" totalsRowDxfId="48" headerRowBorderDxfId="50" totalsRowBorderDxfId="47">
  <tableColumns count="3">
    <tableColumn id="1" name="Fixed assets" totalsRowLabel="Total Fixed Assets" dataDxfId="46" totalsRowDxfId="45"/>
    <tableColumn id="2" name="Year 1" totalsRowFunction="sum" dataDxfId="44" totalsRowDxfId="43"/>
    <tableColumn id="3" name="Year 2" totalsRowFunction="sum" dataDxfId="42" totalsRowDxfId="41">
      <calculatedColumnFormula>Table_FixedAssets[[#This Row],[Year 1]]*(1+5%)</calculatedColumnFormula>
    </tableColumn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4" name="Table_OtherAssets" displayName="Table_OtherAssets" ref="B21:D23" totalsRowCount="1" headerRowDxfId="40" dataDxfId="38" totalsRowDxfId="37" headerRowBorderDxfId="39" totalsRowBorderDxfId="36">
  <tableColumns count="3">
    <tableColumn id="1" name="Other assets" totalsRowLabel="Total Other Assets" dataDxfId="35" totalsRowDxfId="34"/>
    <tableColumn id="2" name="Year 1" totalsRowFunction="sum" dataDxfId="33" totalsRowDxfId="32"/>
    <tableColumn id="3" name="Year 2" totalsRowFunction="sum" dataDxfId="31" totalsRowDxfId="30">
      <calculatedColumnFormula>Table_OtherAssets[Year 1]*(1+5%)</calculatedColumnFormula>
    </tableColumn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9" name="Table_CurrentLiabilities" displayName="Table_CurrentLiabilities" ref="B27:D34" totalsRowCount="1" headerRowDxfId="29" dataDxfId="27" totalsRowDxfId="26" headerRowBorderDxfId="28">
  <tableColumns count="3">
    <tableColumn id="1" name="Current liabilities" totalsRowLabel="Total current liabilities" dataDxfId="25" totalsRowDxfId="24"/>
    <tableColumn id="2" name="Year 1" totalsRowFunction="sum" dataDxfId="23" totalsRowDxfId="22"/>
    <tableColumn id="3" name="Year 2" totalsRowFunction="sum" dataDxfId="21" totalsRowDxfId="20">
      <calculatedColumnFormula>Table_CurrentLiabilities[[#This Row],[Year 1]]*(1+5%)</calculatedColumnFormula>
    </tableColumn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0" name="Table_LongTermLiabilities" displayName="Table_LongTermLiabilities" ref="B36:D38" totalsRowCount="1" headerRowDxfId="19" dataDxfId="17" totalsRowDxfId="16" headerRowBorderDxfId="18">
  <tableColumns count="3">
    <tableColumn id="1" name="Long-term liabilities" totalsRowLabel="Total long-term liabilities" dataDxfId="15" totalsRowDxfId="14"/>
    <tableColumn id="2" name="Year 1" totalsRowFunction="sum" dataDxfId="13" totalsRowDxfId="12"/>
    <tableColumn id="3" name="Year 2" totalsRowFunction="sum" dataDxfId="11" totalsRowDxfId="10">
      <calculatedColumnFormula>Table_LongTermLiabilities[Year 1]*(1+5%)</calculatedColumnFormula>
    </tableColumn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1" name="Table_OwnersEquity" displayName="Table_OwnersEquity" ref="B40:D43" totalsRowCount="1" headerRowDxfId="9" dataDxfId="7" totalsRowDxfId="6" headerRowBorderDxfId="8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>
      <calculatedColumnFormula>Table_OwnersEquity[[#This Row],[Year 1]]*(1+5%)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f4446150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79AFE0"/>
      </a:accent1>
      <a:accent2>
        <a:srgbClr val="173C61"/>
      </a:accent2>
      <a:accent3>
        <a:srgbClr val="E0BE1F"/>
      </a:accent3>
      <a:accent4>
        <a:srgbClr val="279CA1"/>
      </a:accent4>
      <a:accent5>
        <a:srgbClr val="79AFE0"/>
      </a:accent5>
      <a:accent6>
        <a:srgbClr val="5981A6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9"/>
  <sheetViews>
    <sheetView showGridLines="0" tabSelected="1" zoomScaleNormal="100" workbookViewId="0">
      <selection activeCell="H30" sqref="H30"/>
    </sheetView>
  </sheetViews>
  <sheetFormatPr defaultColWidth="9" defaultRowHeight="21" customHeight="1" x14ac:dyDescent="0.4"/>
  <cols>
    <col min="1" max="1" width="1.84375" style="1" customWidth="1"/>
    <col min="2" max="2" width="50.84375" style="2" customWidth="1"/>
    <col min="3" max="4" width="25.84375" style="3" customWidth="1"/>
    <col min="5" max="5" width="1.84375" style="1" customWidth="1"/>
    <col min="6" max="6" width="9" style="1"/>
    <col min="7" max="7" width="9.765625" style="1" bestFit="1" customWidth="1"/>
    <col min="8" max="16384" width="9" style="1"/>
  </cols>
  <sheetData>
    <row r="1" spans="2:7" ht="71.400000000000006" customHeight="1" x14ac:dyDescent="0.4">
      <c r="B1" s="46" t="s">
        <v>37</v>
      </c>
      <c r="C1" s="47"/>
      <c r="D1" s="48"/>
      <c r="E1" s="1" t="s">
        <v>0</v>
      </c>
    </row>
    <row r="2" spans="2:7" ht="23.4" customHeight="1" x14ac:dyDescent="0.4">
      <c r="B2" s="49"/>
      <c r="C2" s="50"/>
      <c r="D2" s="51"/>
    </row>
    <row r="3" spans="2:7" ht="25" customHeight="1" x14ac:dyDescent="0.4">
      <c r="B3" s="52"/>
      <c r="C3" s="42">
        <f ca="1">YEAR(TODAY())-1</f>
        <v>2023</v>
      </c>
      <c r="D3" s="53">
        <f ca="1">YEAR(TODAY())</f>
        <v>2024</v>
      </c>
    </row>
    <row r="4" spans="2:7" ht="25" customHeight="1" x14ac:dyDescent="0.4">
      <c r="B4" s="54" t="s">
        <v>23</v>
      </c>
      <c r="C4" s="7" t="s">
        <v>40</v>
      </c>
      <c r="D4" s="55" t="s">
        <v>41</v>
      </c>
    </row>
    <row r="5" spans="2:7" ht="25" customHeight="1" x14ac:dyDescent="0.4">
      <c r="B5" s="56" t="s">
        <v>24</v>
      </c>
      <c r="C5" s="43">
        <f>Table_CurrentAssets[[#Totals],[Year 1]]+Table_FixedAssets[[#Totals],[Year 1]]+Table_OtherAssets[[#Totals],[Year 1]]</f>
        <v>85750</v>
      </c>
      <c r="D5" s="57">
        <f>Table_CurrentAssets[[#Totals],[Year 2]]+Table_FixedAssets[[#Totals],[Year 2]]+Table_OtherAssets[[#Totals],[Year 2]]</f>
        <v>90037.5</v>
      </c>
      <c r="G5" s="4"/>
    </row>
    <row r="6" spans="2:7" ht="25" customHeight="1" x14ac:dyDescent="0.4">
      <c r="B6" s="58" t="s">
        <v>25</v>
      </c>
      <c r="C6" s="44">
        <f>Table_CurrentLiabilities[[#Totals],[Year 1]]+Table_LongTermLiabilities[[#Totals],[Year 1]]+Table_OwnersEquity[[#Totals],[Year 1]]</f>
        <v>85750</v>
      </c>
      <c r="D6" s="59">
        <f>Table_CurrentLiabilities[[#Totals],[Year 2]]+Table_LongTermLiabilities[[#Totals],[Year 2]]+Table_OwnersEquity[[#Totals],[Year 2]]</f>
        <v>90037.5</v>
      </c>
      <c r="G6" s="4"/>
    </row>
    <row r="7" spans="2:7" ht="25" customHeight="1" x14ac:dyDescent="0.4">
      <c r="B7" s="56" t="s">
        <v>42</v>
      </c>
      <c r="C7" s="45">
        <f>Current_RatioPrior</f>
        <v>1.1930585683297179</v>
      </c>
      <c r="D7" s="60">
        <f>Current_RatioCurrent</f>
        <v>1.2527114967462039</v>
      </c>
    </row>
    <row r="8" spans="2:7" ht="25" customHeight="1" x14ac:dyDescent="0.4">
      <c r="B8" s="56" t="s">
        <v>43</v>
      </c>
      <c r="C8" s="45">
        <f>Quick_RatioPrior</f>
        <v>2.6789587852494576</v>
      </c>
      <c r="D8" s="60">
        <f>Quick_RatioCurrent</f>
        <v>2.6789587852494576</v>
      </c>
    </row>
    <row r="9" spans="2:7" ht="25" customHeight="1" x14ac:dyDescent="0.4">
      <c r="B9" s="56" t="s">
        <v>44</v>
      </c>
      <c r="C9" s="45">
        <f>Cash_RatioPrior</f>
        <v>1.735357917570499</v>
      </c>
      <c r="D9" s="60">
        <f>Cash_RatioCurrent</f>
        <v>1.735357917570499</v>
      </c>
    </row>
    <row r="10" spans="2:7" ht="25" customHeight="1" x14ac:dyDescent="0.4">
      <c r="B10" s="61" t="s">
        <v>45</v>
      </c>
      <c r="C10" s="62">
        <f>Solvability_RatioPrior</f>
        <v>7.1253644314868803E-2</v>
      </c>
      <c r="D10" s="63">
        <f>Solvability_RatioCurrent</f>
        <v>7.1253644314868803E-2</v>
      </c>
    </row>
    <row r="11" spans="2:7" ht="25" customHeight="1" x14ac:dyDescent="0.4"/>
    <row r="12" spans="2:7" ht="25" customHeight="1" x14ac:dyDescent="0.4"/>
    <row r="13" spans="2:7" ht="25" customHeight="1" x14ac:dyDescent="0.4"/>
    <row r="14" spans="2:7" ht="25" customHeight="1" x14ac:dyDescent="0.4"/>
    <row r="15" spans="2:7" ht="25" customHeight="1" x14ac:dyDescent="0.4"/>
    <row r="16" spans="2:7" ht="25" customHeight="1" x14ac:dyDescent="0.4"/>
    <row r="17" spans="3:4" ht="25" customHeight="1" x14ac:dyDescent="0.4"/>
    <row r="18" spans="3:4" ht="25" customHeight="1" x14ac:dyDescent="0.4"/>
    <row r="19" spans="3:4" ht="25" customHeight="1" x14ac:dyDescent="0.4"/>
    <row r="20" spans="3:4" ht="25" customHeight="1" x14ac:dyDescent="0.4"/>
    <row r="21" spans="3:4" ht="25" customHeight="1" x14ac:dyDescent="0.4"/>
    <row r="22" spans="3:4" ht="25" customHeight="1" x14ac:dyDescent="0.4"/>
    <row r="23" spans="3:4" ht="25" customHeight="1" x14ac:dyDescent="0.4"/>
    <row r="24" spans="3:4" ht="25" customHeight="1" x14ac:dyDescent="0.4"/>
    <row r="25" spans="3:4" ht="25" customHeight="1" x14ac:dyDescent="0.4"/>
    <row r="26" spans="3:4" ht="25" customHeight="1" x14ac:dyDescent="0.4"/>
    <row r="27" spans="3:4" ht="25" customHeight="1" x14ac:dyDescent="0.4"/>
    <row r="28" spans="3:4" ht="25" customHeight="1" x14ac:dyDescent="0.4"/>
    <row r="29" spans="3:4" ht="25" customHeight="1" x14ac:dyDescent="0.4"/>
    <row r="30" spans="3:4" ht="25" customHeight="1" x14ac:dyDescent="0.4"/>
    <row r="31" spans="3:4" ht="25" customHeight="1" x14ac:dyDescent="0.4"/>
    <row r="32" spans="3:4" ht="25" customHeight="1" x14ac:dyDescent="0.4">
      <c r="C32" s="5"/>
      <c r="D32" s="5"/>
    </row>
    <row r="33" spans="3:7" ht="25" customHeight="1" x14ac:dyDescent="0.4">
      <c r="C33" s="5"/>
      <c r="D33" s="5"/>
    </row>
    <row r="34" spans="3:7" ht="25" customHeight="1" x14ac:dyDescent="0.4">
      <c r="C34" s="5"/>
      <c r="D34" s="5"/>
    </row>
    <row r="35" spans="3:7" ht="25" customHeight="1" x14ac:dyDescent="0.4">
      <c r="C35" s="5"/>
      <c r="D35" s="5"/>
    </row>
    <row r="36" spans="3:7" ht="25" customHeight="1" x14ac:dyDescent="0.4">
      <c r="G36" s="6"/>
    </row>
    <row r="37" spans="3:7" ht="25" customHeight="1" x14ac:dyDescent="0.4"/>
    <row r="38" spans="3:7" ht="25" customHeight="1" x14ac:dyDescent="0.4"/>
    <row r="39" spans="3:7" ht="25" customHeight="1" x14ac:dyDescent="0.4"/>
  </sheetData>
  <dataValidations count="5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2"/>
    <dataValidation allowBlank="1" showInputMessage="1" showErrorMessage="1" prompt="Enter preceding year in this cell" sqref="C3"/>
    <dataValidation allowBlank="1" showInputMessage="1" showErrorMessage="1" prompt="Enter current year in this cell" sqref="D3"/>
    <dataValidation allowBlank="1" showInputMessage="1" showErrorMessage="1" prompt="This table is automatically updated from data in Assets and Liabilities and Owner's Equity tabs." sqref="B4"/>
    <dataValidation allowBlank="1" showInputMessage="1" showErrorMessage="1" promptTitle="Balance Sheet" prompt="Enter preceding year in cell C3 and the current year in cell D3. _x000a__x000a_Enter Assets and Liabilities and Owner's Equity details on the next tabs. Balance Summary and Year on Year charts in this tab are automatically updated._x000a_" sqref="A1"/>
  </dataValidations>
  <printOptions horizontalCentered="1"/>
  <pageMargins left="0.70866141732283472" right="0.70866141732283472" top="0.74803149606299213" bottom="0.51181102362204722" header="0.31496062992125984" footer="0.31496062992125984"/>
  <pageSetup scale="6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topLeftCell="A31" zoomScaleNormal="100" workbookViewId="0">
      <selection activeCell="C40" sqref="C40:D40"/>
    </sheetView>
  </sheetViews>
  <sheetFormatPr defaultColWidth="9" defaultRowHeight="21" customHeight="1" x14ac:dyDescent="0.4"/>
  <cols>
    <col min="1" max="1" width="1.84375" style="16" customWidth="1"/>
    <col min="2" max="2" width="38.84375" style="9" customWidth="1"/>
    <col min="3" max="3" width="18.84375" style="28" customWidth="1"/>
    <col min="4" max="4" width="17.4609375" style="28" customWidth="1"/>
    <col min="5" max="9" width="1.84375" style="15" customWidth="1"/>
    <col min="10" max="16384" width="9" style="16"/>
  </cols>
  <sheetData>
    <row r="1" spans="2:5" ht="75" customHeight="1" x14ac:dyDescent="0.8">
      <c r="B1" s="37" t="s">
        <v>38</v>
      </c>
      <c r="C1" s="14"/>
      <c r="D1" s="14"/>
      <c r="E1" s="15" t="s">
        <v>0</v>
      </c>
    </row>
    <row r="2" spans="2:5" s="15" customFormat="1" ht="5" customHeight="1" x14ac:dyDescent="0.85">
      <c r="B2" s="17"/>
      <c r="C2" s="18"/>
      <c r="D2" s="18"/>
    </row>
    <row r="3" spans="2:5" ht="25" customHeight="1" x14ac:dyDescent="0.4">
      <c r="B3" s="19"/>
      <c r="C3" s="20">
        <f ca="1">Preceding_Year</f>
        <v>2023</v>
      </c>
      <c r="D3" s="20">
        <f ca="1">Current_Year</f>
        <v>2024</v>
      </c>
    </row>
    <row r="4" spans="2:5" ht="25" customHeight="1" x14ac:dyDescent="0.4">
      <c r="B4" s="19"/>
      <c r="C4" s="21" t="s">
        <v>40</v>
      </c>
      <c r="D4" s="21" t="s">
        <v>41</v>
      </c>
    </row>
    <row r="5" spans="2:5" ht="25" customHeight="1" x14ac:dyDescent="0.4">
      <c r="B5" s="22" t="s">
        <v>26</v>
      </c>
      <c r="C5" s="38" t="s">
        <v>21</v>
      </c>
      <c r="D5" s="39" t="s">
        <v>22</v>
      </c>
    </row>
    <row r="6" spans="2:5" ht="25" customHeight="1" x14ac:dyDescent="0.4">
      <c r="B6" s="23" t="s">
        <v>1</v>
      </c>
      <c r="C6" s="24">
        <v>5500</v>
      </c>
      <c r="D6" s="24">
        <f>Table_CurrentAssets[[#This Row],[Year 1]]*(1+5%)</f>
        <v>5775</v>
      </c>
    </row>
    <row r="7" spans="2:5" ht="25" customHeight="1" x14ac:dyDescent="0.4">
      <c r="B7" s="10" t="s">
        <v>2</v>
      </c>
      <c r="C7" s="11">
        <v>2500</v>
      </c>
      <c r="D7" s="11">
        <f>Table_CurrentAssets[[#This Row],[Year 1]]*(1+5%)</f>
        <v>2625</v>
      </c>
    </row>
    <row r="8" spans="2:5" ht="25" customHeight="1" x14ac:dyDescent="0.4">
      <c r="B8" s="10" t="s">
        <v>3</v>
      </c>
      <c r="C8" s="11">
        <v>3000</v>
      </c>
      <c r="D8" s="11">
        <f>Table_CurrentAssets[[#This Row],[Year 1]]*(1+5%)</f>
        <v>3150</v>
      </c>
    </row>
    <row r="9" spans="2:5" ht="25" customHeight="1" x14ac:dyDescent="0.4">
      <c r="B9" s="10" t="s">
        <v>4</v>
      </c>
      <c r="C9" s="11">
        <v>750</v>
      </c>
      <c r="D9" s="11">
        <f>Table_CurrentAssets[[#This Row],[Year 1]]*(1+5%)</f>
        <v>787.5</v>
      </c>
    </row>
    <row r="10" spans="2:5" ht="25" customHeight="1" x14ac:dyDescent="0.4">
      <c r="B10" s="10" t="s">
        <v>5</v>
      </c>
      <c r="C10" s="11">
        <v>450</v>
      </c>
      <c r="D10" s="11">
        <f>Table_CurrentAssets[[#This Row],[Year 1]]*(1+5%)</f>
        <v>472.5</v>
      </c>
    </row>
    <row r="11" spans="2:5" ht="25" customHeight="1" x14ac:dyDescent="0.4">
      <c r="B11" s="10" t="s">
        <v>6</v>
      </c>
      <c r="C11" s="11">
        <v>150</v>
      </c>
      <c r="D11" s="11">
        <f>Table_CurrentAssets[[#This Row],[Year 1]]*(1+5%)</f>
        <v>157.5</v>
      </c>
    </row>
    <row r="12" spans="2:5" ht="25" customHeight="1" thickBot="1" x14ac:dyDescent="0.45">
      <c r="B12" s="25" t="s">
        <v>27</v>
      </c>
      <c r="C12" s="26">
        <f>SUBTOTAL(109,Table_CurrentAssets[Year 1])</f>
        <v>12350</v>
      </c>
      <c r="D12" s="27">
        <f>SUBTOTAL(109,Table_CurrentAssets[Year 2])</f>
        <v>12967.5</v>
      </c>
    </row>
    <row r="13" spans="2:5" ht="25" customHeight="1" thickTop="1" x14ac:dyDescent="0.4"/>
    <row r="14" spans="2:5" ht="25" customHeight="1" x14ac:dyDescent="0.4">
      <c r="B14" s="29" t="s">
        <v>28</v>
      </c>
      <c r="C14" s="40" t="s">
        <v>21</v>
      </c>
      <c r="D14" s="41" t="s">
        <v>22</v>
      </c>
    </row>
    <row r="15" spans="2:5" ht="25" customHeight="1" x14ac:dyDescent="0.4">
      <c r="B15" s="23" t="s">
        <v>7</v>
      </c>
      <c r="C15" s="24">
        <v>75000</v>
      </c>
      <c r="D15" s="11">
        <f>Table_FixedAssets[[#This Row],[Year 1]]*(1+5%)</f>
        <v>78750</v>
      </c>
    </row>
    <row r="16" spans="2:5" ht="25" customHeight="1" x14ac:dyDescent="0.4">
      <c r="B16" s="10" t="s">
        <v>8</v>
      </c>
      <c r="C16" s="11">
        <v>500</v>
      </c>
      <c r="D16" s="11">
        <f>Table_FixedAssets[[#This Row],[Year 1]]*(1+5%)</f>
        <v>525</v>
      </c>
    </row>
    <row r="17" spans="2:8" ht="25" customHeight="1" x14ac:dyDescent="0.4">
      <c r="B17" s="10" t="s">
        <v>9</v>
      </c>
      <c r="C17" s="11">
        <v>1500</v>
      </c>
      <c r="D17" s="11">
        <f>Table_FixedAssets[[#This Row],[Year 1]]*(1+5%)</f>
        <v>1575</v>
      </c>
    </row>
    <row r="18" spans="2:8" ht="25" customHeight="1" x14ac:dyDescent="0.4">
      <c r="B18" s="10" t="s">
        <v>10</v>
      </c>
      <c r="C18" s="11">
        <f>-(5%*C15)</f>
        <v>-3750</v>
      </c>
      <c r="D18" s="11">
        <f>Table_FixedAssets[[#This Row],[Year 1]]*(1+5%)</f>
        <v>-3937.5</v>
      </c>
    </row>
    <row r="19" spans="2:8" ht="25" customHeight="1" thickBot="1" x14ac:dyDescent="0.45">
      <c r="B19" s="12" t="s">
        <v>11</v>
      </c>
      <c r="C19" s="30">
        <f>SUBTOTAL(109,Table_FixedAssets[Year 1])</f>
        <v>73250</v>
      </c>
      <c r="D19" s="31">
        <f>SUBTOTAL(109,Table_FixedAssets[Year 2])</f>
        <v>76912.5</v>
      </c>
    </row>
    <row r="20" spans="2:8" ht="25" customHeight="1" thickTop="1" x14ac:dyDescent="0.4"/>
    <row r="21" spans="2:8" ht="25" customHeight="1" x14ac:dyDescent="0.4">
      <c r="B21" s="29" t="s">
        <v>29</v>
      </c>
      <c r="C21" s="40" t="s">
        <v>21</v>
      </c>
      <c r="D21" s="41" t="s">
        <v>22</v>
      </c>
    </row>
    <row r="22" spans="2:8" ht="25" customHeight="1" x14ac:dyDescent="0.4">
      <c r="B22" s="23" t="s">
        <v>30</v>
      </c>
      <c r="C22" s="24">
        <v>150</v>
      </c>
      <c r="D22" s="32">
        <f>Table_OtherAssets[Year 1]*(1+5%)</f>
        <v>157.5</v>
      </c>
    </row>
    <row r="23" spans="2:8" ht="25" customHeight="1" thickBot="1" x14ac:dyDescent="0.45">
      <c r="B23" s="12" t="s">
        <v>12</v>
      </c>
      <c r="C23" s="30">
        <f>SUBTOTAL(109,Table_OtherAssets[Year 1])</f>
        <v>150</v>
      </c>
      <c r="D23" s="31">
        <f>SUBTOTAL(109,Table_OtherAssets[Year 2])</f>
        <v>157.5</v>
      </c>
    </row>
    <row r="24" spans="2:8" ht="25" customHeight="1" thickTop="1" x14ac:dyDescent="0.4"/>
    <row r="25" spans="2:8" ht="75" customHeight="1" x14ac:dyDescent="0.85">
      <c r="B25" s="13" t="s">
        <v>39</v>
      </c>
      <c r="C25" s="14"/>
      <c r="D25" s="14"/>
      <c r="F25" s="33"/>
      <c r="G25" s="18"/>
      <c r="H25" s="18"/>
    </row>
    <row r="26" spans="2:8" ht="5" customHeight="1" x14ac:dyDescent="0.4">
      <c r="C26" s="34"/>
      <c r="D26" s="34"/>
    </row>
    <row r="27" spans="2:8" ht="25" customHeight="1" x14ac:dyDescent="0.4">
      <c r="B27" s="29" t="s">
        <v>31</v>
      </c>
      <c r="C27" s="40" t="s">
        <v>21</v>
      </c>
      <c r="D27" s="41" t="s">
        <v>22</v>
      </c>
    </row>
    <row r="28" spans="2:8" ht="21" customHeight="1" x14ac:dyDescent="0.4">
      <c r="B28" s="9" t="s">
        <v>13</v>
      </c>
      <c r="C28" s="8">
        <v>1500</v>
      </c>
      <c r="D28" s="8">
        <f>Table_CurrentLiabilities[[#This Row],[Year 1]]*(1+5%)</f>
        <v>1575</v>
      </c>
    </row>
    <row r="29" spans="2:8" ht="21" customHeight="1" x14ac:dyDescent="0.4">
      <c r="B29" s="9" t="s">
        <v>14</v>
      </c>
      <c r="C29" s="8">
        <v>2500</v>
      </c>
      <c r="D29" s="8">
        <f>Table_CurrentLiabilities[[#This Row],[Year 1]]*(1+5%)</f>
        <v>2625</v>
      </c>
    </row>
    <row r="30" spans="2:8" ht="21" customHeight="1" x14ac:dyDescent="0.4">
      <c r="B30" s="9" t="s">
        <v>15</v>
      </c>
      <c r="C30" s="8">
        <v>240</v>
      </c>
      <c r="D30" s="8">
        <f>Table_CurrentLiabilities[[#This Row],[Year 1]]*(1+5%)</f>
        <v>252</v>
      </c>
    </row>
    <row r="31" spans="2:8" ht="21" customHeight="1" x14ac:dyDescent="0.4">
      <c r="B31" s="9" t="s">
        <v>16</v>
      </c>
      <c r="C31" s="8">
        <v>120</v>
      </c>
      <c r="D31" s="8">
        <f>Table_CurrentLiabilities[[#This Row],[Year 1]]*(1+5%)</f>
        <v>126</v>
      </c>
    </row>
    <row r="32" spans="2:8" ht="21" customHeight="1" x14ac:dyDescent="0.4">
      <c r="B32" s="9" t="s">
        <v>17</v>
      </c>
      <c r="C32" s="8">
        <v>0</v>
      </c>
      <c r="D32" s="8">
        <f>Table_CurrentLiabilities[[#This Row],[Year 1]]*(1+5%)</f>
        <v>0</v>
      </c>
    </row>
    <row r="33" spans="2:4" ht="21" customHeight="1" x14ac:dyDescent="0.4">
      <c r="B33" s="9" t="s">
        <v>6</v>
      </c>
      <c r="C33" s="8">
        <v>250</v>
      </c>
      <c r="D33" s="8">
        <f>Table_CurrentLiabilities[[#This Row],[Year 1]]*(1+5%)</f>
        <v>262.5</v>
      </c>
    </row>
    <row r="34" spans="2:4" ht="21" customHeight="1" thickBot="1" x14ac:dyDescent="0.45">
      <c r="B34" s="35" t="s">
        <v>33</v>
      </c>
      <c r="C34" s="36">
        <f>SUBTOTAL(109,Table_CurrentLiabilities[Year 1])</f>
        <v>4610</v>
      </c>
      <c r="D34" s="36">
        <f>SUBTOTAL(109,Table_CurrentLiabilities[Year 2])</f>
        <v>4840.5</v>
      </c>
    </row>
    <row r="35" spans="2:4" ht="21" customHeight="1" thickTop="1" x14ac:dyDescent="0.4"/>
    <row r="36" spans="2:4" ht="21" customHeight="1" x14ac:dyDescent="0.4">
      <c r="B36" s="29" t="s">
        <v>32</v>
      </c>
      <c r="C36" s="40" t="s">
        <v>21</v>
      </c>
      <c r="D36" s="41" t="s">
        <v>22</v>
      </c>
    </row>
    <row r="37" spans="2:4" ht="21" customHeight="1" x14ac:dyDescent="0.4">
      <c r="B37" s="9" t="s">
        <v>18</v>
      </c>
      <c r="C37" s="8">
        <v>1500</v>
      </c>
      <c r="D37" s="8">
        <f>Table_LongTermLiabilities[Year 1]*(1+5%)</f>
        <v>1575</v>
      </c>
    </row>
    <row r="38" spans="2:4" ht="21" customHeight="1" thickBot="1" x14ac:dyDescent="0.45">
      <c r="B38" s="35" t="s">
        <v>34</v>
      </c>
      <c r="C38" s="36">
        <f>SUBTOTAL(109,Table_LongTermLiabilities[Year 1])</f>
        <v>1500</v>
      </c>
      <c r="D38" s="36">
        <f>SUBTOTAL(109,Table_LongTermLiabilities[Year 2])</f>
        <v>1575</v>
      </c>
    </row>
    <row r="39" spans="2:4" ht="21" customHeight="1" thickTop="1" x14ac:dyDescent="0.4"/>
    <row r="40" spans="2:4" ht="21" customHeight="1" x14ac:dyDescent="0.4">
      <c r="B40" s="29" t="s">
        <v>35</v>
      </c>
      <c r="C40" s="40" t="s">
        <v>21</v>
      </c>
      <c r="D40" s="41" t="s">
        <v>22</v>
      </c>
    </row>
    <row r="41" spans="2:4" ht="21" customHeight="1" x14ac:dyDescent="0.4">
      <c r="B41" s="9" t="s">
        <v>19</v>
      </c>
      <c r="C41" s="8">
        <v>79140</v>
      </c>
      <c r="D41" s="8">
        <f>Table_OwnersEquity[[#This Row],[Year 1]]*(1+5%)</f>
        <v>83097</v>
      </c>
    </row>
    <row r="42" spans="2:4" ht="21" customHeight="1" x14ac:dyDescent="0.4">
      <c r="B42" s="9" t="s">
        <v>20</v>
      </c>
      <c r="C42" s="8">
        <v>500</v>
      </c>
      <c r="D42" s="8">
        <f>Table_OwnersEquity[[#This Row],[Year 1]]*(1+5%)</f>
        <v>525</v>
      </c>
    </row>
    <row r="43" spans="2:4" ht="21" customHeight="1" thickBot="1" x14ac:dyDescent="0.45">
      <c r="B43" s="35" t="s">
        <v>36</v>
      </c>
      <c r="C43" s="36">
        <f>SUBTOTAL(109,Table_OwnersEquity[Year 1])</f>
        <v>79640</v>
      </c>
      <c r="D43" s="36">
        <f>SUBTOTAL(109,Table_OwnersEquity[Year 2])</f>
        <v>83622</v>
      </c>
    </row>
    <row r="44" spans="2:4" ht="21" customHeight="1" thickTop="1" x14ac:dyDescent="0.4"/>
  </sheetData>
  <dataValidations xWindow="936" yWindow="577" count="2">
    <dataValidation allowBlank="1" showInputMessage="1" showErrorMessage="1" prompt="This cell is automatically updated from the Summary tab." sqref="C3:D4 C26:D26"/>
    <dataValidation allowBlank="1" showInputMessage="1" showErrorMessage="1" prompt="Enter Current Assets, Fixed Assets, and Other Assets details in this tab" sqref="A1:A2"/>
  </dataValidations>
  <printOptions horizontalCentered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672E9-999E-45CA-BD26-716AEA74B20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427FBAC-79F0-4F81-B334-059B200AA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CCF12-00A8-4B26-B5D0-E106D72E9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TM44461500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Balance Sheet</vt:lpstr>
      <vt:lpstr>CashCurrent</vt:lpstr>
      <vt:lpstr>CashPrior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2022-11-14T07:30:01Z</dcterms:created>
  <dcterms:modified xsi:type="dcterms:W3CDTF">2024-08-15T16:16:11Z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