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https://connectglosac-my.sharepoint.com/personal/s4105903_glos_ac_uk/Documents/"/>
    </mc:Choice>
  </mc:AlternateContent>
  <xr:revisionPtr revIDLastSave="0" documentId="8_{073116C3-517D-4CFF-9F3E-80809FEB32EA}" xr6:coauthVersionLast="47" xr6:coauthVersionMax="47" xr10:uidLastSave="{00000000-0000-0000-0000-000000000000}"/>
  <bookViews>
    <workbookView xWindow="-120" yWindow="-120" windowWidth="38640" windowHeight="21120" xr2:uid="{D6A2F375-4454-4023-863F-B628C90D549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G14" i="1" l="1"/>
  <c r="F14" i="1"/>
  <c r="E14" i="1"/>
  <c r="D14" i="1"/>
  <c r="C14" i="1"/>
  <c r="B14" i="1"/>
  <c r="G13" i="1"/>
  <c r="F13" i="1"/>
  <c r="E13" i="1"/>
  <c r="D13" i="1"/>
  <c r="C13" i="1"/>
  <c r="B13" i="1"/>
  <c r="G12" i="1"/>
  <c r="F12" i="1"/>
  <c r="E12" i="1"/>
  <c r="D12" i="1"/>
  <c r="C12" i="1"/>
  <c r="B12" i="1"/>
  <c r="G11" i="1"/>
  <c r="F11" i="1"/>
  <c r="E11" i="1"/>
  <c r="D11" i="1"/>
  <c r="C11" i="1"/>
  <c r="B11" i="1"/>
  <c r="G10" i="1"/>
  <c r="F10" i="1"/>
  <c r="E10" i="1"/>
  <c r="D10" i="1"/>
  <c r="C10" i="1"/>
  <c r="B10" i="1"/>
  <c r="G9" i="1"/>
  <c r="F9" i="1"/>
  <c r="E9" i="1"/>
  <c r="D9" i="1"/>
  <c r="C9" i="1"/>
  <c r="B9" i="1"/>
  <c r="G8" i="1"/>
  <c r="F8" i="1"/>
  <c r="E8" i="1"/>
  <c r="D8" i="1"/>
  <c r="C8" i="1"/>
  <c r="B8" i="1"/>
  <c r="G7" i="1"/>
  <c r="F7" i="1"/>
  <c r="E7" i="1"/>
  <c r="D7" i="1"/>
  <c r="C7" i="1"/>
  <c r="B7" i="1"/>
  <c r="F6" i="1"/>
  <c r="E6" i="1"/>
  <c r="D6" i="1"/>
  <c r="C6" i="1"/>
  <c r="B6" i="1"/>
  <c r="G6" i="1"/>
  <c r="G5" i="1"/>
  <c r="F5" i="1"/>
  <c r="E5" i="1"/>
  <c r="D5" i="1"/>
  <c r="C5" i="1"/>
  <c r="B5" i="1"/>
  <c r="G4" i="1"/>
  <c r="F4" i="1"/>
  <c r="E4" i="1"/>
  <c r="D4" i="1"/>
  <c r="C4" i="1"/>
  <c r="B4" i="1"/>
  <c r="G3" i="1"/>
  <c r="F3" i="1"/>
  <c r="E3" i="1"/>
  <c r="D3" i="1"/>
  <c r="C3" i="1"/>
  <c r="B3" i="1"/>
  <c r="G2" i="1"/>
  <c r="F2" i="1"/>
  <c r="E2" i="1"/>
  <c r="B2" i="1"/>
  <c r="C2" i="1"/>
  <c r="D2" i="1"/>
</calcChain>
</file>

<file path=xl/sharedStrings.xml><?xml version="1.0" encoding="utf-8"?>
<sst xmlns="http://schemas.openxmlformats.org/spreadsheetml/2006/main" count="20" uniqueCount="20">
  <si>
    <t>Sector</t>
  </si>
  <si>
    <t>Electricity, Gas, Steam and Air conditioning</t>
  </si>
  <si>
    <t>Water supply; Sewerage, Waste Management and Remediation services</t>
  </si>
  <si>
    <t>Wholesale and retail trade services; repair services of motor vehicles and motorcycles</t>
  </si>
  <si>
    <t>Transport and storage services</t>
  </si>
  <si>
    <t>Accommodation and food services</t>
  </si>
  <si>
    <t>Information and communication services</t>
  </si>
  <si>
    <t>Financial and Insurance services</t>
  </si>
  <si>
    <t>Real estate services</t>
  </si>
  <si>
    <t>Professional, scientific and technical services</t>
  </si>
  <si>
    <t>Administrative and support services</t>
  </si>
  <si>
    <t>Education services</t>
  </si>
  <si>
    <t>Human health and social work services</t>
  </si>
  <si>
    <t>Arts, entertainment and recreation services</t>
  </si>
  <si>
    <t>2016</t>
  </si>
  <si>
    <t>2017</t>
  </si>
  <si>
    <t>2018</t>
  </si>
  <si>
    <t>2019</t>
  </si>
  <si>
    <t>2020</t>
  </si>
  <si>
    <t>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</si>
</sst>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theme="0" tint="-0.14999847407452621"/>
      </patternFill>
    </fill>
  </fills>
  <borders count="15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2" borderId="1" xfId="0" applyFont="1" applyFill="1" applyBorder="1"/>
    <xf numFmtId="0" fontId="0" fillId="0" borderId="1" xfId="0" applyFont="1" applyBorder="1"/>
    <xf numFmtId="0" fontId="0" fillId="2" borderId="2" xfId="0" applyFont="1" applyFill="1" applyBorder="1"/>
    <xf numFmtId="0" fontId="0" fillId="0" borderId="4" xfId="0" applyBorder="1"/>
    <xf numFmtId="0" fontId="0" fillId="0" borderId="7" xfId="0" applyBorder="1"/>
    <xf numFmtId="10" fontId="0" fillId="0" borderId="3" xfId="0" applyNumberFormat="1" applyBorder="1"/>
    <xf numFmtId="10" fontId="0" fillId="0" borderId="8" xfId="0" applyNumberFormat="1" applyBorder="1"/>
    <xf numFmtId="0" fontId="0" fillId="0" borderId="9" xfId="0" applyBorder="1"/>
    <xf numFmtId="10" fontId="0" fillId="0" borderId="10" xfId="0" applyNumberFormat="1" applyBorder="1"/>
    <xf numFmtId="10" fontId="0" fillId="0" borderId="11" xfId="0" applyNumberFormat="1" applyBorder="1"/>
    <xf numFmtId="10" fontId="0" fillId="0" borderId="5" xfId="0" applyNumberFormat="1" applyBorder="1"/>
    <xf numFmtId="10" fontId="0" fillId="0" borderId="6" xfId="0" applyNumberFormat="1" applyBorder="1"/>
    <xf numFmtId="0" fontId="0" fillId="0" borderId="12" xfId="0" applyBorder="1"/>
    <xf numFmtId="0" fontId="0" fillId="0" borderId="13" xfId="0" applyBorder="1"/>
    <xf numFmtId="0" fontId="0" fillId="0" borderId="14" xfId="0" applyBorder="1"/>
  </cellXfs>
  <cellStyles count="1">
    <cellStyle name="Normal" xfId="0" builtinId="0"/>
  </cellStyles>
  <dxfs count="11">
    <dxf>
      <border>
        <bottom style="medium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966C715-2A1B-4A84-ACC0-BCB1A2E47A38}" name="Table1" displayName="Table1" ref="A1:G14" totalsRowShown="0" headerRowDxfId="1" headerRowBorderDxfId="0" tableBorderDxfId="10" totalsRowBorderDxfId="9">
  <autoFilter ref="A1:G14" xr:uid="{2966C715-2A1B-4A84-ACC0-BCB1A2E47A38}"/>
  <tableColumns count="7">
    <tableColumn id="1" xr3:uid="{D25C5024-68E9-41DE-BDE9-39AEB556F55A}" name="Sector" dataDxfId="8"/>
    <tableColumn id="2" xr3:uid="{9D3ED1FC-4001-4EB0-A983-7771C984A205}" name="2016" dataDxfId="7"/>
    <tableColumn id="3" xr3:uid="{F9ACA3A4-C56E-435B-9C1A-B18782AD2C6A}" name="2017" dataDxfId="6"/>
    <tableColumn id="4" xr3:uid="{7EB83D9A-9A62-43E4-98C9-C408EBC1FAC8}" name="2018" dataDxfId="5"/>
    <tableColumn id="5" xr3:uid="{A765D801-816C-4D4D-8568-343E6E0D1F94}" name="2019" dataDxfId="4"/>
    <tableColumn id="6" xr3:uid="{2FA6DBD9-0489-4785-A41A-D33DC7F3B79C}" name="2020" dataDxfId="3"/>
    <tableColumn id="7" xr3:uid="{D1CA0525-91CE-4A0B-9BEF-7318CB2A89F6}" name="2021" dataDxfId="2"/>
  </tableColumns>
  <tableStyleInfo name="TableStyleMedium1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Red">
      <a:dk1>
        <a:sysClr val="windowText" lastClr="000000"/>
      </a:dk1>
      <a:lt1>
        <a:sysClr val="window" lastClr="FFFFFF"/>
      </a:lt1>
      <a:dk2>
        <a:srgbClr val="323232"/>
      </a:dk2>
      <a:lt2>
        <a:srgbClr val="E5C243"/>
      </a:lt2>
      <a:accent1>
        <a:srgbClr val="A5300F"/>
      </a:accent1>
      <a:accent2>
        <a:srgbClr val="D55816"/>
      </a:accent2>
      <a:accent3>
        <a:srgbClr val="E19825"/>
      </a:accent3>
      <a:accent4>
        <a:srgbClr val="B19C7D"/>
      </a:accent4>
      <a:accent5>
        <a:srgbClr val="7F5F52"/>
      </a:accent5>
      <a:accent6>
        <a:srgbClr val="B27D49"/>
      </a:accent6>
      <a:hlink>
        <a:srgbClr val="6B9F25"/>
      </a:hlink>
      <a:folHlink>
        <a:srgbClr val="B26B02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CF1888-7908-4D65-A7D1-B98802840F33}">
  <dimension ref="A1:N14"/>
  <sheetViews>
    <sheetView tabSelected="1" workbookViewId="0">
      <selection activeCell="A14" sqref="A1:G14"/>
    </sheetView>
  </sheetViews>
  <sheetFormatPr defaultRowHeight="15" x14ac:dyDescent="0.25"/>
  <cols>
    <col min="1" max="1" width="78.28515625" bestFit="1" customWidth="1"/>
    <col min="2" max="7" width="9" bestFit="1" customWidth="1"/>
  </cols>
  <sheetData>
    <row r="1" spans="1:14" ht="15.75" thickBot="1" x14ac:dyDescent="0.3">
      <c r="A1" s="13" t="s">
        <v>0</v>
      </c>
      <c r="B1" s="14" t="s">
        <v>14</v>
      </c>
      <c r="C1" s="14" t="s">
        <v>15</v>
      </c>
      <c r="D1" s="14" t="s">
        <v>16</v>
      </c>
      <c r="E1" s="14" t="s">
        <v>17</v>
      </c>
      <c r="F1" s="14" t="s">
        <v>18</v>
      </c>
      <c r="G1" s="15" t="s">
        <v>19</v>
      </c>
    </row>
    <row r="2" spans="1:14" x14ac:dyDescent="0.25">
      <c r="A2" s="4" t="s">
        <v>1</v>
      </c>
      <c r="B2" s="11">
        <f>(0.045321/I2)</f>
        <v>1</v>
      </c>
      <c r="C2" s="11">
        <f>(0.043485/I2)</f>
        <v>0.95948897861918325</v>
      </c>
      <c r="D2" s="11">
        <f>(0.05743/I2)</f>
        <v>1.2671829836058339</v>
      </c>
      <c r="E2" s="11">
        <f>0.070297/I2</f>
        <v>1.551091105668454</v>
      </c>
      <c r="F2" s="11">
        <f>0.064815/I2</f>
        <v>1.4301317270139671</v>
      </c>
      <c r="G2" s="12">
        <f>0.068916/I2</f>
        <v>1.5206195803270008</v>
      </c>
      <c r="I2" s="1">
        <v>4.5321E-2</v>
      </c>
      <c r="J2" s="1"/>
      <c r="K2" s="1"/>
      <c r="L2" s="1"/>
      <c r="M2" s="1"/>
      <c r="N2" s="1"/>
    </row>
    <row r="3" spans="1:14" x14ac:dyDescent="0.25">
      <c r="A3" s="5" t="s">
        <v>2</v>
      </c>
      <c r="B3" s="6">
        <f>0.01413/I3</f>
        <v>1</v>
      </c>
      <c r="C3" s="6">
        <f>0.01534/I3</f>
        <v>1.0856334041047417</v>
      </c>
      <c r="D3" s="6">
        <f>0.015889/I3</f>
        <v>1.124486907289455</v>
      </c>
      <c r="E3" s="6">
        <f>0.015453/I3</f>
        <v>1.0936305732484075</v>
      </c>
      <c r="F3" s="6">
        <f>0.017228/I3</f>
        <v>1.2192498230714792</v>
      </c>
      <c r="G3" s="7">
        <f>0.01736/I3</f>
        <v>1.2285916489738147</v>
      </c>
      <c r="I3" s="2">
        <v>1.413E-2</v>
      </c>
      <c r="J3" s="2"/>
      <c r="K3" s="2"/>
      <c r="L3" s="2"/>
      <c r="M3" s="2"/>
      <c r="N3" s="2"/>
    </row>
    <row r="4" spans="1:14" x14ac:dyDescent="0.25">
      <c r="A4" s="5" t="s">
        <v>3</v>
      </c>
      <c r="B4" s="6">
        <f>0.522736/I4</f>
        <v>1</v>
      </c>
      <c r="C4" s="6">
        <f>0.578543/I4</f>
        <v>1.106759434972912</v>
      </c>
      <c r="D4" s="6">
        <f>0.597971/I4</f>
        <v>1.1439254231581526</v>
      </c>
      <c r="E4" s="6">
        <f>0.643801/I4</f>
        <v>1.2315987420036116</v>
      </c>
      <c r="F4" s="6">
        <f>0.570711/I4</f>
        <v>1.0917767285972269</v>
      </c>
      <c r="G4" s="7">
        <f>0.647407/I4</f>
        <v>1.2384970616142756</v>
      </c>
      <c r="I4" s="1">
        <v>0.52273599999999998</v>
      </c>
      <c r="J4" s="1"/>
      <c r="K4" s="1"/>
      <c r="L4" s="1"/>
      <c r="M4" s="1"/>
      <c r="N4" s="1"/>
    </row>
    <row r="5" spans="1:14" x14ac:dyDescent="0.25">
      <c r="A5" s="5" t="s">
        <v>4</v>
      </c>
      <c r="B5" s="6">
        <f>0.069898/I5</f>
        <v>1</v>
      </c>
      <c r="C5" s="6">
        <f>0.074446/I5</f>
        <v>1.0650662393773784</v>
      </c>
      <c r="D5" s="6">
        <f>0.081482/I5</f>
        <v>1.1657272024950642</v>
      </c>
      <c r="E5" s="6">
        <f>0.084149/I5</f>
        <v>1.2038828006523792</v>
      </c>
      <c r="F5" s="6">
        <f>0.068449/I5</f>
        <v>0.97926979312712803</v>
      </c>
      <c r="G5" s="7">
        <f>0.078364/I5</f>
        <v>1.1211193453317692</v>
      </c>
      <c r="I5" s="2">
        <v>6.9898000000000002E-2</v>
      </c>
      <c r="J5" s="2"/>
      <c r="K5" s="2"/>
      <c r="L5" s="2"/>
      <c r="M5" s="2"/>
      <c r="N5" s="2"/>
    </row>
    <row r="6" spans="1:14" x14ac:dyDescent="0.25">
      <c r="A6" s="5" t="s">
        <v>5</v>
      </c>
      <c r="B6" s="6">
        <f>0.043218/I6</f>
        <v>1</v>
      </c>
      <c r="C6" s="6">
        <f>0.046916/I6</f>
        <v>1.0855661992688233</v>
      </c>
      <c r="D6" s="6">
        <f>0.048634/I6</f>
        <v>1.1253181544726734</v>
      </c>
      <c r="E6" s="6">
        <f>0.047942/I6</f>
        <v>1.1093063075570364</v>
      </c>
      <c r="F6" s="6">
        <f>0.026369/I6</f>
        <v>0.61013929381276322</v>
      </c>
      <c r="G6" s="7">
        <f>0.038287/I6</f>
        <v>0.88590402147253466</v>
      </c>
      <c r="I6" s="1">
        <v>4.3217999999999999E-2</v>
      </c>
      <c r="J6" s="1"/>
      <c r="K6" s="1"/>
      <c r="L6" s="1"/>
      <c r="M6" s="1"/>
      <c r="N6" s="1"/>
    </row>
    <row r="7" spans="1:14" x14ac:dyDescent="0.25">
      <c r="A7" s="5" t="s">
        <v>6</v>
      </c>
      <c r="B7" s="6">
        <f>0.102769/I7</f>
        <v>1</v>
      </c>
      <c r="C7" s="6">
        <f>0.105854/I7</f>
        <v>1.0300187799822904</v>
      </c>
      <c r="D7" s="6">
        <f>0.113712/I7</f>
        <v>1.1064815265303738</v>
      </c>
      <c r="E7" s="6">
        <f>0.118643/I7</f>
        <v>1.1544629216981774</v>
      </c>
      <c r="F7" s="6">
        <f>0.125251/I7</f>
        <v>1.2187624672809894</v>
      </c>
      <c r="G7" s="7">
        <f>0.13413/I7</f>
        <v>1.3051601163775068</v>
      </c>
      <c r="I7" s="2">
        <v>0.102769</v>
      </c>
      <c r="J7" s="2"/>
      <c r="K7" s="2"/>
      <c r="L7" s="2"/>
      <c r="M7" s="2"/>
      <c r="N7" s="2"/>
    </row>
    <row r="8" spans="1:14" x14ac:dyDescent="0.25">
      <c r="A8" s="5" t="s">
        <v>7</v>
      </c>
      <c r="B8" s="6">
        <f>0.072362/I8</f>
        <v>1</v>
      </c>
      <c r="C8" s="6">
        <f>0.079014/I8</f>
        <v>1.0919267018600924</v>
      </c>
      <c r="D8" s="6">
        <f>0.100401/I8</f>
        <v>1.38748238025483</v>
      </c>
      <c r="E8" s="6">
        <f>0.091912/I8</f>
        <v>1.2701694259417926</v>
      </c>
      <c r="F8" s="6">
        <f>0.082123/I8</f>
        <v>1.1348912412592245</v>
      </c>
      <c r="G8" s="7">
        <f>0.082119/I8</f>
        <v>1.1348359636273182</v>
      </c>
      <c r="I8" s="1">
        <v>7.2361999999999996E-2</v>
      </c>
      <c r="J8" s="1"/>
      <c r="K8" s="1"/>
      <c r="L8" s="1"/>
      <c r="M8" s="1"/>
      <c r="N8" s="1"/>
    </row>
    <row r="9" spans="1:14" x14ac:dyDescent="0.25">
      <c r="A9" s="5" t="s">
        <v>8</v>
      </c>
      <c r="B9" s="6">
        <f>0.017718/I9</f>
        <v>1</v>
      </c>
      <c r="C9" s="6">
        <f>0.023206/I9</f>
        <v>1.3097415058132973</v>
      </c>
      <c r="D9" s="6">
        <f>0.017048/I9</f>
        <v>0.96218534823343493</v>
      </c>
      <c r="E9" s="6">
        <f>0.017418/I9</f>
        <v>0.98306806637317967</v>
      </c>
      <c r="F9" s="6">
        <f>0.019727/I9</f>
        <v>1.1133875155209392</v>
      </c>
      <c r="G9" s="7">
        <f>0.021113/I9</f>
        <v>1.1916130488768484</v>
      </c>
      <c r="I9" s="2">
        <v>1.7718000000000001E-2</v>
      </c>
      <c r="J9" s="2"/>
      <c r="K9" s="2"/>
      <c r="L9" s="2"/>
      <c r="M9" s="2"/>
      <c r="N9" s="2"/>
    </row>
    <row r="10" spans="1:14" x14ac:dyDescent="0.25">
      <c r="A10" s="5" t="s">
        <v>9</v>
      </c>
      <c r="B10" s="6">
        <f>0.11511/I10</f>
        <v>1</v>
      </c>
      <c r="C10" s="6">
        <f>0.116166/I10</f>
        <v>1.0091738337242637</v>
      </c>
      <c r="D10" s="6">
        <f>0.124608/I10</f>
        <v>1.0825123794631222</v>
      </c>
      <c r="E10" s="6">
        <f>0.132198/I10</f>
        <v>1.148449309356268</v>
      </c>
      <c r="F10" s="6">
        <f>0.149448/I10</f>
        <v>1.2983059682043263</v>
      </c>
      <c r="G10" s="7">
        <f>0.146337/I10</f>
        <v>1.2712796455564241</v>
      </c>
      <c r="I10" s="1">
        <v>0.11511</v>
      </c>
      <c r="J10" s="1"/>
      <c r="K10" s="1"/>
      <c r="L10" s="1"/>
      <c r="M10" s="1"/>
      <c r="N10" s="1"/>
    </row>
    <row r="11" spans="1:14" x14ac:dyDescent="0.25">
      <c r="A11" s="5" t="s">
        <v>10</v>
      </c>
      <c r="B11" s="6">
        <f>0.077878/I11</f>
        <v>1</v>
      </c>
      <c r="C11" s="6">
        <f>0.083258/I11</f>
        <v>1.0690824109504609</v>
      </c>
      <c r="D11" s="6">
        <f>0.084469/I11</f>
        <v>1.0846323737127301</v>
      </c>
      <c r="E11" s="6">
        <f>0.087017/I11</f>
        <v>1.117350214437967</v>
      </c>
      <c r="F11" s="6">
        <f>0.075131/I11</f>
        <v>0.96472688050540589</v>
      </c>
      <c r="G11" s="7">
        <f>0.080567/I11</f>
        <v>1.0345283648783996</v>
      </c>
      <c r="I11" s="2">
        <v>7.7878000000000003E-2</v>
      </c>
      <c r="J11" s="2"/>
      <c r="K11" s="2"/>
      <c r="L11" s="2"/>
      <c r="M11" s="2"/>
      <c r="N11" s="2"/>
    </row>
    <row r="12" spans="1:14" x14ac:dyDescent="0.25">
      <c r="A12" s="5" t="s">
        <v>11</v>
      </c>
      <c r="B12" s="6">
        <f>0.006321/I12</f>
        <v>1</v>
      </c>
      <c r="C12" s="6">
        <f>0.006051/I12</f>
        <v>0.9572852396772662</v>
      </c>
      <c r="D12" s="6">
        <f>0.005909/I12</f>
        <v>0.93482043980382845</v>
      </c>
      <c r="E12" s="6">
        <f>0.006085/I12</f>
        <v>0.96266413542161045</v>
      </c>
      <c r="F12" s="6">
        <f>0.00595/I12</f>
        <v>0.94130675526024365</v>
      </c>
      <c r="G12" s="7">
        <f>0.006448/I12</f>
        <v>1.0200917576332857</v>
      </c>
      <c r="I12" s="1">
        <v>6.3210000000000002E-3</v>
      </c>
      <c r="J12" s="1"/>
      <c r="K12" s="1"/>
      <c r="L12" s="1"/>
      <c r="M12" s="1"/>
      <c r="N12" s="1"/>
    </row>
    <row r="13" spans="1:14" x14ac:dyDescent="0.25">
      <c r="A13" s="5" t="s">
        <v>12</v>
      </c>
      <c r="B13" s="6">
        <f>0.016701/I13</f>
        <v>1</v>
      </c>
      <c r="C13" s="6">
        <f>0.015669/I13</f>
        <v>0.93820729297646843</v>
      </c>
      <c r="D13" s="6">
        <f>0.016991/I13</f>
        <v>1.017364229686845</v>
      </c>
      <c r="E13" s="6">
        <f>0.016912/I13</f>
        <v>1.0126339740135322</v>
      </c>
      <c r="F13" s="6">
        <f>0.018322/I13</f>
        <v>1.0970600562840549</v>
      </c>
      <c r="G13" s="7">
        <f>0.018958/I13</f>
        <v>1.1351416082869288</v>
      </c>
      <c r="I13" s="2">
        <v>1.6701000000000001E-2</v>
      </c>
      <c r="J13" s="2"/>
      <c r="K13" s="2"/>
      <c r="L13" s="2"/>
      <c r="M13" s="2"/>
      <c r="N13" s="2"/>
    </row>
    <row r="14" spans="1:14" ht="15.75" thickBot="1" x14ac:dyDescent="0.3">
      <c r="A14" s="8" t="s">
        <v>13</v>
      </c>
      <c r="B14" s="9">
        <f>0.025577/I14</f>
        <v>1</v>
      </c>
      <c r="C14" s="9">
        <f>0.018899/I14</f>
        <v>0.73890604840286189</v>
      </c>
      <c r="D14" s="9">
        <f>0.030463/I14</f>
        <v>1.1910310044180319</v>
      </c>
      <c r="E14" s="9">
        <f>0.025632/I14</f>
        <v>1.0021503694725731</v>
      </c>
      <c r="F14" s="9">
        <f>0.020134/I14</f>
        <v>0.7871916174688196</v>
      </c>
      <c r="G14" s="10">
        <f>0.023601/I14</f>
        <v>0.92274308949446771</v>
      </c>
      <c r="I14" s="3">
        <v>2.5576999999999999E-2</v>
      </c>
      <c r="J14" s="3"/>
      <c r="K14" s="3"/>
      <c r="L14" s="3"/>
      <c r="M14" s="3"/>
      <c r="N14" s="3"/>
    </row>
  </sheetData>
  <conditionalFormatting sqref="I2:I14">
    <cfRule type="colorScale" priority="4">
      <colorScale>
        <cfvo type="min"/>
        <cfvo type="percentile" val="50"/>
        <cfvo type="max"/>
        <color rgb="FFF8696B"/>
        <color rgb="FFFFEB84"/>
        <color rgb="FF63BE7B"/>
      </colorScale>
    </cfRule>
  </conditionalFormatting>
  <conditionalFormatting sqref="B2:G14">
    <cfRule type="colorScale" priority="3">
      <colorScale>
        <cfvo type="min"/>
        <cfvo type="percentile" val="50"/>
        <cfvo type="max"/>
        <color rgb="FFF8696B"/>
        <color rgb="FFFCFCFF"/>
        <color rgb="FF5A8AC6"/>
      </colorScale>
    </cfRule>
    <cfRule type="colorScale" priority="2">
      <colorScale>
        <cfvo type="num" val="0"/>
        <cfvo type="num" val="1"/>
        <cfvo type="num" val="2"/>
        <color rgb="FFF8696B"/>
        <color theme="0"/>
        <color rgb="FF0070C0"/>
      </colorScale>
    </cfRule>
    <cfRule type="colorScale" priority="1">
      <colorScale>
        <cfvo type="num" val="0"/>
        <cfvo type="num" val="1"/>
        <cfvo type="num" val="2"/>
        <color rgb="FFF8696B"/>
        <color theme="0"/>
        <color rgb="FFFF0000"/>
      </colorScale>
    </cfRule>
  </conditionalFormatting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Jackson, Kurtis</dc:creator>
  <cp:lastModifiedBy>Jackson, Kurtis</cp:lastModifiedBy>
  <dcterms:created xsi:type="dcterms:W3CDTF">2024-04-08T16:59:38Z</dcterms:created>
  <dcterms:modified xsi:type="dcterms:W3CDTF">2024-04-08T19:45:43Z</dcterms:modified>
</cp:coreProperties>
</file>