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udo\Desktop\202004_学資\"/>
    </mc:Choice>
  </mc:AlternateContent>
  <xr:revisionPtr revIDLastSave="0" documentId="13_ncr:1_{F6B9639A-93C6-4854-9B91-46BFF4FCEC93}" xr6:coauthVersionLast="45" xr6:coauthVersionMax="45" xr10:uidLastSave="{00000000-0000-0000-0000-000000000000}"/>
  <bookViews>
    <workbookView xWindow="810" yWindow="-120" windowWidth="19800" windowHeight="11760" activeTab="1" xr2:uid="{24673DAE-54D1-4590-813C-6A4338149C32}"/>
  </bookViews>
  <sheets>
    <sheet name="01_大学までの学資" sheetId="1" r:id="rId1"/>
    <sheet name="02_保険投資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N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R3" i="2"/>
  <c r="S3" i="2" s="1"/>
  <c r="O3" i="2"/>
  <c r="P3" i="2" s="1"/>
  <c r="O4" i="2" s="1"/>
  <c r="E4" i="2"/>
  <c r="D4" i="2" s="1"/>
  <c r="D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 s="1"/>
  <c r="K6" i="2" s="1"/>
  <c r="K7" i="2" s="1"/>
  <c r="K8" i="2" s="1"/>
  <c r="K9" i="2" s="1"/>
  <c r="K10" i="2" s="1"/>
  <c r="K11" i="2" s="1"/>
  <c r="K1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E5" i="2" l="1"/>
  <c r="E6" i="2" s="1"/>
  <c r="E7" i="2" s="1"/>
  <c r="E8" i="2" s="1"/>
  <c r="E9" i="2" s="1"/>
  <c r="E10" i="2" s="1"/>
  <c r="E11" i="2" s="1"/>
  <c r="E12" i="2" s="1"/>
  <c r="E13" i="2" s="1"/>
  <c r="R4" i="2"/>
  <c r="S4" i="2" s="1"/>
  <c r="T3" i="2"/>
  <c r="P4" i="2"/>
  <c r="Q3" i="2"/>
  <c r="E14" i="2"/>
  <c r="D13" i="2"/>
  <c r="N13" i="2" s="1"/>
  <c r="D12" i="2"/>
  <c r="D8" i="2"/>
  <c r="D7" i="2"/>
  <c r="D6" i="2"/>
  <c r="D5" i="2"/>
  <c r="D9" i="2"/>
  <c r="D11" i="2"/>
  <c r="D10" i="2"/>
  <c r="F15" i="1"/>
  <c r="E15" i="1"/>
  <c r="F18" i="1"/>
  <c r="E18" i="1"/>
  <c r="G18" i="1" s="1"/>
  <c r="D18" i="1"/>
  <c r="C18" i="1"/>
  <c r="D15" i="1"/>
  <c r="D9" i="1"/>
  <c r="E9" i="1"/>
  <c r="C9" i="1"/>
  <c r="C12" i="1"/>
  <c r="C6" i="1"/>
  <c r="G6" i="1" s="1"/>
  <c r="G12" i="1"/>
  <c r="J14" i="1" s="1"/>
  <c r="F21" i="1"/>
  <c r="E21" i="1"/>
  <c r="D21" i="1"/>
  <c r="G21" i="1" s="1"/>
  <c r="J21" i="1" s="1"/>
  <c r="C21" i="1"/>
  <c r="C15" i="1"/>
  <c r="F12" i="1"/>
  <c r="E12" i="1"/>
  <c r="D12" i="1"/>
  <c r="F9" i="1"/>
  <c r="F6" i="1"/>
  <c r="E6" i="1"/>
  <c r="D6" i="1"/>
  <c r="F3" i="1"/>
  <c r="G3" i="1" s="1"/>
  <c r="E3" i="1"/>
  <c r="D3" i="1"/>
  <c r="C3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Q4" i="2" l="1"/>
  <c r="O5" i="2"/>
  <c r="P5" i="2" s="1"/>
  <c r="R5" i="2"/>
  <c r="S5" i="2" s="1"/>
  <c r="T4" i="2"/>
  <c r="E15" i="2"/>
  <c r="D14" i="2"/>
  <c r="N14" i="2" s="1"/>
  <c r="N4" i="2"/>
  <c r="G15" i="1"/>
  <c r="J17" i="1" s="1"/>
  <c r="G9" i="1"/>
  <c r="J9" i="1" s="1"/>
  <c r="J18" i="1"/>
  <c r="J19" i="1"/>
  <c r="J22" i="1"/>
  <c r="J23" i="1"/>
  <c r="J20" i="1"/>
  <c r="J3" i="1"/>
  <c r="J4" i="1"/>
  <c r="J12" i="1"/>
  <c r="J13" i="1"/>
  <c r="J7" i="1"/>
  <c r="J5" i="1"/>
  <c r="J6" i="1"/>
  <c r="J8" i="1"/>
  <c r="R6" i="2" l="1"/>
  <c r="S6" i="2" s="1"/>
  <c r="T5" i="2"/>
  <c r="Q5" i="2"/>
  <c r="O6" i="2"/>
  <c r="P6" i="2" s="1"/>
  <c r="E16" i="2"/>
  <c r="D15" i="2"/>
  <c r="N15" i="2" s="1"/>
  <c r="N5" i="2"/>
  <c r="J16" i="1"/>
  <c r="J15" i="1"/>
  <c r="J10" i="1"/>
  <c r="J11" i="1"/>
  <c r="R7" i="2" l="1"/>
  <c r="S7" i="2" s="1"/>
  <c r="T6" i="2"/>
  <c r="Q6" i="2"/>
  <c r="O7" i="2"/>
  <c r="P7" i="2" s="1"/>
  <c r="E17" i="2"/>
  <c r="D16" i="2"/>
  <c r="N16" i="2" s="1"/>
  <c r="N6" i="2"/>
  <c r="T7" i="2" l="1"/>
  <c r="R8" i="2"/>
  <c r="S8" i="2" s="1"/>
  <c r="Q7" i="2"/>
  <c r="O8" i="2"/>
  <c r="P8" i="2" s="1"/>
  <c r="E18" i="2"/>
  <c r="D17" i="2"/>
  <c r="N17" i="2" s="1"/>
  <c r="N7" i="2"/>
  <c r="R9" i="2" l="1"/>
  <c r="S9" i="2" s="1"/>
  <c r="T8" i="2"/>
  <c r="Q8" i="2"/>
  <c r="O9" i="2"/>
  <c r="P9" i="2" s="1"/>
  <c r="E19" i="2"/>
  <c r="D18" i="2"/>
  <c r="N18" i="2" s="1"/>
  <c r="N8" i="2"/>
  <c r="R10" i="2" l="1"/>
  <c r="S10" i="2" s="1"/>
  <c r="T9" i="2"/>
  <c r="Q9" i="2"/>
  <c r="O10" i="2"/>
  <c r="P10" i="2" s="1"/>
  <c r="D19" i="2"/>
  <c r="N19" i="2" s="1"/>
  <c r="E20" i="2"/>
  <c r="N9" i="2"/>
  <c r="T10" i="2" l="1"/>
  <c r="R11" i="2"/>
  <c r="S11" i="2" s="1"/>
  <c r="Q10" i="2"/>
  <c r="O11" i="2"/>
  <c r="P11" i="2" s="1"/>
  <c r="E21" i="2"/>
  <c r="D20" i="2"/>
  <c r="N20" i="2" s="1"/>
  <c r="N10" i="2"/>
  <c r="R12" i="2" l="1"/>
  <c r="S12" i="2" s="1"/>
  <c r="T11" i="2"/>
  <c r="Q11" i="2"/>
  <c r="O12" i="2"/>
  <c r="E22" i="2"/>
  <c r="D21" i="2"/>
  <c r="N21" i="2" s="1"/>
  <c r="P12" i="2"/>
  <c r="N12" i="2"/>
  <c r="N11" i="2"/>
  <c r="R13" i="2" l="1"/>
  <c r="S13" i="2" s="1"/>
  <c r="T12" i="2"/>
  <c r="Q12" i="2"/>
  <c r="O13" i="2"/>
  <c r="P13" i="2" s="1"/>
  <c r="D22" i="2"/>
  <c r="N22" i="2" s="1"/>
  <c r="E23" i="2"/>
  <c r="R14" i="2" l="1"/>
  <c r="S14" i="2" s="1"/>
  <c r="T13" i="2"/>
  <c r="Q13" i="2"/>
  <c r="O14" i="2"/>
  <c r="E24" i="2"/>
  <c r="D23" i="2"/>
  <c r="N23" i="2" s="1"/>
  <c r="P14" i="2"/>
  <c r="R15" i="2" l="1"/>
  <c r="S15" i="2" s="1"/>
  <c r="T14" i="2"/>
  <c r="Q14" i="2"/>
  <c r="O15" i="2"/>
  <c r="P15" i="2" s="1"/>
  <c r="E25" i="2"/>
  <c r="D24" i="2"/>
  <c r="N24" i="2" s="1"/>
  <c r="T15" i="2" l="1"/>
  <c r="R16" i="2"/>
  <c r="S16" i="2" s="1"/>
  <c r="Q15" i="2"/>
  <c r="O16" i="2"/>
  <c r="E26" i="2"/>
  <c r="D25" i="2"/>
  <c r="N25" i="2" s="1"/>
  <c r="P16" i="2"/>
  <c r="T16" i="2" l="1"/>
  <c r="R17" i="2"/>
  <c r="S17" i="2" s="1"/>
  <c r="Q16" i="2"/>
  <c r="O17" i="2"/>
  <c r="P17" i="2" s="1"/>
  <c r="E27" i="2"/>
  <c r="D26" i="2"/>
  <c r="N26" i="2" s="1"/>
  <c r="R18" i="2" l="1"/>
  <c r="S18" i="2" s="1"/>
  <c r="T17" i="2"/>
  <c r="Q17" i="2"/>
  <c r="O18" i="2"/>
  <c r="E28" i="2"/>
  <c r="D27" i="2"/>
  <c r="N27" i="2" s="1"/>
  <c r="P18" i="2"/>
  <c r="R19" i="2" l="1"/>
  <c r="S19" i="2" s="1"/>
  <c r="T18" i="2"/>
  <c r="Q18" i="2"/>
  <c r="O19" i="2"/>
  <c r="D28" i="2"/>
  <c r="N28" i="2" s="1"/>
  <c r="E29" i="2"/>
  <c r="P19" i="2"/>
  <c r="R20" i="2" l="1"/>
  <c r="S20" i="2" s="1"/>
  <c r="T19" i="2"/>
  <c r="Q19" i="2"/>
  <c r="O20" i="2"/>
  <c r="E30" i="2"/>
  <c r="D29" i="2"/>
  <c r="N29" i="2" s="1"/>
  <c r="P20" i="2"/>
  <c r="R21" i="2" l="1"/>
  <c r="S21" i="2" s="1"/>
  <c r="T20" i="2"/>
  <c r="Q20" i="2"/>
  <c r="O21" i="2"/>
  <c r="P21" i="2" s="1"/>
  <c r="D30" i="2"/>
  <c r="N30" i="2" s="1"/>
  <c r="E31" i="2"/>
  <c r="T21" i="2" l="1"/>
  <c r="R22" i="2"/>
  <c r="S22" i="2" s="1"/>
  <c r="Q21" i="2"/>
  <c r="O22" i="2"/>
  <c r="E32" i="2"/>
  <c r="D32" i="2" s="1"/>
  <c r="N32" i="2" s="1"/>
  <c r="D31" i="2"/>
  <c r="N31" i="2" s="1"/>
  <c r="P22" i="2"/>
  <c r="R23" i="2" l="1"/>
  <c r="S23" i="2" s="1"/>
  <c r="T22" i="2"/>
  <c r="Q22" i="2"/>
  <c r="O23" i="2"/>
  <c r="P23" i="2" s="1"/>
  <c r="R24" i="2" l="1"/>
  <c r="S24" i="2" s="1"/>
  <c r="T23" i="2"/>
  <c r="Q23" i="2"/>
  <c r="O24" i="2"/>
  <c r="P24" i="2" s="1"/>
  <c r="T24" i="2" l="1"/>
  <c r="R25" i="2"/>
  <c r="S25" i="2" s="1"/>
  <c r="Q24" i="2"/>
  <c r="O25" i="2"/>
  <c r="P25" i="2" s="1"/>
  <c r="R26" i="2" l="1"/>
  <c r="S26" i="2" s="1"/>
  <c r="T25" i="2"/>
  <c r="Q25" i="2"/>
  <c r="O26" i="2"/>
  <c r="P26" i="2"/>
  <c r="R27" i="2" l="1"/>
  <c r="S27" i="2" s="1"/>
  <c r="T26" i="2"/>
  <c r="Q26" i="2"/>
  <c r="O27" i="2"/>
  <c r="P27" i="2" s="1"/>
  <c r="R28" i="2" l="1"/>
  <c r="S28" i="2" s="1"/>
  <c r="T27" i="2"/>
  <c r="Q27" i="2"/>
  <c r="O28" i="2"/>
  <c r="P28" i="2" s="1"/>
  <c r="R29" i="2" l="1"/>
  <c r="S29" i="2" s="1"/>
  <c r="T28" i="2"/>
  <c r="Q28" i="2"/>
  <c r="O29" i="2"/>
  <c r="P29" i="2"/>
  <c r="T29" i="2" l="1"/>
  <c r="R30" i="2"/>
  <c r="S30" i="2" s="1"/>
  <c r="Q29" i="2"/>
  <c r="O30" i="2"/>
  <c r="P30" i="2" s="1"/>
  <c r="R31" i="2" l="1"/>
  <c r="S31" i="2" s="1"/>
  <c r="T30" i="2"/>
  <c r="Q30" i="2"/>
  <c r="O31" i="2"/>
  <c r="P31" i="2" s="1"/>
  <c r="R32" i="2" l="1"/>
  <c r="S32" i="2" s="1"/>
  <c r="T32" i="2" s="1"/>
  <c r="T31" i="2"/>
  <c r="Q31" i="2"/>
  <c r="O32" i="2"/>
  <c r="P32" i="2" s="1"/>
  <c r="Q32" i="2" s="1"/>
</calcChain>
</file>

<file path=xl/sharedStrings.xml><?xml version="1.0" encoding="utf-8"?>
<sst xmlns="http://schemas.openxmlformats.org/spreadsheetml/2006/main" count="63" uniqueCount="35">
  <si>
    <t>幼稚園</t>
  </si>
  <si>
    <t>小学校</t>
  </si>
  <si>
    <t>中学校</t>
  </si>
  <si>
    <t>高校</t>
  </si>
  <si>
    <t>高校まで合計</t>
  </si>
  <si>
    <t>区分</t>
  </si>
  <si>
    <t>大学</t>
  </si>
  <si>
    <t>学習費合計</t>
  </si>
  <si>
    <t>国公立</t>
  </si>
  <si>
    <t>私立文系</t>
  </si>
  <si>
    <t>私立理系</t>
  </si>
  <si>
    <t>だけ私立</t>
  </si>
  <si>
    <t>幼稚園・</t>
  </si>
  <si>
    <t>高校が私立</t>
  </si>
  <si>
    <t>だけ公立</t>
  </si>
  <si>
    <t>中学・高校</t>
  </si>
  <si>
    <t>が私立</t>
  </si>
  <si>
    <t>すべて私立</t>
  </si>
  <si>
    <t>幼稚園</t>
    <phoneticPr fontId="3"/>
  </si>
  <si>
    <t>すべて公立</t>
    <phoneticPr fontId="3"/>
  </si>
  <si>
    <t>経過年数</t>
    <rPh sb="0" eb="2">
      <t>ケイカ</t>
    </rPh>
    <rPh sb="2" eb="4">
      <t>ネンスウ</t>
    </rPh>
    <phoneticPr fontId="3"/>
  </si>
  <si>
    <t>年齢</t>
    <rPh sb="0" eb="2">
      <t>ネンレイ</t>
    </rPh>
    <phoneticPr fontId="3"/>
  </si>
  <si>
    <t>基本保険金額</t>
    <rPh sb="0" eb="2">
      <t>キホン</t>
    </rPh>
    <rPh sb="2" eb="4">
      <t>ホケン</t>
    </rPh>
    <rPh sb="4" eb="6">
      <t>キンガク</t>
    </rPh>
    <phoneticPr fontId="3"/>
  </si>
  <si>
    <t>保険金額</t>
    <rPh sb="0" eb="2">
      <t>ホケン</t>
    </rPh>
    <rPh sb="2" eb="4">
      <t>キンガク</t>
    </rPh>
    <phoneticPr fontId="3"/>
  </si>
  <si>
    <t>払込額</t>
    <rPh sb="0" eb="2">
      <t>ハライコミ</t>
    </rPh>
    <rPh sb="2" eb="3">
      <t>ガク</t>
    </rPh>
    <phoneticPr fontId="3"/>
  </si>
  <si>
    <t>解約払戻金</t>
    <rPh sb="0" eb="2">
      <t>カイヤク</t>
    </rPh>
    <rPh sb="2" eb="3">
      <t>ハラ</t>
    </rPh>
    <rPh sb="3" eb="4">
      <t>モドリ</t>
    </rPh>
    <rPh sb="4" eb="5">
      <t>キン</t>
    </rPh>
    <phoneticPr fontId="3"/>
  </si>
  <si>
    <t>ORIX</t>
    <phoneticPr fontId="3"/>
  </si>
  <si>
    <t>解約払戻金（ドル）</t>
    <rPh sb="0" eb="2">
      <t>カイヤク</t>
    </rPh>
    <rPh sb="2" eb="3">
      <t>ハラ</t>
    </rPh>
    <rPh sb="3" eb="4">
      <t>モドリ</t>
    </rPh>
    <rPh sb="4" eb="5">
      <t>キン</t>
    </rPh>
    <phoneticPr fontId="3"/>
  </si>
  <si>
    <t>払込額累計（ドル）</t>
    <rPh sb="0" eb="2">
      <t>ハライコミ</t>
    </rPh>
    <rPh sb="2" eb="3">
      <t>ガク</t>
    </rPh>
    <rPh sb="3" eb="5">
      <t>ルイケイ</t>
    </rPh>
    <phoneticPr fontId="3"/>
  </si>
  <si>
    <t>複利</t>
    <rPh sb="0" eb="2">
      <t>フクリ</t>
    </rPh>
    <phoneticPr fontId="3"/>
  </si>
  <si>
    <t>合計</t>
    <rPh sb="0" eb="2">
      <t>ゴウケイ</t>
    </rPh>
    <phoneticPr fontId="3"/>
  </si>
  <si>
    <t>メットライフ</t>
    <phoneticPr fontId="3"/>
  </si>
  <si>
    <t>払込額累計（貯蓄）</t>
    <rPh sb="0" eb="2">
      <t>ハライコミ</t>
    </rPh>
    <rPh sb="2" eb="3">
      <t>ガク</t>
    </rPh>
    <rPh sb="3" eb="5">
      <t>ルイケイ</t>
    </rPh>
    <rPh sb="6" eb="8">
      <t>チョチク</t>
    </rPh>
    <phoneticPr fontId="3"/>
  </si>
  <si>
    <t>解約返戻率</t>
    <rPh sb="0" eb="2">
      <t>カイヤク</t>
    </rPh>
    <rPh sb="2" eb="4">
      <t>ヘンレイ</t>
    </rPh>
    <rPh sb="4" eb="5">
      <t>リツ</t>
    </rPh>
    <phoneticPr fontId="3"/>
  </si>
  <si>
    <t>返戻率</t>
    <rPh sb="0" eb="2">
      <t>ヘンレイ</t>
    </rPh>
    <rPh sb="2" eb="3">
      <t>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</si>
</sst>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00.0#&quot;万円&quot;"/>
    <numFmt numFmtId="177" formatCode="[$$-409]#,##0.00_);\([$$-409]#,##0.00\)"/>
    <numFmt numFmtId="178" formatCode="[$¥-411]#,##0_);\([$¥-411]#,##0\)"/>
    <numFmt numFmtId="179" formatCode="[$$-409]#,##0_);\([$$-409]#,##0\)"/>
    <numFmt numFmtId="180" formatCode="&quot;年利&quot;##.#&quot;%で運用&quot;"/>
    <numFmt numFmtId="181" formatCode="0.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0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3" borderId="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3" borderId="8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76" fontId="1" fillId="3" borderId="13" xfId="0" applyNumberFormat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176" fontId="2" fillId="2" borderId="14" xfId="0" applyNumberFormat="1" applyFont="1" applyFill="1" applyBorder="1" applyAlignment="1">
      <alignment horizontal="center" vertical="center" wrapText="1"/>
    </xf>
    <xf numFmtId="176" fontId="1" fillId="3" borderId="15" xfId="0" applyNumberFormat="1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76" fontId="1" fillId="3" borderId="17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176" fontId="2" fillId="2" borderId="10" xfId="0" applyNumberFormat="1" applyFont="1" applyFill="1" applyBorder="1" applyAlignment="1">
      <alignment horizontal="center" vertical="center" wrapText="1"/>
    </xf>
    <xf numFmtId="176" fontId="1" fillId="3" borderId="2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7" borderId="0" xfId="0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180" fontId="0" fillId="8" borderId="0" xfId="0" applyNumberFormat="1" applyFill="1">
      <alignment vertical="center"/>
    </xf>
    <xf numFmtId="181" fontId="0" fillId="0" borderId="0" xfId="0" applyNumberFormat="1">
      <alignment vertical="center"/>
    </xf>
    <xf numFmtId="180" fontId="0" fillId="5" borderId="0" xfId="0" applyNumberFormat="1" applyFill="1">
      <alignment vertical="center"/>
    </xf>
    <xf numFmtId="0" fontId="0" fillId="7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177" fontId="0" fillId="9" borderId="0" xfId="0" applyNumberFormat="1" applyFill="1">
      <alignment vertical="center"/>
    </xf>
    <xf numFmtId="179" fontId="0" fillId="9" borderId="0" xfId="0" applyNumberFormat="1" applyFill="1">
      <alignment vertical="center"/>
    </xf>
    <xf numFmtId="2" fontId="0" fillId="9" borderId="0" xfId="0" applyNumberFormat="1" applyFill="1">
      <alignment vertical="center"/>
    </xf>
    <xf numFmtId="181" fontId="0" fillId="9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生命保険と投資運用比較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'02_保険投資比較'!$E$1:$E$2</c:f>
              <c:strCache>
                <c:ptCount val="2"/>
                <c:pt idx="0">
                  <c:v>払込額累計（貯蓄）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'02_保険投資比較'!$A$3:$A$22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'02_保険投資比較'!$E$3:$E$22</c:f>
              <c:numCache>
                <c:formatCode>[$¥-411]#,##0_);\([$¥-411]#,##0\)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5000000</c:v>
                </c:pt>
                <c:pt idx="11">
                  <c:v>5000000</c:v>
                </c:pt>
                <c:pt idx="12">
                  <c:v>5000000</c:v>
                </c:pt>
                <c:pt idx="13">
                  <c:v>5000000</c:v>
                </c:pt>
                <c:pt idx="14">
                  <c:v>5000000</c:v>
                </c:pt>
                <c:pt idx="15">
                  <c:v>5000000</c:v>
                </c:pt>
                <c:pt idx="16">
                  <c:v>5000000</c:v>
                </c:pt>
                <c:pt idx="17">
                  <c:v>5000000</c:v>
                </c:pt>
                <c:pt idx="18">
                  <c:v>5000000</c:v>
                </c:pt>
                <c:pt idx="19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8-4F76-AFD5-C1D3DC3DA6EB}"/>
            </c:ext>
          </c:extLst>
        </c:ser>
        <c:ser>
          <c:idx val="4"/>
          <c:order val="1"/>
          <c:tx>
            <c:strRef>
              <c:f>'02_保険投資比較'!$H$1:$H$2</c:f>
              <c:strCache>
                <c:ptCount val="2"/>
                <c:pt idx="0">
                  <c:v>メットライフ</c:v>
                </c:pt>
                <c:pt idx="1">
                  <c:v>解約払戻金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'02_保険投資比較'!$A$3:$A$22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'02_保険投資比較'!$H$3:$H$22</c:f>
              <c:numCache>
                <c:formatCode>[$¥-411]#,##0_);\([$¥-411]#,##0\)</c:formatCode>
                <c:ptCount val="20"/>
                <c:pt idx="0">
                  <c:v>103668</c:v>
                </c:pt>
                <c:pt idx="1">
                  <c:v>430148</c:v>
                </c:pt>
                <c:pt idx="2">
                  <c:v>768500</c:v>
                </c:pt>
                <c:pt idx="3">
                  <c:v>1119148</c:v>
                </c:pt>
                <c:pt idx="4">
                  <c:v>1482622</c:v>
                </c:pt>
                <c:pt idx="5">
                  <c:v>1859346</c:v>
                </c:pt>
                <c:pt idx="6">
                  <c:v>2249850</c:v>
                </c:pt>
                <c:pt idx="7">
                  <c:v>2932596</c:v>
                </c:pt>
                <c:pt idx="8">
                  <c:v>3709470</c:v>
                </c:pt>
                <c:pt idx="9">
                  <c:v>4580896</c:v>
                </c:pt>
                <c:pt idx="10">
                  <c:v>5063408</c:v>
                </c:pt>
                <c:pt idx="11">
                  <c:v>5177358</c:v>
                </c:pt>
                <c:pt idx="12">
                  <c:v>5294170</c:v>
                </c:pt>
                <c:pt idx="13">
                  <c:v>5413738</c:v>
                </c:pt>
                <c:pt idx="14">
                  <c:v>5536062</c:v>
                </c:pt>
                <c:pt idx="15">
                  <c:v>5661248</c:v>
                </c:pt>
                <c:pt idx="16">
                  <c:v>5788978</c:v>
                </c:pt>
                <c:pt idx="17">
                  <c:v>5919464</c:v>
                </c:pt>
                <c:pt idx="18">
                  <c:v>6052706</c:v>
                </c:pt>
                <c:pt idx="19">
                  <c:v>6188492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8-4F76-AFD5-C1D3DC3DA6EB}"/>
            </c:ext>
          </c:extLst>
        </c:ser>
        <c:ser>
          <c:idx val="10"/>
          <c:order val="2"/>
          <c:tx>
            <c:strRef>
              <c:f>'02_保険投資比較'!$M$1:$M$2</c:f>
              <c:strCache>
                <c:ptCount val="2"/>
                <c:pt idx="0">
                  <c:v>ORIX</c:v>
                </c:pt>
                <c:pt idx="1">
                  <c:v>解約払戻金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'02_保険投資比較'!$A$3:$A$22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'02_保険投資比較'!$M$3:$M$22</c:f>
              <c:numCache>
                <c:formatCode>[$¥-411]#,##0_);\([$¥-411]#,##0\)</c:formatCode>
                <c:ptCount val="20"/>
                <c:pt idx="0">
                  <c:v>190800</c:v>
                </c:pt>
                <c:pt idx="1">
                  <c:v>530000</c:v>
                </c:pt>
                <c:pt idx="2">
                  <c:v>879800</c:v>
                </c:pt>
                <c:pt idx="3">
                  <c:v>1229600</c:v>
                </c:pt>
                <c:pt idx="4">
                  <c:v>1600600</c:v>
                </c:pt>
                <c:pt idx="5">
                  <c:v>2014000</c:v>
                </c:pt>
                <c:pt idx="6">
                  <c:v>2353200</c:v>
                </c:pt>
                <c:pt idx="7">
                  <c:v>2745400</c:v>
                </c:pt>
                <c:pt idx="8">
                  <c:v>3148200</c:v>
                </c:pt>
                <c:pt idx="9">
                  <c:v>3561600</c:v>
                </c:pt>
                <c:pt idx="10">
                  <c:v>5194000</c:v>
                </c:pt>
                <c:pt idx="11">
                  <c:v>5310600</c:v>
                </c:pt>
                <c:pt idx="12">
                  <c:v>5416600</c:v>
                </c:pt>
                <c:pt idx="13">
                  <c:v>5533200</c:v>
                </c:pt>
                <c:pt idx="14">
                  <c:v>5646408</c:v>
                </c:pt>
                <c:pt idx="15">
                  <c:v>5765446</c:v>
                </c:pt>
                <c:pt idx="16">
                  <c:v>5884908</c:v>
                </c:pt>
                <c:pt idx="17">
                  <c:v>6005748</c:v>
                </c:pt>
                <c:pt idx="18">
                  <c:v>6128390</c:v>
                </c:pt>
                <c:pt idx="19">
                  <c:v>6243400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48-4F76-AFD5-C1D3DC3DA6EB}"/>
            </c:ext>
          </c:extLst>
        </c:ser>
        <c:ser>
          <c:idx val="15"/>
          <c:order val="3"/>
          <c:tx>
            <c:strRef>
              <c:f>'02_保険投資比較'!$P$1:$P$2</c:f>
              <c:strCache>
                <c:ptCount val="2"/>
                <c:pt idx="0">
                  <c:v>年利1.5%で運用</c:v>
                </c:pt>
                <c:pt idx="1">
                  <c:v>合計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'02_保険投資比較'!$A$3:$A$22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'02_保険投資比較'!$P$3:$P$22</c:f>
              <c:numCache>
                <c:formatCode>[$¥-411]#,##0_);\([$¥-411]#,##0\)</c:formatCode>
                <c:ptCount val="20"/>
                <c:pt idx="0">
                  <c:v>507500</c:v>
                </c:pt>
                <c:pt idx="1">
                  <c:v>1022612.5</c:v>
                </c:pt>
                <c:pt idx="2">
                  <c:v>1545451.6875</c:v>
                </c:pt>
                <c:pt idx="3">
                  <c:v>2076133.4628125001</c:v>
                </c:pt>
                <c:pt idx="4">
                  <c:v>2614775.4647546876</c:v>
                </c:pt>
                <c:pt idx="5">
                  <c:v>3161497.0967260078</c:v>
                </c:pt>
                <c:pt idx="6">
                  <c:v>3716419.553176898</c:v>
                </c:pt>
                <c:pt idx="7">
                  <c:v>4279665.8464745516</c:v>
                </c:pt>
                <c:pt idx="8">
                  <c:v>4851360.8341716696</c:v>
                </c:pt>
                <c:pt idx="9">
                  <c:v>5431631.2466842448</c:v>
                </c:pt>
                <c:pt idx="10">
                  <c:v>5513105.7153845085</c:v>
                </c:pt>
                <c:pt idx="11">
                  <c:v>5595802.3011152763</c:v>
                </c:pt>
                <c:pt idx="12">
                  <c:v>5679739.3356320057</c:v>
                </c:pt>
                <c:pt idx="13">
                  <c:v>5764935.4256664859</c:v>
                </c:pt>
                <c:pt idx="14">
                  <c:v>5851409.457051483</c:v>
                </c:pt>
                <c:pt idx="15">
                  <c:v>5939180.5989072556</c:v>
                </c:pt>
                <c:pt idx="16">
                  <c:v>6028268.3078908641</c:v>
                </c:pt>
                <c:pt idx="17">
                  <c:v>6118692.3325092271</c:v>
                </c:pt>
                <c:pt idx="18">
                  <c:v>6210472.7174968654</c:v>
                </c:pt>
                <c:pt idx="19">
                  <c:v>6303629.8082593186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48-4F76-AFD5-C1D3DC3DA6EB}"/>
            </c:ext>
          </c:extLst>
        </c:ser>
        <c:ser>
          <c:idx val="18"/>
          <c:order val="4"/>
          <c:tx>
            <c:strRef>
              <c:f>'02_保険投資比較'!$S$1:$S$2</c:f>
              <c:strCache>
                <c:ptCount val="2"/>
                <c:pt idx="0">
                  <c:v>年利3.%で運用</c:v>
                </c:pt>
                <c:pt idx="1">
                  <c:v>合計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'02_保険投資比較'!$A$3:$A$22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'02_保険投資比較'!$S$3:$S$22</c:f>
              <c:numCache>
                <c:formatCode>[$¥-411]#,##0_);\([$¥-411]#,##0\)</c:formatCode>
                <c:ptCount val="20"/>
                <c:pt idx="0">
                  <c:v>515000</c:v>
                </c:pt>
                <c:pt idx="1">
                  <c:v>1045450</c:v>
                </c:pt>
                <c:pt idx="2">
                  <c:v>1591813.5</c:v>
                </c:pt>
                <c:pt idx="3">
                  <c:v>2154567.9050000003</c:v>
                </c:pt>
                <c:pt idx="4">
                  <c:v>2734204.9421500005</c:v>
                </c:pt>
                <c:pt idx="5">
                  <c:v>3331231.0904145003</c:v>
                </c:pt>
                <c:pt idx="6">
                  <c:v>3946168.0231269351</c:v>
                </c:pt>
                <c:pt idx="7">
                  <c:v>4579553.063820743</c:v>
                </c:pt>
                <c:pt idx="8">
                  <c:v>5231939.6557353651</c:v>
                </c:pt>
                <c:pt idx="9">
                  <c:v>5903897.8454074264</c:v>
                </c:pt>
                <c:pt idx="10">
                  <c:v>6081014.780769649</c:v>
                </c:pt>
                <c:pt idx="11">
                  <c:v>6263445.2241927385</c:v>
                </c:pt>
                <c:pt idx="12">
                  <c:v>6451348.5809185207</c:v>
                </c:pt>
                <c:pt idx="13">
                  <c:v>6644889.0383460764</c:v>
                </c:pt>
                <c:pt idx="14">
                  <c:v>6844235.709496459</c:v>
                </c:pt>
                <c:pt idx="15">
                  <c:v>7049562.7807813529</c:v>
                </c:pt>
                <c:pt idx="16">
                  <c:v>7261049.6642047931</c:v>
                </c:pt>
                <c:pt idx="17">
                  <c:v>7478881.1541309366</c:v>
                </c:pt>
                <c:pt idx="18">
                  <c:v>7703247.5887548644</c:v>
                </c:pt>
                <c:pt idx="19">
                  <c:v>7934345.0164175108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48-4F76-AFD5-C1D3DC3D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30368"/>
        <c:axId val="274060816"/>
      </c:lineChart>
      <c:catAx>
        <c:axId val="2369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060816"/>
        <c:crosses val="autoZero"/>
        <c:auto val="1"/>
        <c:lblAlgn val="ctr"/>
        <c:lblOffset val="100"/>
        <c:noMultiLvlLbl val="0"/>
      </c:catAx>
      <c:valAx>
        <c:axId val="274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¥-411]#,##0_);\([$¥-411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9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57150</xdr:rowOff>
    </xdr:from>
    <xdr:to>
      <xdr:col>6</xdr:col>
      <xdr:colOff>1290637</xdr:colOff>
      <xdr:row>16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5A15223-877C-4588-A162-9B8901E29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2DDA-E310-4045-B0A0-1D1FFD636A47}">
  <dimension ref="B2:J23"/>
  <sheetViews>
    <sheetView showGridLines="0" zoomScale="70" zoomScaleNormal="70" workbookViewId="0">
      <selection activeCell="O11" sqref="O11"/>
    </sheetView>
  </sheetViews>
  <sheetFormatPr defaultRowHeight="18.75" x14ac:dyDescent="0.4"/>
  <cols>
    <col min="2" max="2" width="9.875" bestFit="1" customWidth="1"/>
    <col min="3" max="6" width="11.25" bestFit="1" customWidth="1"/>
    <col min="7" max="7" width="13.25" bestFit="1" customWidth="1"/>
    <col min="8" max="8" width="8.25" bestFit="1" customWidth="1"/>
    <col min="9" max="9" width="12.5" bestFit="1" customWidth="1"/>
    <col min="10" max="10" width="14" bestFit="1" customWidth="1"/>
  </cols>
  <sheetData>
    <row r="2" spans="2:10" ht="19.5" thickBot="1" x14ac:dyDescent="0.45">
      <c r="B2" s="1"/>
      <c r="C2" s="16" t="s">
        <v>18</v>
      </c>
      <c r="D2" s="16" t="s">
        <v>1</v>
      </c>
      <c r="E2" s="16" t="s">
        <v>2</v>
      </c>
      <c r="F2" s="16" t="s">
        <v>3</v>
      </c>
      <c r="G2" s="1" t="s">
        <v>4</v>
      </c>
      <c r="H2" s="16" t="s">
        <v>5</v>
      </c>
      <c r="I2" s="16" t="s">
        <v>6</v>
      </c>
      <c r="J2" s="1" t="s">
        <v>7</v>
      </c>
    </row>
    <row r="3" spans="2:10" x14ac:dyDescent="0.4">
      <c r="B3" s="21" t="s">
        <v>19</v>
      </c>
      <c r="C3" s="39">
        <f>649088/10000</f>
        <v>64.908799999999999</v>
      </c>
      <c r="D3" s="39">
        <f>1926809/10000</f>
        <v>192.68090000000001</v>
      </c>
      <c r="E3" s="39">
        <f>1462113/10000</f>
        <v>146.21129999999999</v>
      </c>
      <c r="F3" s="39">
        <f>1372072/10000</f>
        <v>137.2072</v>
      </c>
      <c r="G3" s="22">
        <f>SUM(C3:F3)</f>
        <v>541.00819999999999</v>
      </c>
      <c r="H3" s="23" t="s">
        <v>8</v>
      </c>
      <c r="I3" s="24">
        <f>5393000/10000</f>
        <v>539.29999999999995</v>
      </c>
      <c r="J3" s="25">
        <f>(I3*10000+$G3*10000)/10000</f>
        <v>1080.3081999999999</v>
      </c>
    </row>
    <row r="4" spans="2:10" x14ac:dyDescent="0.4">
      <c r="B4" s="26"/>
      <c r="C4" s="11"/>
      <c r="D4" s="4"/>
      <c r="E4" s="4"/>
      <c r="F4" s="11"/>
      <c r="G4" s="6"/>
      <c r="H4" s="9" t="s">
        <v>9</v>
      </c>
      <c r="I4" s="13">
        <f>7308000/10000</f>
        <v>730.8</v>
      </c>
      <c r="J4" s="27">
        <f>(I4*10000+$G3*10000)/10000</f>
        <v>1271.8081999999999</v>
      </c>
    </row>
    <row r="5" spans="2:10" ht="19.5" thickBot="1" x14ac:dyDescent="0.45">
      <c r="B5" s="28"/>
      <c r="C5" s="29"/>
      <c r="D5" s="30"/>
      <c r="E5" s="30"/>
      <c r="F5" s="29"/>
      <c r="G5" s="31"/>
      <c r="H5" s="32" t="s">
        <v>10</v>
      </c>
      <c r="I5" s="33">
        <f>8267000/10000</f>
        <v>826.7</v>
      </c>
      <c r="J5" s="34">
        <f>(I5*10000+$G3*10000)/10000</f>
        <v>1367.7082</v>
      </c>
    </row>
    <row r="6" spans="2:10" x14ac:dyDescent="0.4">
      <c r="B6" s="2" t="s">
        <v>0</v>
      </c>
      <c r="C6" s="38">
        <f>$C$21</f>
        <v>158.4777</v>
      </c>
      <c r="D6" s="38">
        <f>1926809/10000</f>
        <v>192.68090000000001</v>
      </c>
      <c r="E6" s="38">
        <f>1462113/10000</f>
        <v>146.21129999999999</v>
      </c>
      <c r="F6" s="38">
        <f>1372072/10000</f>
        <v>137.2072</v>
      </c>
      <c r="G6" s="17">
        <f>SUM(C6:F6)</f>
        <v>634.57709999999997</v>
      </c>
      <c r="H6" s="18" t="s">
        <v>8</v>
      </c>
      <c r="I6" s="19">
        <f t="shared" ref="I6" si="0">5393000/10000</f>
        <v>539.29999999999995</v>
      </c>
      <c r="J6" s="20">
        <f t="shared" ref="J6" si="1">(I6*10000+$G6*10000)/10000</f>
        <v>1173.8770999999999</v>
      </c>
    </row>
    <row r="7" spans="2:10" x14ac:dyDescent="0.4">
      <c r="B7" s="2" t="s">
        <v>11</v>
      </c>
      <c r="C7" s="11"/>
      <c r="D7" s="4"/>
      <c r="E7" s="4"/>
      <c r="F7" s="11"/>
      <c r="G7" s="6"/>
      <c r="H7" s="9" t="s">
        <v>9</v>
      </c>
      <c r="I7" s="13">
        <f t="shared" ref="I7" si="2">7308000/10000</f>
        <v>730.8</v>
      </c>
      <c r="J7" s="14">
        <f t="shared" ref="J7" si="3">(I7*10000+$G6*10000)/10000</f>
        <v>1365.3770999999999</v>
      </c>
    </row>
    <row r="8" spans="2:10" ht="19.5" thickBot="1" x14ac:dyDescent="0.45">
      <c r="B8" s="2"/>
      <c r="C8" s="11"/>
      <c r="D8" s="4"/>
      <c r="E8" s="4"/>
      <c r="F8" s="11"/>
      <c r="G8" s="6"/>
      <c r="H8" s="35" t="s">
        <v>10</v>
      </c>
      <c r="I8" s="36">
        <f t="shared" ref="I8" si="4">8267000/10000</f>
        <v>826.7</v>
      </c>
      <c r="J8" s="37">
        <f t="shared" ref="J8" si="5">(I8*10000+$G6*10000)/10000</f>
        <v>1461.2771</v>
      </c>
    </row>
    <row r="9" spans="2:10" x14ac:dyDescent="0.4">
      <c r="B9" s="21" t="s">
        <v>3</v>
      </c>
      <c r="C9" s="39">
        <f>C3</f>
        <v>64.908799999999999</v>
      </c>
      <c r="D9" s="39">
        <f t="shared" ref="D9:E9" si="6">D3</f>
        <v>192.68090000000001</v>
      </c>
      <c r="E9" s="39">
        <f t="shared" si="6"/>
        <v>146.21129999999999</v>
      </c>
      <c r="F9" s="39">
        <f>2904230/10000</f>
        <v>290.423</v>
      </c>
      <c r="G9" s="22">
        <f>SUM(C9:F9)</f>
        <v>694.22399999999993</v>
      </c>
      <c r="H9" s="23" t="s">
        <v>8</v>
      </c>
      <c r="I9" s="24">
        <f t="shared" ref="I9" si="7">5393000/10000</f>
        <v>539.29999999999995</v>
      </c>
      <c r="J9" s="25">
        <f t="shared" ref="J9" si="8">(I9*10000+$G9*10000)/10000</f>
        <v>1233.5239999999999</v>
      </c>
    </row>
    <row r="10" spans="2:10" x14ac:dyDescent="0.4">
      <c r="B10" s="26" t="s">
        <v>11</v>
      </c>
      <c r="C10" s="11"/>
      <c r="D10" s="4"/>
      <c r="E10" s="4"/>
      <c r="F10" s="11"/>
      <c r="G10" s="6"/>
      <c r="H10" s="9" t="s">
        <v>9</v>
      </c>
      <c r="I10" s="13">
        <f t="shared" ref="I10" si="9">7308000/10000</f>
        <v>730.8</v>
      </c>
      <c r="J10" s="27">
        <f t="shared" ref="J10" si="10">(I10*10000+$G9*10000)/10000</f>
        <v>1425.0239999999999</v>
      </c>
    </row>
    <row r="11" spans="2:10" ht="19.5" thickBot="1" x14ac:dyDescent="0.45">
      <c r="B11" s="28"/>
      <c r="C11" s="29"/>
      <c r="D11" s="30"/>
      <c r="E11" s="30"/>
      <c r="F11" s="29"/>
      <c r="G11" s="31"/>
      <c r="H11" s="32" t="s">
        <v>10</v>
      </c>
      <c r="I11" s="33">
        <f t="shared" ref="I11" si="11">8267000/10000</f>
        <v>826.7</v>
      </c>
      <c r="J11" s="34">
        <f t="shared" ref="J11" si="12">(I11*10000+$G9*10000)/10000</f>
        <v>1520.924</v>
      </c>
    </row>
    <row r="12" spans="2:10" x14ac:dyDescent="0.4">
      <c r="B12" s="2" t="s">
        <v>12</v>
      </c>
      <c r="C12" s="38">
        <f>$C$21</f>
        <v>158.4777</v>
      </c>
      <c r="D12" s="38">
        <f>1926809/10000</f>
        <v>192.68090000000001</v>
      </c>
      <c r="E12" s="38">
        <f>1462113/10000</f>
        <v>146.21129999999999</v>
      </c>
      <c r="F12" s="38">
        <f>2904230/10000</f>
        <v>290.423</v>
      </c>
      <c r="G12" s="17">
        <f>SUM(C12:F12)</f>
        <v>787.79289999999992</v>
      </c>
      <c r="H12" s="18" t="s">
        <v>8</v>
      </c>
      <c r="I12" s="19">
        <f t="shared" ref="I12" si="13">5393000/10000</f>
        <v>539.29999999999995</v>
      </c>
      <c r="J12" s="20">
        <f t="shared" ref="J12" si="14">(I12*10000+$G12*10000)/10000</f>
        <v>1327.0929000000001</v>
      </c>
    </row>
    <row r="13" spans="2:10" x14ac:dyDescent="0.4">
      <c r="B13" s="2" t="s">
        <v>13</v>
      </c>
      <c r="C13" s="11"/>
      <c r="D13" s="4"/>
      <c r="E13" s="4"/>
      <c r="F13" s="11"/>
      <c r="G13" s="6"/>
      <c r="H13" s="9" t="s">
        <v>9</v>
      </c>
      <c r="I13" s="13">
        <f t="shared" ref="I13" si="15">7308000/10000</f>
        <v>730.8</v>
      </c>
      <c r="J13" s="14">
        <f t="shared" ref="J13" si="16">(I13*10000+$G12*10000)/10000</f>
        <v>1518.5929000000001</v>
      </c>
    </row>
    <row r="14" spans="2:10" x14ac:dyDescent="0.4">
      <c r="B14" s="3"/>
      <c r="C14" s="12"/>
      <c r="D14" s="5"/>
      <c r="E14" s="5"/>
      <c r="F14" s="12"/>
      <c r="G14" s="7"/>
      <c r="H14" s="10" t="s">
        <v>10</v>
      </c>
      <c r="I14" s="13">
        <f t="shared" ref="I14" si="17">8267000/10000</f>
        <v>826.7</v>
      </c>
      <c r="J14" s="14">
        <f t="shared" ref="J14" si="18">(I14*10000+$G12*10000)/10000</f>
        <v>1614.4929</v>
      </c>
    </row>
    <row r="15" spans="2:10" x14ac:dyDescent="0.4">
      <c r="B15" s="1" t="s">
        <v>1</v>
      </c>
      <c r="C15" s="36">
        <f>1584777/10000</f>
        <v>158.4777</v>
      </c>
      <c r="D15" s="36">
        <f>D3</f>
        <v>192.68090000000001</v>
      </c>
      <c r="E15" s="36">
        <f>E21</f>
        <v>421.71719999999999</v>
      </c>
      <c r="F15" s="36">
        <f>F21</f>
        <v>290.423</v>
      </c>
      <c r="G15" s="15">
        <f>SUM(C15:F15)</f>
        <v>1063.2988</v>
      </c>
      <c r="H15" s="8" t="s">
        <v>8</v>
      </c>
      <c r="I15" s="13">
        <f t="shared" ref="I15" si="19">5393000/10000</f>
        <v>539.29999999999995</v>
      </c>
      <c r="J15" s="14">
        <f t="shared" ref="J15" si="20">(I15*10000+$G15*10000)/10000</f>
        <v>1602.5988</v>
      </c>
    </row>
    <row r="16" spans="2:10" x14ac:dyDescent="0.4">
      <c r="B16" s="2" t="s">
        <v>14</v>
      </c>
      <c r="C16" s="11"/>
      <c r="D16" s="4"/>
      <c r="E16" s="4"/>
      <c r="F16" s="11"/>
      <c r="G16" s="6"/>
      <c r="H16" s="9" t="s">
        <v>9</v>
      </c>
      <c r="I16" s="13">
        <f t="shared" ref="I16" si="21">7308000/10000</f>
        <v>730.8</v>
      </c>
      <c r="J16" s="14">
        <f t="shared" ref="J16" si="22">(I16*10000+$G15*10000)/10000</f>
        <v>1794.0988</v>
      </c>
    </row>
    <row r="17" spans="2:10" x14ac:dyDescent="0.4">
      <c r="B17" s="3"/>
      <c r="C17" s="12"/>
      <c r="D17" s="5"/>
      <c r="E17" s="5"/>
      <c r="F17" s="12"/>
      <c r="G17" s="7"/>
      <c r="H17" s="10" t="s">
        <v>10</v>
      </c>
      <c r="I17" s="13">
        <f t="shared" ref="I17" si="23">8267000/10000</f>
        <v>826.7</v>
      </c>
      <c r="J17" s="14">
        <f t="shared" ref="J17" si="24">(I17*10000+$G15*10000)/10000</f>
        <v>1889.9988000000001</v>
      </c>
    </row>
    <row r="18" spans="2:10" x14ac:dyDescent="0.4">
      <c r="B18" s="1" t="s">
        <v>15</v>
      </c>
      <c r="C18" s="36">
        <f>C3</f>
        <v>64.908799999999999</v>
      </c>
      <c r="D18" s="36">
        <f>D3</f>
        <v>192.68090000000001</v>
      </c>
      <c r="E18" s="36">
        <f>E21</f>
        <v>421.71719999999999</v>
      </c>
      <c r="F18" s="36">
        <f>F21</f>
        <v>290.423</v>
      </c>
      <c r="G18" s="15">
        <f>SUM(C18:F18)</f>
        <v>969.72990000000004</v>
      </c>
      <c r="H18" s="8" t="s">
        <v>8</v>
      </c>
      <c r="I18" s="13">
        <f t="shared" ref="I18" si="25">5393000/10000</f>
        <v>539.29999999999995</v>
      </c>
      <c r="J18" s="14">
        <f t="shared" ref="J18" si="26">(I18*10000+$G18*10000)/10000</f>
        <v>1509.0299</v>
      </c>
    </row>
    <row r="19" spans="2:10" x14ac:dyDescent="0.4">
      <c r="B19" s="2" t="s">
        <v>16</v>
      </c>
      <c r="C19" s="11"/>
      <c r="D19" s="4"/>
      <c r="E19" s="4"/>
      <c r="F19" s="11"/>
      <c r="G19" s="6"/>
      <c r="H19" s="9" t="s">
        <v>9</v>
      </c>
      <c r="I19" s="13">
        <f t="shared" ref="I19" si="27">7308000/10000</f>
        <v>730.8</v>
      </c>
      <c r="J19" s="14">
        <f t="shared" ref="J19" si="28">(I19*10000+$G18*10000)/10000</f>
        <v>1700.5299</v>
      </c>
    </row>
    <row r="20" spans="2:10" x14ac:dyDescent="0.4">
      <c r="B20" s="3"/>
      <c r="C20" s="12"/>
      <c r="D20" s="5"/>
      <c r="E20" s="5"/>
      <c r="F20" s="12"/>
      <c r="G20" s="7"/>
      <c r="H20" s="10" t="s">
        <v>10</v>
      </c>
      <c r="I20" s="13">
        <f t="shared" ref="I20" si="29">8267000/10000</f>
        <v>826.7</v>
      </c>
      <c r="J20" s="14">
        <f t="shared" ref="J20" si="30">(I20*10000+$G18*10000)/10000</f>
        <v>1796.4299000000001</v>
      </c>
    </row>
    <row r="21" spans="2:10" x14ac:dyDescent="0.4">
      <c r="B21" s="1" t="s">
        <v>17</v>
      </c>
      <c r="C21" s="36">
        <f>1584777/10000</f>
        <v>158.4777</v>
      </c>
      <c r="D21" s="36">
        <f>9592145/10000</f>
        <v>959.21450000000004</v>
      </c>
      <c r="E21" s="36">
        <f>4217172/10000</f>
        <v>421.71719999999999</v>
      </c>
      <c r="F21" s="36">
        <f>2904230/10000</f>
        <v>290.423</v>
      </c>
      <c r="G21" s="15">
        <f>SUM(C21:F21)</f>
        <v>1829.8324</v>
      </c>
      <c r="H21" s="8" t="s">
        <v>8</v>
      </c>
      <c r="I21" s="13">
        <f t="shared" ref="I21" si="31">5393000/10000</f>
        <v>539.29999999999995</v>
      </c>
      <c r="J21" s="14">
        <f t="shared" ref="J21" si="32">(I21*10000+$G21*10000)/10000</f>
        <v>2369.1324</v>
      </c>
    </row>
    <row r="22" spans="2:10" x14ac:dyDescent="0.4">
      <c r="B22" s="2"/>
      <c r="C22" s="11"/>
      <c r="D22" s="4"/>
      <c r="E22" s="4"/>
      <c r="F22" s="11"/>
      <c r="G22" s="6"/>
      <c r="H22" s="9" t="s">
        <v>9</v>
      </c>
      <c r="I22" s="13">
        <f t="shared" ref="I22" si="33">7308000/10000</f>
        <v>730.8</v>
      </c>
      <c r="J22" s="14">
        <f t="shared" ref="J22" si="34">(I22*10000+$G21*10000)/10000</f>
        <v>2560.6324</v>
      </c>
    </row>
    <row r="23" spans="2:10" x14ac:dyDescent="0.4">
      <c r="B23" s="3"/>
      <c r="C23" s="12"/>
      <c r="D23" s="5"/>
      <c r="E23" s="5"/>
      <c r="F23" s="12"/>
      <c r="G23" s="7"/>
      <c r="H23" s="10" t="s">
        <v>10</v>
      </c>
      <c r="I23" s="13">
        <f t="shared" ref="I23" si="35">8267000/10000</f>
        <v>826.7</v>
      </c>
      <c r="J23" s="14">
        <f t="shared" ref="J23" si="36">(I23*10000+$G21*10000)/10000</f>
        <v>2656.5324000000001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3322-9585-4873-B11F-BB41B1D7A707}">
  <dimension ref="A1:T55"/>
  <sheetViews>
    <sheetView tabSelected="1" workbookViewId="0">
      <selection activeCell="A4" sqref="A4"/>
    </sheetView>
  </sheetViews>
  <sheetFormatPr defaultRowHeight="18.75" x14ac:dyDescent="0.4"/>
  <cols>
    <col min="4" max="4" width="19.25" customWidth="1"/>
    <col min="5" max="5" width="17.25" style="43" bestFit="1" customWidth="1"/>
    <col min="6" max="6" width="13" customWidth="1"/>
    <col min="7" max="7" width="17.875" customWidth="1"/>
    <col min="8" max="8" width="15.75" customWidth="1"/>
    <col min="9" max="9" width="11" bestFit="1" customWidth="1"/>
    <col min="10" max="10" width="13" customWidth="1"/>
    <col min="11" max="11" width="11.5" customWidth="1"/>
    <col min="12" max="12" width="17.875" customWidth="1"/>
    <col min="13" max="13" width="15.75" customWidth="1"/>
    <col min="14" max="14" width="11" bestFit="1" customWidth="1"/>
    <col min="15" max="15" width="15.375" bestFit="1" customWidth="1"/>
    <col min="16" max="16" width="12.625" bestFit="1" customWidth="1"/>
    <col min="18" max="18" width="15.375" bestFit="1" customWidth="1"/>
    <col min="19" max="19" width="12.625" bestFit="1" customWidth="1"/>
  </cols>
  <sheetData>
    <row r="1" spans="1:20" x14ac:dyDescent="0.4">
      <c r="A1" t="s">
        <v>20</v>
      </c>
      <c r="B1" t="s">
        <v>21</v>
      </c>
      <c r="C1" t="s">
        <v>24</v>
      </c>
      <c r="D1" s="51" t="s">
        <v>28</v>
      </c>
      <c r="E1" s="51" t="s">
        <v>32</v>
      </c>
      <c r="F1" s="52" t="s">
        <v>31</v>
      </c>
      <c r="G1" s="52"/>
      <c r="H1" s="52"/>
      <c r="I1" s="52"/>
      <c r="J1" s="50" t="s">
        <v>26</v>
      </c>
      <c r="K1" s="50"/>
      <c r="L1" s="50"/>
      <c r="M1" s="50"/>
      <c r="N1" s="50"/>
      <c r="O1" s="47">
        <v>1.5</v>
      </c>
      <c r="P1" s="46"/>
      <c r="Q1" s="46"/>
      <c r="R1" s="49">
        <v>3</v>
      </c>
      <c r="S1" s="45"/>
      <c r="T1" s="45"/>
    </row>
    <row r="2" spans="1:20" x14ac:dyDescent="0.4">
      <c r="D2" s="51"/>
      <c r="E2" s="51"/>
      <c r="F2" s="53" t="s">
        <v>23</v>
      </c>
      <c r="G2" s="53" t="s">
        <v>27</v>
      </c>
      <c r="H2" s="53" t="s">
        <v>25</v>
      </c>
      <c r="I2" s="53" t="s">
        <v>33</v>
      </c>
      <c r="J2" s="42" t="s">
        <v>22</v>
      </c>
      <c r="K2" s="42" t="s">
        <v>23</v>
      </c>
      <c r="L2" s="42" t="s">
        <v>27</v>
      </c>
      <c r="M2" s="42" t="s">
        <v>25</v>
      </c>
      <c r="N2" s="42" t="s">
        <v>33</v>
      </c>
      <c r="O2" s="46" t="s">
        <v>29</v>
      </c>
      <c r="P2" s="46" t="s">
        <v>30</v>
      </c>
      <c r="Q2" s="46" t="s">
        <v>34</v>
      </c>
      <c r="R2" s="45" t="s">
        <v>29</v>
      </c>
      <c r="S2" s="45" t="s">
        <v>30</v>
      </c>
      <c r="T2" s="45" t="s">
        <v>34</v>
      </c>
    </row>
    <row r="3" spans="1:20" x14ac:dyDescent="0.4">
      <c r="A3">
        <v>1</v>
      </c>
      <c r="B3">
        <v>30</v>
      </c>
      <c r="C3" s="43">
        <v>500000</v>
      </c>
      <c r="D3" s="40">
        <f>E3/106</f>
        <v>4716.9811320754716</v>
      </c>
      <c r="E3" s="43">
        <v>500000</v>
      </c>
      <c r="F3" s="44">
        <v>150000</v>
      </c>
      <c r="G3" s="44">
        <v>978</v>
      </c>
      <c r="H3" s="43">
        <f>G3*106</f>
        <v>103668</v>
      </c>
      <c r="I3" s="41">
        <f>G3/D3</f>
        <v>0.20733599999999999</v>
      </c>
      <c r="J3" s="44">
        <v>140000</v>
      </c>
      <c r="K3" s="44">
        <v>5000</v>
      </c>
      <c r="L3" s="44">
        <v>1800</v>
      </c>
      <c r="M3" s="43">
        <f>L3*106</f>
        <v>190800</v>
      </c>
      <c r="N3" s="41">
        <f t="shared" ref="N3:N32" si="0">L3/D3</f>
        <v>0.38159999999999999</v>
      </c>
      <c r="O3" s="43">
        <f>$E3*O$1/100</f>
        <v>7500</v>
      </c>
      <c r="P3" s="43">
        <f>O3+$C3</f>
        <v>507500</v>
      </c>
      <c r="Q3" s="48">
        <f t="shared" ref="Q3:Q32" si="1">P3/$E3</f>
        <v>1.0149999999999999</v>
      </c>
      <c r="R3" s="43">
        <f>$E3*R$1/100</f>
        <v>15000</v>
      </c>
      <c r="S3" s="43">
        <f>R3+$C3</f>
        <v>515000</v>
      </c>
      <c r="T3" s="48">
        <f t="shared" ref="T3:T32" si="2">S3/$E3</f>
        <v>1.03</v>
      </c>
    </row>
    <row r="4" spans="1:20" x14ac:dyDescent="0.4">
      <c r="A4">
        <f>A3+1</f>
        <v>2</v>
      </c>
      <c r="B4">
        <f>B3+1</f>
        <v>31</v>
      </c>
      <c r="C4" s="43">
        <v>500000</v>
      </c>
      <c r="D4" s="40">
        <f t="shared" ref="D4:D32" si="3">E4/106</f>
        <v>9433.9622641509432</v>
      </c>
      <c r="E4" s="43">
        <f t="shared" ref="E4:E32" si="4">E3+C4</f>
        <v>1000000</v>
      </c>
      <c r="F4" s="44">
        <v>150000</v>
      </c>
      <c r="G4" s="44">
        <v>4058</v>
      </c>
      <c r="H4" s="43">
        <f t="shared" ref="H4:H32" si="5">G4*106</f>
        <v>430148</v>
      </c>
      <c r="I4" s="41">
        <f t="shared" ref="I4:I32" si="6">G4/D4</f>
        <v>0.43014800000000003</v>
      </c>
      <c r="J4" s="44">
        <v>140000</v>
      </c>
      <c r="K4" s="44">
        <f>K3+5000</f>
        <v>10000</v>
      </c>
      <c r="L4" s="44">
        <v>5000</v>
      </c>
      <c r="M4" s="43">
        <f t="shared" ref="M4:M32" si="7">L4*106</f>
        <v>530000</v>
      </c>
      <c r="N4" s="41">
        <f t="shared" si="0"/>
        <v>0.53</v>
      </c>
      <c r="O4" s="43">
        <f>(P3+$C4)*O$1/100</f>
        <v>15112.5</v>
      </c>
      <c r="P4" s="43">
        <f>O4+P3+$C4</f>
        <v>1022612.5</v>
      </c>
      <c r="Q4" s="48">
        <f t="shared" si="1"/>
        <v>1.0226124999999999</v>
      </c>
      <c r="R4" s="43">
        <f>(S3+$C4)*R$1/100</f>
        <v>30450</v>
      </c>
      <c r="S4" s="43">
        <f>R4+S3+$C4</f>
        <v>1045450</v>
      </c>
      <c r="T4" s="48">
        <f t="shared" si="2"/>
        <v>1.04545</v>
      </c>
    </row>
    <row r="5" spans="1:20" x14ac:dyDescent="0.4">
      <c r="A5">
        <f t="shared" ref="A5:A32" si="8">A4+1</f>
        <v>3</v>
      </c>
      <c r="B5">
        <f t="shared" ref="B5:B32" si="9">B4+1</f>
        <v>32</v>
      </c>
      <c r="C5" s="43">
        <v>500000</v>
      </c>
      <c r="D5" s="40">
        <f t="shared" si="3"/>
        <v>14150.943396226416</v>
      </c>
      <c r="E5" s="43">
        <f t="shared" si="4"/>
        <v>1500000</v>
      </c>
      <c r="F5" s="44">
        <v>150000</v>
      </c>
      <c r="G5" s="44">
        <v>7250</v>
      </c>
      <c r="H5" s="43">
        <f t="shared" si="5"/>
        <v>768500</v>
      </c>
      <c r="I5" s="41">
        <f t="shared" si="6"/>
        <v>0.51233333333333331</v>
      </c>
      <c r="J5" s="44">
        <v>140000</v>
      </c>
      <c r="K5" s="44">
        <f t="shared" ref="K5:K12" si="10">K4+5000</f>
        <v>15000</v>
      </c>
      <c r="L5" s="44">
        <v>8300</v>
      </c>
      <c r="M5" s="43">
        <f t="shared" si="7"/>
        <v>879800</v>
      </c>
      <c r="N5" s="41">
        <f t="shared" si="0"/>
        <v>0.58653333333333335</v>
      </c>
      <c r="O5" s="43">
        <f t="shared" ref="O5:O32" si="11">(P4+$C5)*O$1/100</f>
        <v>22839.1875</v>
      </c>
      <c r="P5" s="43">
        <f t="shared" ref="P5:P32" si="12">O5+P4+$C5</f>
        <v>1545451.6875</v>
      </c>
      <c r="Q5" s="48">
        <f t="shared" si="1"/>
        <v>1.030301125</v>
      </c>
      <c r="R5" s="43">
        <f t="shared" ref="R5:R32" si="13">(S4+$C5)*R$1/100</f>
        <v>46363.5</v>
      </c>
      <c r="S5" s="43">
        <f t="shared" ref="S5:S32" si="14">R5+S4+$C5</f>
        <v>1591813.5</v>
      </c>
      <c r="T5" s="48">
        <f t="shared" si="2"/>
        <v>1.0612090000000001</v>
      </c>
    </row>
    <row r="6" spans="1:20" x14ac:dyDescent="0.4">
      <c r="A6">
        <f t="shared" si="8"/>
        <v>4</v>
      </c>
      <c r="B6">
        <f t="shared" si="9"/>
        <v>33</v>
      </c>
      <c r="C6" s="43">
        <v>500000</v>
      </c>
      <c r="D6" s="40">
        <f t="shared" si="3"/>
        <v>18867.924528301886</v>
      </c>
      <c r="E6" s="43">
        <f t="shared" si="4"/>
        <v>2000000</v>
      </c>
      <c r="F6" s="44">
        <v>150000</v>
      </c>
      <c r="G6" s="44">
        <v>10558</v>
      </c>
      <c r="H6" s="43">
        <f t="shared" si="5"/>
        <v>1119148</v>
      </c>
      <c r="I6" s="41">
        <f t="shared" si="6"/>
        <v>0.55957400000000002</v>
      </c>
      <c r="J6" s="44">
        <v>140000</v>
      </c>
      <c r="K6" s="44">
        <f t="shared" si="10"/>
        <v>20000</v>
      </c>
      <c r="L6" s="44">
        <v>11600</v>
      </c>
      <c r="M6" s="43">
        <f t="shared" si="7"/>
        <v>1229600</v>
      </c>
      <c r="N6" s="41">
        <f t="shared" si="0"/>
        <v>0.61480000000000001</v>
      </c>
      <c r="O6" s="43">
        <f t="shared" si="11"/>
        <v>30681.775312500002</v>
      </c>
      <c r="P6" s="43">
        <f t="shared" si="12"/>
        <v>2076133.4628125001</v>
      </c>
      <c r="Q6" s="48">
        <f t="shared" si="1"/>
        <v>1.0380667314062499</v>
      </c>
      <c r="R6" s="43">
        <f t="shared" si="13"/>
        <v>62754.404999999999</v>
      </c>
      <c r="S6" s="43">
        <f t="shared" si="14"/>
        <v>2154567.9050000003</v>
      </c>
      <c r="T6" s="48">
        <f t="shared" si="2"/>
        <v>1.0772839525000002</v>
      </c>
    </row>
    <row r="7" spans="1:20" x14ac:dyDescent="0.4">
      <c r="A7">
        <f t="shared" si="8"/>
        <v>5</v>
      </c>
      <c r="B7">
        <f t="shared" si="9"/>
        <v>34</v>
      </c>
      <c r="C7" s="43">
        <v>500000</v>
      </c>
      <c r="D7" s="40">
        <f t="shared" si="3"/>
        <v>23584.905660377357</v>
      </c>
      <c r="E7" s="43">
        <f t="shared" si="4"/>
        <v>2500000</v>
      </c>
      <c r="F7" s="44">
        <v>150000</v>
      </c>
      <c r="G7" s="44">
        <v>13987</v>
      </c>
      <c r="H7" s="43">
        <f t="shared" si="5"/>
        <v>1482622</v>
      </c>
      <c r="I7" s="41">
        <f t="shared" si="6"/>
        <v>0.59304880000000004</v>
      </c>
      <c r="J7" s="44">
        <v>140000</v>
      </c>
      <c r="K7" s="44">
        <f t="shared" si="10"/>
        <v>25000</v>
      </c>
      <c r="L7" s="44">
        <v>15100</v>
      </c>
      <c r="M7" s="43">
        <f t="shared" si="7"/>
        <v>1600600</v>
      </c>
      <c r="N7" s="41">
        <f t="shared" si="0"/>
        <v>0.64024000000000003</v>
      </c>
      <c r="O7" s="43">
        <f t="shared" si="11"/>
        <v>38642.001942187504</v>
      </c>
      <c r="P7" s="43">
        <f t="shared" si="12"/>
        <v>2614775.4647546876</v>
      </c>
      <c r="Q7" s="48">
        <f t="shared" si="1"/>
        <v>1.0459101859018751</v>
      </c>
      <c r="R7" s="43">
        <f t="shared" si="13"/>
        <v>79637.037150000004</v>
      </c>
      <c r="S7" s="43">
        <f t="shared" si="14"/>
        <v>2734204.9421500005</v>
      </c>
      <c r="T7" s="48">
        <f t="shared" si="2"/>
        <v>1.0936819768600001</v>
      </c>
    </row>
    <row r="8" spans="1:20" x14ac:dyDescent="0.4">
      <c r="A8">
        <f t="shared" si="8"/>
        <v>6</v>
      </c>
      <c r="B8">
        <f t="shared" si="9"/>
        <v>35</v>
      </c>
      <c r="C8" s="43">
        <v>500000</v>
      </c>
      <c r="D8" s="40">
        <f t="shared" si="3"/>
        <v>28301.886792452831</v>
      </c>
      <c r="E8" s="43">
        <f t="shared" si="4"/>
        <v>3000000</v>
      </c>
      <c r="F8" s="44">
        <v>150000</v>
      </c>
      <c r="G8" s="44">
        <v>17541</v>
      </c>
      <c r="H8" s="43">
        <f t="shared" si="5"/>
        <v>1859346</v>
      </c>
      <c r="I8" s="41">
        <f t="shared" si="6"/>
        <v>0.61978199999999994</v>
      </c>
      <c r="J8" s="44">
        <v>140000</v>
      </c>
      <c r="K8" s="44">
        <f t="shared" si="10"/>
        <v>30000</v>
      </c>
      <c r="L8" s="44">
        <v>19000</v>
      </c>
      <c r="M8" s="43">
        <f t="shared" si="7"/>
        <v>2014000</v>
      </c>
      <c r="N8" s="41">
        <f t="shared" si="0"/>
        <v>0.67133333333333334</v>
      </c>
      <c r="O8" s="43">
        <f t="shared" si="11"/>
        <v>46721.631971320312</v>
      </c>
      <c r="P8" s="43">
        <f t="shared" si="12"/>
        <v>3161497.0967260078</v>
      </c>
      <c r="Q8" s="48">
        <f t="shared" si="1"/>
        <v>1.0538323655753359</v>
      </c>
      <c r="R8" s="43">
        <f t="shared" si="13"/>
        <v>97026.148264500021</v>
      </c>
      <c r="S8" s="43">
        <f t="shared" si="14"/>
        <v>3331231.0904145003</v>
      </c>
      <c r="T8" s="48">
        <f t="shared" si="2"/>
        <v>1.1104103634715001</v>
      </c>
    </row>
    <row r="9" spans="1:20" x14ac:dyDescent="0.4">
      <c r="A9">
        <f t="shared" si="8"/>
        <v>7</v>
      </c>
      <c r="B9">
        <f t="shared" si="9"/>
        <v>36</v>
      </c>
      <c r="C9" s="43">
        <v>500000</v>
      </c>
      <c r="D9" s="40">
        <f t="shared" si="3"/>
        <v>33018.867924528298</v>
      </c>
      <c r="E9" s="43">
        <f t="shared" si="4"/>
        <v>3500000</v>
      </c>
      <c r="F9" s="44">
        <v>150000</v>
      </c>
      <c r="G9" s="44">
        <v>21225</v>
      </c>
      <c r="H9" s="43">
        <f t="shared" si="5"/>
        <v>2249850</v>
      </c>
      <c r="I9" s="41">
        <f t="shared" si="6"/>
        <v>0.64281428571428578</v>
      </c>
      <c r="J9" s="44">
        <v>140000</v>
      </c>
      <c r="K9" s="44">
        <f t="shared" si="10"/>
        <v>35000</v>
      </c>
      <c r="L9" s="44">
        <v>22200</v>
      </c>
      <c r="M9" s="43">
        <f t="shared" si="7"/>
        <v>2353200</v>
      </c>
      <c r="N9" s="41">
        <f t="shared" si="0"/>
        <v>0.67234285714285724</v>
      </c>
      <c r="O9" s="43">
        <f t="shared" si="11"/>
        <v>54922.456450890117</v>
      </c>
      <c r="P9" s="43">
        <f t="shared" si="12"/>
        <v>3716419.553176898</v>
      </c>
      <c r="Q9" s="48">
        <f t="shared" si="1"/>
        <v>1.0618341580505424</v>
      </c>
      <c r="R9" s="43">
        <f t="shared" si="13"/>
        <v>114936.93271243501</v>
      </c>
      <c r="S9" s="43">
        <f t="shared" si="14"/>
        <v>3946168.0231269351</v>
      </c>
      <c r="T9" s="48">
        <f t="shared" si="2"/>
        <v>1.1274765780362672</v>
      </c>
    </row>
    <row r="10" spans="1:20" x14ac:dyDescent="0.4">
      <c r="A10">
        <f t="shared" si="8"/>
        <v>8</v>
      </c>
      <c r="B10">
        <f t="shared" si="9"/>
        <v>37</v>
      </c>
      <c r="C10" s="43">
        <v>500000</v>
      </c>
      <c r="D10" s="40">
        <f t="shared" si="3"/>
        <v>37735.849056603773</v>
      </c>
      <c r="E10" s="43">
        <f t="shared" si="4"/>
        <v>4000000</v>
      </c>
      <c r="F10" s="44">
        <v>150000</v>
      </c>
      <c r="G10" s="44">
        <v>27666</v>
      </c>
      <c r="H10" s="43">
        <f t="shared" si="5"/>
        <v>2932596</v>
      </c>
      <c r="I10" s="41">
        <f t="shared" si="6"/>
        <v>0.73314900000000005</v>
      </c>
      <c r="J10" s="44">
        <v>140000</v>
      </c>
      <c r="K10" s="44">
        <f t="shared" si="10"/>
        <v>40000</v>
      </c>
      <c r="L10" s="44">
        <v>25900</v>
      </c>
      <c r="M10" s="43">
        <f t="shared" si="7"/>
        <v>2745400</v>
      </c>
      <c r="N10" s="41">
        <f t="shared" si="0"/>
        <v>0.68635000000000002</v>
      </c>
      <c r="O10" s="43">
        <f t="shared" si="11"/>
        <v>63246.293297653479</v>
      </c>
      <c r="P10" s="43">
        <f t="shared" si="12"/>
        <v>4279665.8464745516</v>
      </c>
      <c r="Q10" s="48">
        <f t="shared" si="1"/>
        <v>1.0699164616186378</v>
      </c>
      <c r="R10" s="43">
        <f t="shared" si="13"/>
        <v>133385.04069380806</v>
      </c>
      <c r="S10" s="43">
        <f t="shared" si="14"/>
        <v>4579553.063820743</v>
      </c>
      <c r="T10" s="48">
        <f t="shared" si="2"/>
        <v>1.1448882659551858</v>
      </c>
    </row>
    <row r="11" spans="1:20" x14ac:dyDescent="0.4">
      <c r="A11">
        <f t="shared" si="8"/>
        <v>9</v>
      </c>
      <c r="B11">
        <f t="shared" si="9"/>
        <v>38</v>
      </c>
      <c r="C11" s="43">
        <v>500000</v>
      </c>
      <c r="D11" s="40">
        <f t="shared" si="3"/>
        <v>42452.830188679247</v>
      </c>
      <c r="E11" s="43">
        <f t="shared" si="4"/>
        <v>4500000</v>
      </c>
      <c r="F11" s="44">
        <v>150000</v>
      </c>
      <c r="G11" s="44">
        <v>34995</v>
      </c>
      <c r="H11" s="43">
        <f t="shared" si="5"/>
        <v>3709470</v>
      </c>
      <c r="I11" s="41">
        <f t="shared" si="6"/>
        <v>0.82432666666666665</v>
      </c>
      <c r="J11" s="44">
        <v>140000</v>
      </c>
      <c r="K11" s="44">
        <f t="shared" si="10"/>
        <v>45000</v>
      </c>
      <c r="L11" s="44">
        <v>29700</v>
      </c>
      <c r="M11" s="43">
        <f t="shared" si="7"/>
        <v>3148200</v>
      </c>
      <c r="N11" s="41">
        <f t="shared" si="0"/>
        <v>0.6996</v>
      </c>
      <c r="O11" s="43">
        <f t="shared" si="11"/>
        <v>71694.987697118282</v>
      </c>
      <c r="P11" s="43">
        <f t="shared" si="12"/>
        <v>4851360.8341716696</v>
      </c>
      <c r="Q11" s="48">
        <f t="shared" si="1"/>
        <v>1.0780801853714821</v>
      </c>
      <c r="R11" s="43">
        <f t="shared" si="13"/>
        <v>152386.59191462229</v>
      </c>
      <c r="S11" s="43">
        <f t="shared" si="14"/>
        <v>5231939.6557353651</v>
      </c>
      <c r="T11" s="48">
        <f t="shared" si="2"/>
        <v>1.1626532568300811</v>
      </c>
    </row>
    <row r="12" spans="1:20" s="54" customFormat="1" x14ac:dyDescent="0.4">
      <c r="A12" s="54">
        <f t="shared" si="8"/>
        <v>10</v>
      </c>
      <c r="B12" s="54">
        <f t="shared" si="9"/>
        <v>39</v>
      </c>
      <c r="C12" s="55">
        <v>500000</v>
      </c>
      <c r="D12" s="56">
        <f t="shared" si="3"/>
        <v>47169.811320754714</v>
      </c>
      <c r="E12" s="55">
        <f t="shared" si="4"/>
        <v>5000000</v>
      </c>
      <c r="F12" s="57">
        <v>150000</v>
      </c>
      <c r="G12" s="57">
        <v>43216</v>
      </c>
      <c r="H12" s="55">
        <f t="shared" si="5"/>
        <v>4580896</v>
      </c>
      <c r="I12" s="58">
        <f t="shared" si="6"/>
        <v>0.91617920000000008</v>
      </c>
      <c r="J12" s="57">
        <v>140000</v>
      </c>
      <c r="K12" s="57">
        <f t="shared" si="10"/>
        <v>50000</v>
      </c>
      <c r="L12" s="57">
        <v>33600</v>
      </c>
      <c r="M12" s="55">
        <f t="shared" si="7"/>
        <v>3561600</v>
      </c>
      <c r="N12" s="58">
        <f t="shared" si="0"/>
        <v>0.71232000000000006</v>
      </c>
      <c r="O12" s="55">
        <f t="shared" si="11"/>
        <v>80270.412512575043</v>
      </c>
      <c r="P12" s="55">
        <f t="shared" si="12"/>
        <v>5431631.2466842448</v>
      </c>
      <c r="Q12" s="59">
        <f t="shared" si="1"/>
        <v>1.0863262493368491</v>
      </c>
      <c r="R12" s="55">
        <f t="shared" si="13"/>
        <v>171958.18967206095</v>
      </c>
      <c r="S12" s="55">
        <f t="shared" si="14"/>
        <v>5903897.8454074264</v>
      </c>
      <c r="T12" s="59">
        <f t="shared" si="2"/>
        <v>1.1807795690814853</v>
      </c>
    </row>
    <row r="13" spans="1:20" x14ac:dyDescent="0.4">
      <c r="A13">
        <f t="shared" si="8"/>
        <v>11</v>
      </c>
      <c r="B13">
        <f t="shared" si="9"/>
        <v>40</v>
      </c>
      <c r="C13" s="43">
        <v>0</v>
      </c>
      <c r="D13" s="40">
        <f t="shared" si="3"/>
        <v>47169.811320754714</v>
      </c>
      <c r="E13" s="43">
        <f t="shared" si="4"/>
        <v>5000000</v>
      </c>
      <c r="F13" s="44">
        <v>150000</v>
      </c>
      <c r="G13" s="44">
        <v>47768</v>
      </c>
      <c r="H13" s="43">
        <f t="shared" si="5"/>
        <v>5063408</v>
      </c>
      <c r="I13" s="41">
        <f t="shared" si="6"/>
        <v>1.0126816000000001</v>
      </c>
      <c r="J13" s="44">
        <v>140000</v>
      </c>
      <c r="K13" s="44">
        <v>140000</v>
      </c>
      <c r="L13" s="44">
        <v>49000</v>
      </c>
      <c r="M13" s="43">
        <f t="shared" si="7"/>
        <v>5194000</v>
      </c>
      <c r="N13" s="41">
        <f t="shared" si="0"/>
        <v>1.0388000000000002</v>
      </c>
      <c r="O13" s="43">
        <f t="shared" si="11"/>
        <v>81474.468700263664</v>
      </c>
      <c r="P13" s="43">
        <f t="shared" si="12"/>
        <v>5513105.7153845085</v>
      </c>
      <c r="Q13" s="48">
        <f t="shared" si="1"/>
        <v>1.1026211430769017</v>
      </c>
      <c r="R13" s="43">
        <f t="shared" si="13"/>
        <v>177116.93536222278</v>
      </c>
      <c r="S13" s="43">
        <f t="shared" si="14"/>
        <v>6081014.780769649</v>
      </c>
      <c r="T13" s="48">
        <f t="shared" si="2"/>
        <v>1.2162029561539298</v>
      </c>
    </row>
    <row r="14" spans="1:20" x14ac:dyDescent="0.4">
      <c r="A14">
        <f t="shared" si="8"/>
        <v>12</v>
      </c>
      <c r="B14">
        <f t="shared" si="9"/>
        <v>41</v>
      </c>
      <c r="C14" s="43">
        <v>0</v>
      </c>
      <c r="D14" s="40">
        <f t="shared" si="3"/>
        <v>47169.811320754714</v>
      </c>
      <c r="E14" s="43">
        <f t="shared" si="4"/>
        <v>5000000</v>
      </c>
      <c r="F14" s="44">
        <v>150000</v>
      </c>
      <c r="G14" s="44">
        <v>48843</v>
      </c>
      <c r="H14" s="43">
        <f t="shared" si="5"/>
        <v>5177358</v>
      </c>
      <c r="I14" s="41">
        <f t="shared" si="6"/>
        <v>1.0354716000000002</v>
      </c>
      <c r="J14" s="44">
        <v>140000</v>
      </c>
      <c r="K14" s="44">
        <v>140000</v>
      </c>
      <c r="L14" s="44">
        <v>50100</v>
      </c>
      <c r="M14" s="43">
        <f t="shared" si="7"/>
        <v>5310600</v>
      </c>
      <c r="N14" s="41">
        <f t="shared" si="0"/>
        <v>1.0621200000000002</v>
      </c>
      <c r="O14" s="43">
        <f t="shared" si="11"/>
        <v>82696.58573076762</v>
      </c>
      <c r="P14" s="43">
        <f t="shared" si="12"/>
        <v>5595802.3011152763</v>
      </c>
      <c r="Q14" s="48">
        <f t="shared" si="1"/>
        <v>1.1191604602230552</v>
      </c>
      <c r="R14" s="43">
        <f t="shared" si="13"/>
        <v>182430.44342308945</v>
      </c>
      <c r="S14" s="43">
        <f t="shared" si="14"/>
        <v>6263445.2241927385</v>
      </c>
      <c r="T14" s="48">
        <f t="shared" si="2"/>
        <v>1.2526890448385477</v>
      </c>
    </row>
    <row r="15" spans="1:20" x14ac:dyDescent="0.4">
      <c r="A15">
        <f t="shared" si="8"/>
        <v>13</v>
      </c>
      <c r="B15">
        <f t="shared" si="9"/>
        <v>42</v>
      </c>
      <c r="C15" s="43">
        <v>0</v>
      </c>
      <c r="D15" s="40">
        <f t="shared" si="3"/>
        <v>47169.811320754714</v>
      </c>
      <c r="E15" s="43">
        <f t="shared" si="4"/>
        <v>5000000</v>
      </c>
      <c r="F15" s="44">
        <v>150000</v>
      </c>
      <c r="G15" s="44">
        <v>49945</v>
      </c>
      <c r="H15" s="43">
        <f t="shared" si="5"/>
        <v>5294170</v>
      </c>
      <c r="I15" s="41">
        <f t="shared" si="6"/>
        <v>1.0588340000000001</v>
      </c>
      <c r="J15" s="44">
        <v>140000</v>
      </c>
      <c r="K15" s="44">
        <v>140000</v>
      </c>
      <c r="L15" s="44">
        <v>51100</v>
      </c>
      <c r="M15" s="43">
        <f t="shared" si="7"/>
        <v>5416600</v>
      </c>
      <c r="N15" s="41">
        <f t="shared" si="0"/>
        <v>1.0833200000000001</v>
      </c>
      <c r="O15" s="43">
        <f t="shared" si="11"/>
        <v>83937.034516729153</v>
      </c>
      <c r="P15" s="43">
        <f t="shared" si="12"/>
        <v>5679739.3356320057</v>
      </c>
      <c r="Q15" s="48">
        <f t="shared" si="1"/>
        <v>1.1359478671264012</v>
      </c>
      <c r="R15" s="43">
        <f t="shared" si="13"/>
        <v>187903.35672578216</v>
      </c>
      <c r="S15" s="43">
        <f t="shared" si="14"/>
        <v>6451348.5809185207</v>
      </c>
      <c r="T15" s="48">
        <f t="shared" si="2"/>
        <v>1.2902697161837042</v>
      </c>
    </row>
    <row r="16" spans="1:20" x14ac:dyDescent="0.4">
      <c r="A16">
        <f t="shared" si="8"/>
        <v>14</v>
      </c>
      <c r="B16">
        <f t="shared" si="9"/>
        <v>43</v>
      </c>
      <c r="C16" s="43">
        <v>0</v>
      </c>
      <c r="D16" s="40">
        <f t="shared" si="3"/>
        <v>47169.811320754714</v>
      </c>
      <c r="E16" s="43">
        <f t="shared" si="4"/>
        <v>5000000</v>
      </c>
      <c r="F16" s="44">
        <v>150000</v>
      </c>
      <c r="G16" s="44">
        <v>51073</v>
      </c>
      <c r="H16" s="43">
        <f t="shared" si="5"/>
        <v>5413738</v>
      </c>
      <c r="I16" s="41">
        <f t="shared" si="6"/>
        <v>1.0827476</v>
      </c>
      <c r="J16" s="44">
        <v>140000</v>
      </c>
      <c r="K16" s="44">
        <v>140000</v>
      </c>
      <c r="L16" s="44">
        <v>52200</v>
      </c>
      <c r="M16" s="43">
        <f t="shared" si="7"/>
        <v>5533200</v>
      </c>
      <c r="N16" s="41">
        <f t="shared" si="0"/>
        <v>1.1066400000000001</v>
      </c>
      <c r="O16" s="43">
        <f t="shared" si="11"/>
        <v>85196.09003448009</v>
      </c>
      <c r="P16" s="43">
        <f t="shared" si="12"/>
        <v>5764935.4256664859</v>
      </c>
      <c r="Q16" s="48">
        <f t="shared" si="1"/>
        <v>1.1529870851332973</v>
      </c>
      <c r="R16" s="43">
        <f t="shared" si="13"/>
        <v>193540.45742755561</v>
      </c>
      <c r="S16" s="43">
        <f t="shared" si="14"/>
        <v>6644889.0383460764</v>
      </c>
      <c r="T16" s="48">
        <f t="shared" si="2"/>
        <v>1.3289778076692154</v>
      </c>
    </row>
    <row r="17" spans="1:20" x14ac:dyDescent="0.4">
      <c r="A17">
        <f t="shared" si="8"/>
        <v>15</v>
      </c>
      <c r="B17">
        <f t="shared" si="9"/>
        <v>44</v>
      </c>
      <c r="C17" s="43">
        <v>0</v>
      </c>
      <c r="D17" s="40">
        <f t="shared" si="3"/>
        <v>47169.811320754714</v>
      </c>
      <c r="E17" s="43">
        <f t="shared" si="4"/>
        <v>5000000</v>
      </c>
      <c r="F17" s="44">
        <v>150000</v>
      </c>
      <c r="G17" s="44">
        <v>52227</v>
      </c>
      <c r="H17" s="43">
        <f t="shared" si="5"/>
        <v>5536062</v>
      </c>
      <c r="I17" s="41">
        <f t="shared" si="6"/>
        <v>1.1072124000000001</v>
      </c>
      <c r="J17" s="44">
        <v>140000</v>
      </c>
      <c r="K17" s="44">
        <v>140000</v>
      </c>
      <c r="L17" s="44">
        <v>53268</v>
      </c>
      <c r="M17" s="43">
        <f t="shared" si="7"/>
        <v>5646408</v>
      </c>
      <c r="N17" s="41">
        <f t="shared" si="0"/>
        <v>1.1292816000000001</v>
      </c>
      <c r="O17" s="43">
        <f t="shared" si="11"/>
        <v>86474.031384997288</v>
      </c>
      <c r="P17" s="43">
        <f t="shared" si="12"/>
        <v>5851409.457051483</v>
      </c>
      <c r="Q17" s="48">
        <f t="shared" si="1"/>
        <v>1.1702818914102966</v>
      </c>
      <c r="R17" s="43">
        <f t="shared" si="13"/>
        <v>199346.67115038232</v>
      </c>
      <c r="S17" s="43">
        <f t="shared" si="14"/>
        <v>6844235.709496459</v>
      </c>
      <c r="T17" s="48">
        <f t="shared" si="2"/>
        <v>1.3688471418992918</v>
      </c>
    </row>
    <row r="18" spans="1:20" x14ac:dyDescent="0.4">
      <c r="A18">
        <f t="shared" si="8"/>
        <v>16</v>
      </c>
      <c r="B18">
        <f t="shared" si="9"/>
        <v>45</v>
      </c>
      <c r="C18" s="43">
        <v>0</v>
      </c>
      <c r="D18" s="40">
        <f t="shared" si="3"/>
        <v>47169.811320754714</v>
      </c>
      <c r="E18" s="43">
        <f t="shared" si="4"/>
        <v>5000000</v>
      </c>
      <c r="F18" s="44">
        <v>150000</v>
      </c>
      <c r="G18" s="44">
        <v>53408</v>
      </c>
      <c r="H18" s="43">
        <f t="shared" si="5"/>
        <v>5661248</v>
      </c>
      <c r="I18" s="41">
        <f t="shared" si="6"/>
        <v>1.1322496</v>
      </c>
      <c r="J18" s="44">
        <v>140000</v>
      </c>
      <c r="K18" s="44">
        <v>140000</v>
      </c>
      <c r="L18" s="44">
        <v>54391</v>
      </c>
      <c r="M18" s="43">
        <f t="shared" si="7"/>
        <v>5765446</v>
      </c>
      <c r="N18" s="41">
        <f t="shared" si="0"/>
        <v>1.1530892000000001</v>
      </c>
      <c r="O18" s="43">
        <f t="shared" si="11"/>
        <v>87771.14185577225</v>
      </c>
      <c r="P18" s="43">
        <f t="shared" si="12"/>
        <v>5939180.5989072556</v>
      </c>
      <c r="Q18" s="48">
        <f t="shared" si="1"/>
        <v>1.1878361197814511</v>
      </c>
      <c r="R18" s="43">
        <f t="shared" si="13"/>
        <v>205327.07128489375</v>
      </c>
      <c r="S18" s="43">
        <f t="shared" si="14"/>
        <v>7049562.7807813529</v>
      </c>
      <c r="T18" s="48">
        <f t="shared" si="2"/>
        <v>1.4099125561562706</v>
      </c>
    </row>
    <row r="19" spans="1:20" x14ac:dyDescent="0.4">
      <c r="A19">
        <f t="shared" si="8"/>
        <v>17</v>
      </c>
      <c r="B19">
        <f t="shared" si="9"/>
        <v>46</v>
      </c>
      <c r="C19" s="43">
        <v>0</v>
      </c>
      <c r="D19" s="40">
        <f t="shared" si="3"/>
        <v>47169.811320754714</v>
      </c>
      <c r="E19" s="43">
        <f t="shared" si="4"/>
        <v>5000000</v>
      </c>
      <c r="F19" s="44">
        <v>150000</v>
      </c>
      <c r="G19" s="44">
        <v>54613</v>
      </c>
      <c r="H19" s="43">
        <f t="shared" si="5"/>
        <v>5788978</v>
      </c>
      <c r="I19" s="41">
        <f t="shared" si="6"/>
        <v>1.1577956</v>
      </c>
      <c r="J19" s="44">
        <v>140000</v>
      </c>
      <c r="K19" s="44">
        <v>140000</v>
      </c>
      <c r="L19" s="44">
        <v>55518</v>
      </c>
      <c r="M19" s="43">
        <f t="shared" si="7"/>
        <v>5884908</v>
      </c>
      <c r="N19" s="41">
        <f t="shared" si="0"/>
        <v>1.1769816000000002</v>
      </c>
      <c r="O19" s="43">
        <f t="shared" si="11"/>
        <v>89087.708983608842</v>
      </c>
      <c r="P19" s="43">
        <f t="shared" si="12"/>
        <v>6028268.3078908641</v>
      </c>
      <c r="Q19" s="48">
        <f t="shared" si="1"/>
        <v>1.2056536615781728</v>
      </c>
      <c r="R19" s="43">
        <f t="shared" si="13"/>
        <v>211486.88342344059</v>
      </c>
      <c r="S19" s="43">
        <f t="shared" si="14"/>
        <v>7261049.6642047931</v>
      </c>
      <c r="T19" s="48">
        <f t="shared" si="2"/>
        <v>1.4522099328409586</v>
      </c>
    </row>
    <row r="20" spans="1:20" x14ac:dyDescent="0.4">
      <c r="A20">
        <f t="shared" si="8"/>
        <v>18</v>
      </c>
      <c r="B20">
        <f t="shared" si="9"/>
        <v>47</v>
      </c>
      <c r="C20" s="43">
        <v>0</v>
      </c>
      <c r="D20" s="40">
        <f t="shared" si="3"/>
        <v>47169.811320754714</v>
      </c>
      <c r="E20" s="43">
        <f t="shared" si="4"/>
        <v>5000000</v>
      </c>
      <c r="F20" s="44">
        <v>150000</v>
      </c>
      <c r="G20" s="44">
        <v>55844</v>
      </c>
      <c r="H20" s="43">
        <f t="shared" si="5"/>
        <v>5919464</v>
      </c>
      <c r="I20" s="41">
        <f t="shared" si="6"/>
        <v>1.1838928</v>
      </c>
      <c r="J20" s="44">
        <v>140000</v>
      </c>
      <c r="K20" s="44">
        <v>140000</v>
      </c>
      <c r="L20" s="44">
        <v>56658</v>
      </c>
      <c r="M20" s="43">
        <f t="shared" si="7"/>
        <v>6005748</v>
      </c>
      <c r="N20" s="41">
        <f t="shared" si="0"/>
        <v>1.2011496000000002</v>
      </c>
      <c r="O20" s="43">
        <f t="shared" si="11"/>
        <v>90424.024618362964</v>
      </c>
      <c r="P20" s="43">
        <f t="shared" si="12"/>
        <v>6118692.3325092271</v>
      </c>
      <c r="Q20" s="48">
        <f t="shared" si="1"/>
        <v>1.2237384665018454</v>
      </c>
      <c r="R20" s="43">
        <f t="shared" si="13"/>
        <v>217831.48992614381</v>
      </c>
      <c r="S20" s="43">
        <f t="shared" si="14"/>
        <v>7478881.1541309366</v>
      </c>
      <c r="T20" s="48">
        <f t="shared" si="2"/>
        <v>1.4957762308261873</v>
      </c>
    </row>
    <row r="21" spans="1:20" x14ac:dyDescent="0.4">
      <c r="A21">
        <f t="shared" si="8"/>
        <v>19</v>
      </c>
      <c r="B21">
        <f t="shared" si="9"/>
        <v>48</v>
      </c>
      <c r="C21" s="43">
        <v>0</v>
      </c>
      <c r="D21" s="40">
        <f t="shared" si="3"/>
        <v>47169.811320754714</v>
      </c>
      <c r="E21" s="43">
        <f t="shared" si="4"/>
        <v>5000000</v>
      </c>
      <c r="F21" s="44">
        <v>150000</v>
      </c>
      <c r="G21" s="44">
        <v>57101</v>
      </c>
      <c r="H21" s="43">
        <f t="shared" si="5"/>
        <v>6052706</v>
      </c>
      <c r="I21" s="41">
        <f t="shared" si="6"/>
        <v>1.2105412</v>
      </c>
      <c r="J21" s="44">
        <v>140000</v>
      </c>
      <c r="K21" s="44">
        <v>140000</v>
      </c>
      <c r="L21" s="44">
        <v>57815</v>
      </c>
      <c r="M21" s="43">
        <f t="shared" si="7"/>
        <v>6128390</v>
      </c>
      <c r="N21" s="41">
        <f t="shared" si="0"/>
        <v>1.225678</v>
      </c>
      <c r="O21" s="43">
        <f t="shared" si="11"/>
        <v>91780.384987638405</v>
      </c>
      <c r="P21" s="43">
        <f t="shared" si="12"/>
        <v>6210472.7174968654</v>
      </c>
      <c r="Q21" s="48">
        <f t="shared" si="1"/>
        <v>1.2420945434993731</v>
      </c>
      <c r="R21" s="43">
        <f t="shared" si="13"/>
        <v>224366.4346239281</v>
      </c>
      <c r="S21" s="43">
        <f t="shared" si="14"/>
        <v>7703247.5887548644</v>
      </c>
      <c r="T21" s="48">
        <f t="shared" si="2"/>
        <v>1.5406495177509729</v>
      </c>
    </row>
    <row r="22" spans="1:20" s="54" customFormat="1" x14ac:dyDescent="0.4">
      <c r="A22" s="54">
        <f t="shared" si="8"/>
        <v>20</v>
      </c>
      <c r="B22" s="54">
        <f t="shared" si="9"/>
        <v>49</v>
      </c>
      <c r="C22" s="55">
        <v>0</v>
      </c>
      <c r="D22" s="56">
        <f t="shared" si="3"/>
        <v>47169.811320754714</v>
      </c>
      <c r="E22" s="55">
        <f t="shared" si="4"/>
        <v>5000000</v>
      </c>
      <c r="F22" s="57">
        <v>150000</v>
      </c>
      <c r="G22" s="57">
        <v>58382</v>
      </c>
      <c r="H22" s="55">
        <f t="shared" si="5"/>
        <v>6188492</v>
      </c>
      <c r="I22" s="58">
        <f t="shared" si="6"/>
        <v>1.2376984</v>
      </c>
      <c r="J22" s="57">
        <v>140000</v>
      </c>
      <c r="K22" s="57">
        <v>140000</v>
      </c>
      <c r="L22" s="57">
        <v>58900</v>
      </c>
      <c r="M22" s="55">
        <f t="shared" si="7"/>
        <v>6243400</v>
      </c>
      <c r="N22" s="58">
        <f t="shared" si="0"/>
        <v>1.24868</v>
      </c>
      <c r="O22" s="55">
        <f t="shared" si="11"/>
        <v>93157.090762452979</v>
      </c>
      <c r="P22" s="55">
        <f t="shared" si="12"/>
        <v>6303629.8082593186</v>
      </c>
      <c r="Q22" s="59">
        <f t="shared" si="1"/>
        <v>1.2607259616518638</v>
      </c>
      <c r="R22" s="55">
        <f t="shared" si="13"/>
        <v>231097.42766264596</v>
      </c>
      <c r="S22" s="55">
        <f t="shared" si="14"/>
        <v>7934345.0164175108</v>
      </c>
      <c r="T22" s="59">
        <f t="shared" si="2"/>
        <v>1.5868690032835022</v>
      </c>
    </row>
    <row r="23" spans="1:20" x14ac:dyDescent="0.4">
      <c r="A23">
        <f t="shared" si="8"/>
        <v>21</v>
      </c>
      <c r="B23">
        <f t="shared" si="9"/>
        <v>50</v>
      </c>
      <c r="C23" s="43">
        <v>0</v>
      </c>
      <c r="D23" s="40">
        <f t="shared" si="3"/>
        <v>47169.811320754714</v>
      </c>
      <c r="E23" s="43">
        <f t="shared" si="4"/>
        <v>5000000</v>
      </c>
      <c r="F23" s="44">
        <v>150000</v>
      </c>
      <c r="G23" s="44">
        <v>59690</v>
      </c>
      <c r="H23" s="43">
        <f t="shared" si="5"/>
        <v>6327140</v>
      </c>
      <c r="I23" s="41">
        <f t="shared" si="6"/>
        <v>1.265428</v>
      </c>
      <c r="J23" s="44">
        <v>140000</v>
      </c>
      <c r="K23" s="44">
        <v>140000</v>
      </c>
      <c r="L23" s="44">
        <v>60000</v>
      </c>
      <c r="M23" s="43">
        <f t="shared" si="7"/>
        <v>6360000</v>
      </c>
      <c r="N23" s="41">
        <f t="shared" si="0"/>
        <v>1.272</v>
      </c>
      <c r="O23" s="43">
        <f t="shared" si="11"/>
        <v>94554.447123889768</v>
      </c>
      <c r="P23" s="43">
        <f t="shared" si="12"/>
        <v>6398184.2553832084</v>
      </c>
      <c r="Q23" s="48">
        <f t="shared" si="1"/>
        <v>1.2796368510766416</v>
      </c>
      <c r="R23" s="43">
        <f t="shared" si="13"/>
        <v>238030.35049252532</v>
      </c>
      <c r="S23" s="43">
        <f t="shared" si="14"/>
        <v>8172375.3669100357</v>
      </c>
      <c r="T23" s="48">
        <f t="shared" si="2"/>
        <v>1.634475073382007</v>
      </c>
    </row>
    <row r="24" spans="1:20" x14ac:dyDescent="0.4">
      <c r="A24">
        <f t="shared" si="8"/>
        <v>22</v>
      </c>
      <c r="B24">
        <f t="shared" si="9"/>
        <v>51</v>
      </c>
      <c r="C24" s="43">
        <v>0</v>
      </c>
      <c r="D24" s="40">
        <f t="shared" si="3"/>
        <v>47169.811320754714</v>
      </c>
      <c r="E24" s="43">
        <f t="shared" si="4"/>
        <v>5000000</v>
      </c>
      <c r="F24" s="44">
        <v>150000</v>
      </c>
      <c r="G24" s="44">
        <v>61024</v>
      </c>
      <c r="H24" s="43">
        <f t="shared" si="5"/>
        <v>6468544</v>
      </c>
      <c r="I24" s="41">
        <f t="shared" si="6"/>
        <v>1.2937088000000001</v>
      </c>
      <c r="J24" s="44">
        <v>140000</v>
      </c>
      <c r="K24" s="44">
        <v>140000</v>
      </c>
      <c r="L24" s="44">
        <v>61400</v>
      </c>
      <c r="M24" s="43">
        <f t="shared" si="7"/>
        <v>6508400</v>
      </c>
      <c r="N24" s="41">
        <f t="shared" si="0"/>
        <v>1.3016800000000002</v>
      </c>
      <c r="O24" s="43">
        <f t="shared" si="11"/>
        <v>95972.763830748125</v>
      </c>
      <c r="P24" s="43">
        <f t="shared" si="12"/>
        <v>6494157.0192139568</v>
      </c>
      <c r="Q24" s="48">
        <f t="shared" si="1"/>
        <v>1.2988314038427913</v>
      </c>
      <c r="R24" s="43">
        <f t="shared" si="13"/>
        <v>245171.26100730107</v>
      </c>
      <c r="S24" s="43">
        <f t="shared" si="14"/>
        <v>8417546.6279173363</v>
      </c>
      <c r="T24" s="48">
        <f t="shared" si="2"/>
        <v>1.6835093255834672</v>
      </c>
    </row>
    <row r="25" spans="1:20" x14ac:dyDescent="0.4">
      <c r="A25">
        <f t="shared" si="8"/>
        <v>23</v>
      </c>
      <c r="B25">
        <f t="shared" si="9"/>
        <v>52</v>
      </c>
      <c r="C25" s="43">
        <v>0</v>
      </c>
      <c r="D25" s="40">
        <f t="shared" si="3"/>
        <v>47169.811320754714</v>
      </c>
      <c r="E25" s="43">
        <f t="shared" si="4"/>
        <v>5000000</v>
      </c>
      <c r="F25" s="44">
        <v>150000</v>
      </c>
      <c r="G25" s="44">
        <v>62385</v>
      </c>
      <c r="H25" s="43">
        <f t="shared" si="5"/>
        <v>6612810</v>
      </c>
      <c r="I25" s="41">
        <f t="shared" si="6"/>
        <v>1.322562</v>
      </c>
      <c r="J25" s="44">
        <v>140000</v>
      </c>
      <c r="K25" s="44">
        <v>140000</v>
      </c>
      <c r="L25" s="44">
        <v>62650</v>
      </c>
      <c r="M25" s="43">
        <f t="shared" si="7"/>
        <v>6640900</v>
      </c>
      <c r="N25" s="41">
        <f t="shared" si="0"/>
        <v>1.3281800000000001</v>
      </c>
      <c r="O25" s="43">
        <f t="shared" si="11"/>
        <v>97412.35528820935</v>
      </c>
      <c r="P25" s="43">
        <f t="shared" si="12"/>
        <v>6591569.3745021662</v>
      </c>
      <c r="Q25" s="48">
        <f t="shared" si="1"/>
        <v>1.3183138749004333</v>
      </c>
      <c r="R25" s="43">
        <f t="shared" si="13"/>
        <v>252526.3988375201</v>
      </c>
      <c r="S25" s="43">
        <f t="shared" si="14"/>
        <v>8670073.0267548561</v>
      </c>
      <c r="T25" s="48">
        <f t="shared" si="2"/>
        <v>1.7340146053509713</v>
      </c>
    </row>
    <row r="26" spans="1:20" x14ac:dyDescent="0.4">
      <c r="A26">
        <f t="shared" si="8"/>
        <v>24</v>
      </c>
      <c r="B26">
        <f t="shared" si="9"/>
        <v>53</v>
      </c>
      <c r="C26" s="43">
        <v>0</v>
      </c>
      <c r="D26" s="40">
        <f t="shared" si="3"/>
        <v>47169.811320754714</v>
      </c>
      <c r="E26" s="43">
        <f t="shared" si="4"/>
        <v>5000000</v>
      </c>
      <c r="F26" s="44">
        <v>150000</v>
      </c>
      <c r="G26" s="44">
        <v>63776</v>
      </c>
      <c r="H26" s="43">
        <f t="shared" si="5"/>
        <v>6760256</v>
      </c>
      <c r="I26" s="41">
        <f t="shared" si="6"/>
        <v>1.3520512</v>
      </c>
      <c r="J26" s="44">
        <v>140000</v>
      </c>
      <c r="K26" s="44">
        <v>140000</v>
      </c>
      <c r="L26" s="44">
        <v>63900</v>
      </c>
      <c r="M26" s="43">
        <f t="shared" si="7"/>
        <v>6773400</v>
      </c>
      <c r="N26" s="41">
        <f t="shared" si="0"/>
        <v>1.3546800000000001</v>
      </c>
      <c r="O26" s="43">
        <f t="shared" si="11"/>
        <v>98873.54061753249</v>
      </c>
      <c r="P26" s="43">
        <f t="shared" si="12"/>
        <v>6690442.9151196983</v>
      </c>
      <c r="Q26" s="48">
        <f t="shared" si="1"/>
        <v>1.3380885830239397</v>
      </c>
      <c r="R26" s="43">
        <f t="shared" si="13"/>
        <v>260102.19080264569</v>
      </c>
      <c r="S26" s="43">
        <f t="shared" si="14"/>
        <v>8930175.217557501</v>
      </c>
      <c r="T26" s="48">
        <f t="shared" si="2"/>
        <v>1.7860350435115002</v>
      </c>
    </row>
    <row r="27" spans="1:20" x14ac:dyDescent="0.4">
      <c r="A27">
        <f t="shared" si="8"/>
        <v>25</v>
      </c>
      <c r="B27">
        <f t="shared" si="9"/>
        <v>54</v>
      </c>
      <c r="C27" s="43">
        <v>0</v>
      </c>
      <c r="D27" s="40">
        <f t="shared" si="3"/>
        <v>47169.811320754714</v>
      </c>
      <c r="E27" s="43">
        <f t="shared" si="4"/>
        <v>5000000</v>
      </c>
      <c r="F27" s="44">
        <v>150000</v>
      </c>
      <c r="G27" s="44">
        <v>65198</v>
      </c>
      <c r="H27" s="43">
        <f t="shared" si="5"/>
        <v>6910988</v>
      </c>
      <c r="I27" s="41">
        <f t="shared" si="6"/>
        <v>1.3821976</v>
      </c>
      <c r="J27" s="44">
        <v>140000</v>
      </c>
      <c r="K27" s="44">
        <v>140000</v>
      </c>
      <c r="L27" s="44">
        <v>65200</v>
      </c>
      <c r="M27" s="43">
        <f t="shared" si="7"/>
        <v>6911200</v>
      </c>
      <c r="N27" s="41">
        <f t="shared" si="0"/>
        <v>1.3822400000000001</v>
      </c>
      <c r="O27" s="43">
        <f t="shared" si="11"/>
        <v>100356.64372679546</v>
      </c>
      <c r="P27" s="43">
        <f t="shared" si="12"/>
        <v>6790799.5588464942</v>
      </c>
      <c r="Q27" s="48">
        <f t="shared" si="1"/>
        <v>1.3581599117692988</v>
      </c>
      <c r="R27" s="43">
        <f t="shared" si="13"/>
        <v>267905.25652672502</v>
      </c>
      <c r="S27" s="43">
        <f t="shared" si="14"/>
        <v>9198080.4740842264</v>
      </c>
      <c r="T27" s="48">
        <f t="shared" si="2"/>
        <v>1.8396160948168452</v>
      </c>
    </row>
    <row r="28" spans="1:20" x14ac:dyDescent="0.4">
      <c r="A28">
        <f t="shared" si="8"/>
        <v>26</v>
      </c>
      <c r="B28">
        <f t="shared" si="9"/>
        <v>55</v>
      </c>
      <c r="C28" s="43">
        <v>0</v>
      </c>
      <c r="D28" s="40">
        <f t="shared" si="3"/>
        <v>47169.811320754714</v>
      </c>
      <c r="E28" s="43">
        <f t="shared" si="4"/>
        <v>5000000</v>
      </c>
      <c r="F28" s="44">
        <v>150000</v>
      </c>
      <c r="G28" s="44">
        <v>66654</v>
      </c>
      <c r="H28" s="43">
        <f t="shared" si="5"/>
        <v>7065324</v>
      </c>
      <c r="I28" s="41">
        <f t="shared" si="6"/>
        <v>1.4130648000000001</v>
      </c>
      <c r="J28" s="44">
        <v>140000</v>
      </c>
      <c r="K28" s="44">
        <v>140000</v>
      </c>
      <c r="L28" s="44">
        <v>66514</v>
      </c>
      <c r="M28" s="43">
        <f t="shared" si="7"/>
        <v>7050484</v>
      </c>
      <c r="N28" s="41">
        <f t="shared" si="0"/>
        <v>1.4100968</v>
      </c>
      <c r="O28" s="43">
        <f t="shared" si="11"/>
        <v>101861.9933826974</v>
      </c>
      <c r="P28" s="43">
        <f t="shared" si="12"/>
        <v>6892661.5522291912</v>
      </c>
      <c r="Q28" s="48">
        <f t="shared" si="1"/>
        <v>1.3785323104458382</v>
      </c>
      <c r="R28" s="43">
        <f t="shared" si="13"/>
        <v>275942.41422252677</v>
      </c>
      <c r="S28" s="43">
        <f t="shared" si="14"/>
        <v>9474022.8883067537</v>
      </c>
      <c r="T28" s="48">
        <f t="shared" si="2"/>
        <v>1.8948045776613507</v>
      </c>
    </row>
    <row r="29" spans="1:20" x14ac:dyDescent="0.4">
      <c r="A29">
        <f t="shared" si="8"/>
        <v>27</v>
      </c>
      <c r="B29">
        <f t="shared" si="9"/>
        <v>56</v>
      </c>
      <c r="C29" s="43">
        <v>0</v>
      </c>
      <c r="D29" s="40">
        <f t="shared" si="3"/>
        <v>47169.811320754714</v>
      </c>
      <c r="E29" s="43">
        <f t="shared" si="4"/>
        <v>5000000</v>
      </c>
      <c r="F29" s="44">
        <v>150000</v>
      </c>
      <c r="G29" s="44">
        <v>68147</v>
      </c>
      <c r="H29" s="43">
        <f t="shared" si="5"/>
        <v>7223582</v>
      </c>
      <c r="I29" s="41">
        <f t="shared" si="6"/>
        <v>1.4447164000000001</v>
      </c>
      <c r="J29" s="44">
        <v>140000</v>
      </c>
      <c r="K29" s="44">
        <v>140000</v>
      </c>
      <c r="L29" s="44">
        <v>67855</v>
      </c>
      <c r="M29" s="43">
        <f t="shared" si="7"/>
        <v>7192630</v>
      </c>
      <c r="N29" s="41">
        <f t="shared" si="0"/>
        <v>1.4385260000000002</v>
      </c>
      <c r="O29" s="43">
        <f t="shared" si="11"/>
        <v>103389.92328343786</v>
      </c>
      <c r="P29" s="43">
        <f t="shared" si="12"/>
        <v>6996051.4755126294</v>
      </c>
      <c r="Q29" s="48">
        <f t="shared" si="1"/>
        <v>1.3992102951025258</v>
      </c>
      <c r="R29" s="43">
        <f t="shared" si="13"/>
        <v>284220.6866492026</v>
      </c>
      <c r="S29" s="43">
        <f t="shared" si="14"/>
        <v>9758243.574955957</v>
      </c>
      <c r="T29" s="48">
        <f t="shared" si="2"/>
        <v>1.9516487149911914</v>
      </c>
    </row>
    <row r="30" spans="1:20" x14ac:dyDescent="0.4">
      <c r="A30">
        <f t="shared" si="8"/>
        <v>28</v>
      </c>
      <c r="B30">
        <f t="shared" si="9"/>
        <v>57</v>
      </c>
      <c r="C30" s="43">
        <v>0</v>
      </c>
      <c r="D30" s="40">
        <f t="shared" si="3"/>
        <v>47169.811320754714</v>
      </c>
      <c r="E30" s="43">
        <f t="shared" si="4"/>
        <v>5000000</v>
      </c>
      <c r="F30" s="44">
        <v>150000</v>
      </c>
      <c r="G30" s="44">
        <v>69679</v>
      </c>
      <c r="H30" s="43">
        <f t="shared" si="5"/>
        <v>7385974</v>
      </c>
      <c r="I30" s="41">
        <f t="shared" si="6"/>
        <v>1.4771948000000001</v>
      </c>
      <c r="J30" s="44">
        <v>140000</v>
      </c>
      <c r="K30" s="44">
        <v>140000</v>
      </c>
      <c r="L30" s="44">
        <v>69223</v>
      </c>
      <c r="M30" s="43">
        <f t="shared" si="7"/>
        <v>7337638</v>
      </c>
      <c r="N30" s="41">
        <f t="shared" si="0"/>
        <v>1.4675276000000002</v>
      </c>
      <c r="O30" s="43">
        <f t="shared" si="11"/>
        <v>104940.77213268942</v>
      </c>
      <c r="P30" s="43">
        <f t="shared" si="12"/>
        <v>7100992.2476453185</v>
      </c>
      <c r="Q30" s="48">
        <f t="shared" si="1"/>
        <v>1.4201984495290636</v>
      </c>
      <c r="R30" s="43">
        <f t="shared" si="13"/>
        <v>292747.30724867876</v>
      </c>
      <c r="S30" s="43">
        <f t="shared" si="14"/>
        <v>10050990.882204635</v>
      </c>
      <c r="T30" s="48">
        <f t="shared" si="2"/>
        <v>2.0101981764409271</v>
      </c>
    </row>
    <row r="31" spans="1:20" x14ac:dyDescent="0.4">
      <c r="A31">
        <f t="shared" si="8"/>
        <v>29</v>
      </c>
      <c r="B31">
        <f t="shared" si="9"/>
        <v>58</v>
      </c>
      <c r="C31" s="43">
        <v>0</v>
      </c>
      <c r="D31" s="40">
        <f t="shared" si="3"/>
        <v>47169.811320754714</v>
      </c>
      <c r="E31" s="43">
        <f t="shared" si="4"/>
        <v>5000000</v>
      </c>
      <c r="F31" s="44">
        <v>150000</v>
      </c>
      <c r="G31" s="44">
        <v>71251</v>
      </c>
      <c r="H31" s="43">
        <f t="shared" si="5"/>
        <v>7552606</v>
      </c>
      <c r="I31" s="41">
        <f t="shared" si="6"/>
        <v>1.5105212000000001</v>
      </c>
      <c r="J31" s="44">
        <v>140000</v>
      </c>
      <c r="K31" s="44">
        <v>140000</v>
      </c>
      <c r="L31" s="44">
        <v>70600</v>
      </c>
      <c r="M31" s="43">
        <f t="shared" si="7"/>
        <v>7483600</v>
      </c>
      <c r="N31" s="41">
        <f t="shared" si="0"/>
        <v>1.4967200000000001</v>
      </c>
      <c r="O31" s="43">
        <f t="shared" si="11"/>
        <v>106514.88371467977</v>
      </c>
      <c r="P31" s="43">
        <f t="shared" si="12"/>
        <v>7207507.1313599981</v>
      </c>
      <c r="Q31" s="48">
        <f t="shared" si="1"/>
        <v>1.4415014262719996</v>
      </c>
      <c r="R31" s="43">
        <f t="shared" si="13"/>
        <v>301529.72646613902</v>
      </c>
      <c r="S31" s="43">
        <f t="shared" si="14"/>
        <v>10352520.608670775</v>
      </c>
      <c r="T31" s="48">
        <f t="shared" si="2"/>
        <v>2.0705041217341549</v>
      </c>
    </row>
    <row r="32" spans="1:20" x14ac:dyDescent="0.4">
      <c r="A32">
        <f t="shared" si="8"/>
        <v>30</v>
      </c>
      <c r="B32">
        <f t="shared" si="9"/>
        <v>59</v>
      </c>
      <c r="C32" s="43">
        <v>0</v>
      </c>
      <c r="D32" s="40">
        <f t="shared" si="3"/>
        <v>47169.811320754714</v>
      </c>
      <c r="E32" s="43">
        <f t="shared" si="4"/>
        <v>5000000</v>
      </c>
      <c r="F32" s="44">
        <v>150000</v>
      </c>
      <c r="G32" s="44">
        <v>72863</v>
      </c>
      <c r="H32" s="43">
        <f t="shared" si="5"/>
        <v>7723478</v>
      </c>
      <c r="I32" s="41">
        <f t="shared" si="6"/>
        <v>1.5446956000000001</v>
      </c>
      <c r="J32" s="44">
        <v>140000</v>
      </c>
      <c r="K32" s="44">
        <v>140000</v>
      </c>
      <c r="L32" s="44">
        <v>72039</v>
      </c>
      <c r="M32" s="43">
        <f t="shared" si="7"/>
        <v>7636134</v>
      </c>
      <c r="N32" s="41">
        <f t="shared" si="0"/>
        <v>1.5272268</v>
      </c>
      <c r="O32" s="43">
        <f t="shared" si="11"/>
        <v>108112.60697039997</v>
      </c>
      <c r="P32" s="43">
        <f t="shared" si="12"/>
        <v>7315619.7383303978</v>
      </c>
      <c r="Q32" s="48">
        <f t="shared" si="1"/>
        <v>1.4631239476660796</v>
      </c>
      <c r="R32" s="43">
        <f t="shared" si="13"/>
        <v>310575.61826012324</v>
      </c>
      <c r="S32" s="43">
        <f t="shared" si="14"/>
        <v>10663096.226930898</v>
      </c>
      <c r="T32" s="48">
        <f t="shared" si="2"/>
        <v>2.1326192453861794</v>
      </c>
    </row>
    <row r="33" spans="6:10" x14ac:dyDescent="0.4">
      <c r="F33" s="40"/>
      <c r="J33" s="40"/>
    </row>
    <row r="34" spans="6:10" x14ac:dyDescent="0.4">
      <c r="F34" s="40"/>
      <c r="J34" s="40"/>
    </row>
    <row r="35" spans="6:10" x14ac:dyDescent="0.4">
      <c r="F35" s="40"/>
      <c r="J35" s="40"/>
    </row>
    <row r="36" spans="6:10" x14ac:dyDescent="0.4">
      <c r="F36" s="40"/>
      <c r="J36" s="40"/>
    </row>
    <row r="37" spans="6:10" x14ac:dyDescent="0.4">
      <c r="F37" s="40"/>
      <c r="J37" s="40"/>
    </row>
    <row r="38" spans="6:10" x14ac:dyDescent="0.4">
      <c r="F38" s="40"/>
      <c r="J38" s="40"/>
    </row>
    <row r="39" spans="6:10" x14ac:dyDescent="0.4">
      <c r="F39" s="40"/>
      <c r="J39" s="40"/>
    </row>
    <row r="40" spans="6:10" x14ac:dyDescent="0.4">
      <c r="F40" s="40"/>
      <c r="J40" s="40"/>
    </row>
    <row r="41" spans="6:10" x14ac:dyDescent="0.4">
      <c r="F41" s="40"/>
      <c r="J41" s="40"/>
    </row>
    <row r="42" spans="6:10" x14ac:dyDescent="0.4">
      <c r="F42" s="40"/>
      <c r="J42" s="40"/>
    </row>
    <row r="43" spans="6:10" x14ac:dyDescent="0.4">
      <c r="F43" s="40"/>
      <c r="J43" s="40"/>
    </row>
    <row r="44" spans="6:10" x14ac:dyDescent="0.4">
      <c r="F44" s="40"/>
      <c r="J44" s="40"/>
    </row>
    <row r="45" spans="6:10" x14ac:dyDescent="0.4">
      <c r="F45" s="40"/>
      <c r="J45" s="40"/>
    </row>
    <row r="46" spans="6:10" x14ac:dyDescent="0.4">
      <c r="F46" s="40"/>
      <c r="J46" s="40"/>
    </row>
    <row r="47" spans="6:10" x14ac:dyDescent="0.4">
      <c r="F47" s="40"/>
      <c r="J47" s="40"/>
    </row>
    <row r="48" spans="6:10" x14ac:dyDescent="0.4">
      <c r="F48" s="40"/>
      <c r="J48" s="40"/>
    </row>
    <row r="49" spans="6:10" x14ac:dyDescent="0.4">
      <c r="F49" s="40"/>
      <c r="J49" s="40"/>
    </row>
    <row r="50" spans="6:10" x14ac:dyDescent="0.4">
      <c r="F50" s="40"/>
      <c r="J50" s="40"/>
    </row>
    <row r="51" spans="6:10" x14ac:dyDescent="0.4">
      <c r="F51" s="40"/>
      <c r="J51" s="40"/>
    </row>
    <row r="52" spans="6:10" x14ac:dyDescent="0.4">
      <c r="F52" s="40"/>
      <c r="J52" s="40"/>
    </row>
    <row r="53" spans="6:10" x14ac:dyDescent="0.4">
      <c r="F53" s="40"/>
      <c r="J53" s="40"/>
    </row>
    <row r="54" spans="6:10" x14ac:dyDescent="0.4">
      <c r="F54" s="40"/>
      <c r="J54" s="40"/>
    </row>
    <row r="55" spans="6:10" x14ac:dyDescent="0.4">
      <c r="F55" s="40"/>
      <c r="J55" s="40"/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01_大学までの学資</vt:lpstr>
      <vt:lpstr>02_保険投資比較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工藤 聡将</dc:creator>
  <cp:lastModifiedBy>工藤 聡将</cp:lastModifiedBy>
  <dcterms:created xsi:type="dcterms:W3CDTF">2020-07-30T22:52:08Z</dcterms:created>
  <dcterms:modified xsi:type="dcterms:W3CDTF">2020-08-23T14:16:20Z</dcterms:modified>
</cp:coreProperties>
</file>