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668\"/>
    </mc:Choice>
  </mc:AlternateContent>
  <bookViews>
    <workbookView xWindow="360" yWindow="30" windowWidth="9690" windowHeight="6495" tabRatio="642" firstSheet="4" activeTab="4" xr2:uid="{00000000-000D-0000-FFFF-FFFF00000000}"/>
  </bookViews>
  <sheets>
    <sheet name="Toque Order" sheetId="1" r:id="rId1"/>
    <sheet name="Board presentation" sheetId="13" r:id="rId2"/>
    <sheet name="United Church Orders" sheetId="4" r:id="rId3"/>
    <sheet name="Corporates" sheetId="7" r:id="rId4"/>
    <sheet name="Schools" sheetId="5" r:id="rId5"/>
    <sheet name="Agencies" sheetId="10" r:id="rId6"/>
    <sheet name="Regional breakdown" sheetId="15" r:id="rId7"/>
    <sheet name="Regional " sheetId="14" r:id="rId8"/>
    <sheet name="UTR" sheetId="8" r:id="rId9"/>
    <sheet name="Individual Sales" sheetId="11" r:id="rId10"/>
    <sheet name="Comps" sheetId="12" r:id="rId11"/>
  </sheets>
  <definedNames>
    <definedName name="_xlnm.Print_Area" localSheetId="3">Corporates!$A$1:$J$43</definedName>
    <definedName name="_xlnm.Print_Area" localSheetId="6">'Regional breakdown'!$A$1:$B$22</definedName>
    <definedName name="_xlnm.Print_Area" localSheetId="4">Schools!$A$1:$G$65</definedName>
    <definedName name="_xlnm.Print_Area" localSheetId="0">'Toque Order'!$A$1:$H$24</definedName>
  </definedNames>
  <calcPr calcId="171026"/>
</workbook>
</file>

<file path=xl/calcChain.xml><?xml version="1.0" encoding="utf-8"?>
<calcChain xmlns="http://schemas.openxmlformats.org/spreadsheetml/2006/main">
  <c r="F13" i="10" l="1"/>
  <c r="C18" i="10"/>
  <c r="F16" i="10"/>
  <c r="E5" i="10"/>
  <c r="F12" i="10"/>
  <c r="E7" i="10"/>
  <c r="D18" i="10"/>
  <c r="E12" i="10"/>
  <c r="E4" i="10"/>
  <c r="E8" i="10"/>
  <c r="E11" i="10"/>
  <c r="E6" i="10"/>
  <c r="E9" i="10"/>
  <c r="E10" i="10"/>
  <c r="E14" i="10"/>
  <c r="E15" i="10"/>
  <c r="E17" i="10"/>
  <c r="E18" i="10"/>
  <c r="F18" i="10"/>
  <c r="D20" i="13"/>
  <c r="D23" i="13"/>
  <c r="F20" i="13"/>
  <c r="F13" i="13"/>
  <c r="F22" i="13"/>
  <c r="B8" i="13"/>
  <c r="B9" i="13"/>
  <c r="B18" i="13"/>
  <c r="B23" i="13"/>
  <c r="D26" i="13"/>
  <c r="C23" i="13"/>
  <c r="F4" i="13"/>
  <c r="F5" i="13"/>
  <c r="F6" i="13"/>
  <c r="F7" i="13"/>
  <c r="F8" i="13"/>
  <c r="F9" i="13"/>
  <c r="F10" i="13"/>
  <c r="F11" i="13"/>
  <c r="F12" i="13"/>
  <c r="F14" i="13"/>
  <c r="F15" i="13"/>
  <c r="F16" i="13"/>
  <c r="F17" i="13"/>
  <c r="F18" i="13"/>
  <c r="F21" i="13"/>
  <c r="F23" i="13"/>
  <c r="B25" i="13"/>
  <c r="F25" i="13"/>
  <c r="F26" i="13"/>
  <c r="E15" i="13"/>
  <c r="E17" i="13"/>
  <c r="E18" i="13"/>
  <c r="E23" i="13"/>
  <c r="E26" i="13"/>
  <c r="C26" i="13"/>
  <c r="B26" i="13"/>
  <c r="H35" i="7"/>
  <c r="H7" i="7"/>
  <c r="H12" i="7"/>
  <c r="H10" i="7"/>
  <c r="F8" i="7"/>
  <c r="F23" i="7"/>
  <c r="F38" i="7"/>
  <c r="F43" i="7"/>
  <c r="H40" i="7"/>
  <c r="G38" i="7"/>
  <c r="H38" i="7"/>
  <c r="G43" i="7"/>
  <c r="H28" i="7"/>
  <c r="I41" i="7"/>
  <c r="I23" i="7"/>
  <c r="I38" i="7"/>
  <c r="I43" i="7"/>
  <c r="H11" i="7"/>
  <c r="H22" i="7"/>
  <c r="H4" i="7"/>
  <c r="H5" i="7"/>
  <c r="H6" i="7"/>
  <c r="H8" i="7"/>
  <c r="H9" i="7"/>
  <c r="H13" i="7"/>
  <c r="H14" i="7"/>
  <c r="H15" i="7"/>
  <c r="H16" i="7"/>
  <c r="H17" i="7"/>
  <c r="H18" i="7"/>
  <c r="H19" i="7"/>
  <c r="H20" i="7"/>
  <c r="H21" i="7"/>
  <c r="H23" i="7"/>
  <c r="H24" i="7"/>
  <c r="H25" i="7"/>
  <c r="H26" i="7"/>
  <c r="H27" i="7"/>
  <c r="H29" i="7"/>
  <c r="H30" i="7"/>
  <c r="H31" i="7"/>
  <c r="H32" i="7"/>
  <c r="H33" i="7"/>
  <c r="H34" i="7"/>
  <c r="H41" i="7"/>
  <c r="H42" i="7"/>
  <c r="H43" i="7"/>
  <c r="C22" i="11"/>
  <c r="D22" i="11"/>
  <c r="B22" i="11"/>
  <c r="D13" i="11"/>
  <c r="E22" i="11"/>
  <c r="D5" i="11"/>
  <c r="D6" i="11"/>
  <c r="D8" i="11"/>
  <c r="D9" i="11"/>
  <c r="D10" i="11"/>
  <c r="D11" i="11"/>
  <c r="D12" i="11"/>
  <c r="D15" i="11"/>
  <c r="D16" i="11"/>
  <c r="D17" i="11"/>
  <c r="D19" i="11"/>
  <c r="D21" i="11"/>
  <c r="D75" i="14"/>
  <c r="D94" i="14"/>
  <c r="D34" i="14"/>
  <c r="D85" i="14"/>
  <c r="D60" i="14"/>
  <c r="D63" i="14"/>
  <c r="D103" i="14"/>
  <c r="D49" i="14"/>
  <c r="B17" i="15"/>
  <c r="B4" i="15"/>
  <c r="B5" i="15"/>
  <c r="B8" i="15"/>
  <c r="B9" i="15"/>
  <c r="B11" i="15"/>
  <c r="H33" i="5"/>
  <c r="I33" i="5"/>
  <c r="I12" i="5"/>
  <c r="I40" i="5"/>
  <c r="G40" i="5"/>
  <c r="H40" i="5"/>
  <c r="H48" i="5"/>
  <c r="F51" i="5"/>
  <c r="G51" i="5"/>
  <c r="G53" i="5"/>
  <c r="H49" i="5"/>
  <c r="I47" i="5"/>
  <c r="I51" i="5"/>
  <c r="I63" i="5"/>
  <c r="I65" i="5"/>
  <c r="G63" i="5"/>
  <c r="G65" i="5"/>
  <c r="F40" i="5"/>
  <c r="F63" i="5"/>
  <c r="F65" i="5"/>
  <c r="H59" i="5"/>
  <c r="H60" i="5"/>
  <c r="H61" i="5"/>
  <c r="H63" i="5"/>
  <c r="H65" i="5"/>
  <c r="I5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30" i="5"/>
  <c r="H31" i="5"/>
  <c r="H32" i="5"/>
  <c r="H35" i="5"/>
  <c r="H36" i="5"/>
  <c r="H37" i="5"/>
  <c r="H38" i="5"/>
  <c r="H51" i="5"/>
  <c r="H53" i="5"/>
  <c r="F53" i="5"/>
  <c r="F9" i="1"/>
  <c r="F15" i="1"/>
  <c r="E4" i="1"/>
  <c r="F4" i="1"/>
  <c r="E7" i="1"/>
  <c r="F7" i="1"/>
  <c r="D7" i="1"/>
  <c r="D4" i="1"/>
  <c r="D15" i="1"/>
  <c r="F11" i="1"/>
  <c r="G11" i="1"/>
  <c r="F13" i="1"/>
  <c r="F5" i="1"/>
  <c r="D17" i="1"/>
  <c r="F8" i="1"/>
  <c r="F12" i="1"/>
  <c r="C17" i="1"/>
  <c r="D23" i="1"/>
  <c r="E23" i="1"/>
  <c r="G23" i="1"/>
  <c r="E5" i="1"/>
  <c r="G5" i="1"/>
  <c r="G6" i="1"/>
  <c r="G8" i="1"/>
  <c r="E9" i="1"/>
  <c r="G9" i="1"/>
  <c r="G10" i="1"/>
  <c r="G12" i="1"/>
  <c r="G13" i="1"/>
  <c r="E14" i="1"/>
  <c r="F14" i="1"/>
  <c r="G14" i="1"/>
  <c r="G15" i="1"/>
  <c r="E16" i="1"/>
  <c r="F16" i="1"/>
  <c r="G16" i="1"/>
  <c r="F19" i="1"/>
  <c r="E20" i="1"/>
  <c r="G20" i="1"/>
  <c r="F21" i="1"/>
  <c r="G21" i="1"/>
  <c r="D8" i="1"/>
  <c r="E17" i="1"/>
  <c r="E22" i="1"/>
  <c r="E24" i="1"/>
  <c r="C8" i="1"/>
  <c r="C15" i="1"/>
  <c r="C22" i="1"/>
  <c r="C24" i="1"/>
  <c r="B22" i="1"/>
  <c r="B24" i="1"/>
  <c r="D22" i="1"/>
  <c r="D24" i="1"/>
  <c r="I11" i="4"/>
  <c r="I42" i="4"/>
  <c r="F17" i="1"/>
  <c r="F22" i="1"/>
  <c r="F24" i="1"/>
  <c r="G17" i="1"/>
  <c r="G22" i="1"/>
  <c r="G24" i="1"/>
  <c r="G42" i="4"/>
  <c r="F58" i="4"/>
  <c r="H11" i="4"/>
  <c r="I53" i="4"/>
  <c r="H17" i="4"/>
  <c r="F42" i="4"/>
  <c r="H6" i="4"/>
  <c r="H7" i="4"/>
  <c r="H23" i="4"/>
  <c r="H50" i="4"/>
  <c r="H4" i="4"/>
  <c r="H5" i="4"/>
  <c r="H8" i="4"/>
  <c r="H9" i="4"/>
  <c r="H10" i="4"/>
  <c r="H12" i="4"/>
  <c r="H13" i="4"/>
  <c r="H14" i="4"/>
  <c r="H16" i="4"/>
  <c r="H18" i="4"/>
  <c r="H19" i="4"/>
  <c r="H20" i="4"/>
  <c r="H21" i="4"/>
  <c r="H24" i="4"/>
  <c r="H25" i="4"/>
  <c r="H26" i="4"/>
  <c r="H27" i="4"/>
  <c r="H28" i="4"/>
  <c r="H29" i="4"/>
  <c r="H30" i="4"/>
  <c r="H35" i="4"/>
  <c r="H32" i="4"/>
  <c r="H33" i="4"/>
  <c r="H34" i="4"/>
  <c r="H36" i="4"/>
  <c r="H37" i="4"/>
  <c r="H38" i="4"/>
  <c r="H39" i="4"/>
  <c r="H40" i="4"/>
  <c r="H41" i="4"/>
  <c r="H42" i="4"/>
  <c r="E168" i="8"/>
</calcChain>
</file>

<file path=xl/sharedStrings.xml><?xml version="1.0" encoding="utf-8"?>
<sst xmlns="http://schemas.openxmlformats.org/spreadsheetml/2006/main" count="1380" uniqueCount="1173">
  <si>
    <t>Toque Orders as of May 29, 2002</t>
  </si>
  <si>
    <t>Source</t>
  </si>
  <si>
    <t>2001 Sold</t>
  </si>
  <si>
    <t>2002 Toques ordered</t>
  </si>
  <si>
    <t>2002 Latest Estimate (Toques)</t>
  </si>
  <si>
    <t>2002 Latest Estimate ($)</t>
  </si>
  <si>
    <t>2002  $ Received</t>
  </si>
  <si>
    <t>Difference (Monies owed)</t>
  </si>
  <si>
    <t>Notes</t>
  </si>
  <si>
    <t>Vancouver</t>
  </si>
  <si>
    <r>
      <t xml:space="preserve">$24,452.26 deposited in 1021815 + $11750 dep into 1004712 from toque Tues   </t>
    </r>
    <r>
      <rPr>
        <b/>
        <sz val="10"/>
        <rFont val="Arial"/>
        <family val="2"/>
      </rPr>
      <t xml:space="preserve">**Includes $6423.02 non comedy therefore assumed toques** 1795 leftover toques in BC </t>
    </r>
  </si>
  <si>
    <t>Halifax</t>
  </si>
  <si>
    <t>Estimate sold 5300 toques to date
1000 toques snt to Montreal,  500 toques given away, 600 toques remaining</t>
  </si>
  <si>
    <t>Ottawa</t>
  </si>
  <si>
    <t>Includes $6401 3rd party event - 11 boxes returned April 30</t>
  </si>
  <si>
    <t>St. Catherines</t>
  </si>
  <si>
    <r>
      <t xml:space="preserve">Returned 1350 toques - 2182 toques remaining (May 2) - LM for Laurel re: outstanding monies May 13 - $3150 to be deposited May 15 - up to $3000 still to come from Brock U (I.e. $2000 over LE)
</t>
    </r>
    <r>
      <rPr>
        <b/>
        <sz val="10"/>
        <rFont val="Arial"/>
        <family val="2"/>
      </rPr>
      <t>2313 toques stored - need to be out by Nov.</t>
    </r>
  </si>
  <si>
    <t>Collingwood</t>
  </si>
  <si>
    <t>Returning 1500 toques</t>
  </si>
  <si>
    <t>St. John's (Nfld)</t>
  </si>
  <si>
    <t>Includes 300 to Aliant Nfld,ordered by Halifax - Apr. 12 - cheque for $10,996 en route - remaining monies will be in the mail by May 17 - $5799 enroute (put in mail May 23) - rec'd June 10</t>
  </si>
  <si>
    <t>RBC</t>
  </si>
  <si>
    <t>Returned toques:530 (as of March 1) - returned 17 boxes March 21 - Total sold as of March 28 - 7226 - 300 toques returned April 15 (Kingston) - $897 deposited by Annette May 29</t>
  </si>
  <si>
    <t>Toronto Schools (Ele &amp; Sec)</t>
  </si>
  <si>
    <t>Ryerson</t>
  </si>
  <si>
    <t>70 toques stolen 2nd cheque - April 23 - $174.75</t>
  </si>
  <si>
    <t>Tor Post-secondary Schools</t>
  </si>
  <si>
    <t>Pending toques &amp; $154 from Sheridan</t>
  </si>
  <si>
    <t>Toronto Day-of Sales</t>
  </si>
  <si>
    <t>Agencies</t>
  </si>
  <si>
    <t>Funds from Ryandale processed through RBC Kingston</t>
  </si>
  <si>
    <t>UTR (Phone &amp; Web)</t>
  </si>
  <si>
    <t>UTR returning 15 (150 piece) boxes and 4 (100 piece) boxes to Marina Lodge - 2650 pieces</t>
  </si>
  <si>
    <t>Toronto United Church Orders</t>
  </si>
  <si>
    <t>Toronto United Church Donation</t>
  </si>
  <si>
    <t>Toronto Corp &amp; Misc Org's</t>
  </si>
  <si>
    <t>Rivoli Toque Sales</t>
  </si>
  <si>
    <t>Individuals</t>
  </si>
  <si>
    <t>Total</t>
  </si>
  <si>
    <t>Pharma Plus (Blue)</t>
  </si>
  <si>
    <t>Grand Total</t>
  </si>
  <si>
    <t>2002 Toque Campaign -- Inventory/Estimates</t>
  </si>
  <si>
    <t>2002 Ordered to Date</t>
  </si>
  <si>
    <t>2002 Received</t>
  </si>
  <si>
    <t>2002 Latest Estimate ($'s)</t>
  </si>
  <si>
    <t>includes $6000 3rd party event</t>
  </si>
  <si>
    <t>Hamilton</t>
  </si>
  <si>
    <t>Includes 300 to Aliant Nfld,ordered by Halifax</t>
  </si>
  <si>
    <t>Returned toques: 530 (as of March 1)</t>
  </si>
  <si>
    <t>Toronto Council United Churches 2002</t>
  </si>
  <si>
    <t>Church</t>
  </si>
  <si>
    <t xml:space="preserve">Address </t>
  </si>
  <si>
    <t>City/Province</t>
  </si>
  <si>
    <t>Postal Code</t>
  </si>
  <si>
    <t>Contact</t>
  </si>
  <si>
    <t># Toques ordered</t>
  </si>
  <si>
    <t>Toques Sold</t>
  </si>
  <si>
    <t>Latest Estimate ($)</t>
  </si>
  <si>
    <t>Amount Rec'd</t>
  </si>
  <si>
    <t>Aurora United Church Outreach Committee</t>
  </si>
  <si>
    <t>15186 Yonge St</t>
  </si>
  <si>
    <t>Aurora, ON</t>
  </si>
  <si>
    <t>L4G 1L9</t>
  </si>
  <si>
    <t>Cindy Ratile</t>
  </si>
  <si>
    <t>Bathurst United</t>
  </si>
  <si>
    <t>427 Bloor St W</t>
  </si>
  <si>
    <t>Toronto, On</t>
  </si>
  <si>
    <t>M5S 1X7</t>
  </si>
  <si>
    <t>Reg McQuaid</t>
  </si>
  <si>
    <t>Bedford Park</t>
  </si>
  <si>
    <t>100 Ranleigh Ave</t>
  </si>
  <si>
    <t>Toronto, ON</t>
  </si>
  <si>
    <t>M4N 1W9</t>
  </si>
  <si>
    <t>Dorothy Amis</t>
  </si>
  <si>
    <t>Bracebridge United</t>
  </si>
  <si>
    <t>46 Dominion St N</t>
  </si>
  <si>
    <t>Bracebridge, ON</t>
  </si>
  <si>
    <t>P1L 2A5</t>
  </si>
  <si>
    <t>Kate Warren/Susan Woods</t>
  </si>
  <si>
    <t>Central Westside</t>
  </si>
  <si>
    <t>310 10th St W</t>
  </si>
  <si>
    <t>Owen Sound, ON</t>
  </si>
  <si>
    <t>N4K 2R5</t>
  </si>
  <si>
    <t>Rev David Sherman</t>
  </si>
  <si>
    <t>Church of the Master</t>
  </si>
  <si>
    <t>3385 Lawrence Ave E</t>
  </si>
  <si>
    <t>Scarborough, ON</t>
  </si>
  <si>
    <t>M1H 1A8</t>
  </si>
  <si>
    <t>Ruth Scott</t>
  </si>
  <si>
    <t>Cosburn</t>
  </si>
  <si>
    <t>1108 Greenwood Ave</t>
  </si>
  <si>
    <t>M4J 4E6</t>
  </si>
  <si>
    <t>Vince Alfano</t>
  </si>
  <si>
    <t>Ebenezer</t>
  </si>
  <si>
    <t>5000 Steeles Ave E</t>
  </si>
  <si>
    <t>Markham, ON</t>
  </si>
  <si>
    <t>L3R 7B4</t>
  </si>
  <si>
    <t>Rev. Allan Baker</t>
  </si>
  <si>
    <t>Eglinton St. George's</t>
  </si>
  <si>
    <t>641 Eglinton Ave W</t>
  </si>
  <si>
    <t>M5N 1C5</t>
  </si>
  <si>
    <t>Beth Baskin</t>
  </si>
  <si>
    <t>First United - Miss</t>
  </si>
  <si>
    <t>151 Lakeshore Rd W</t>
  </si>
  <si>
    <t>Mississauga, ON</t>
  </si>
  <si>
    <t>L5H 1G3</t>
  </si>
  <si>
    <t>Leslee Alfano</t>
  </si>
  <si>
    <t>First United - Owen Sound</t>
  </si>
  <si>
    <t>435-21 Street W</t>
  </si>
  <si>
    <t>N4K 4E5</t>
  </si>
  <si>
    <t>Lorn Creighton</t>
  </si>
  <si>
    <t>Glen Rhodes United</t>
  </si>
  <si>
    <t>1470 Gerald St E</t>
  </si>
  <si>
    <t>M4L 2A3</t>
  </si>
  <si>
    <t>Grace United</t>
  </si>
  <si>
    <t>350 Grove St</t>
  </si>
  <si>
    <t>Barrie, ON</t>
  </si>
  <si>
    <t>L4M 2R7</t>
  </si>
  <si>
    <t>Carol Butt</t>
  </si>
  <si>
    <t>Holland Landing United</t>
  </si>
  <si>
    <t>Humbercrest United</t>
  </si>
  <si>
    <t>35 Mayfield Ave</t>
  </si>
  <si>
    <t>M6S 1K2</t>
  </si>
  <si>
    <t>Jennifer David</t>
  </si>
  <si>
    <t xml:space="preserve">Kew Beach </t>
  </si>
  <si>
    <t>140 Wineva Ave</t>
  </si>
  <si>
    <t>M4E 2T4</t>
  </si>
  <si>
    <t>Sarah Bourcier-Miller</t>
  </si>
  <si>
    <t>Kingston Rd United</t>
  </si>
  <si>
    <t>975 Kingston Rd</t>
  </si>
  <si>
    <t>M4E 1T1</t>
  </si>
  <si>
    <t>Evelyn Kidd</t>
  </si>
  <si>
    <t>Knox United</t>
  </si>
  <si>
    <t>2569 Midland Ave</t>
  </si>
  <si>
    <t>Agincourt, ON</t>
  </si>
  <si>
    <t>M1S 1R3</t>
  </si>
  <si>
    <t>Rev Bruce Ervin</t>
  </si>
  <si>
    <t>Lawrence Park</t>
  </si>
  <si>
    <t>2180 Bayview Ave</t>
  </si>
  <si>
    <t>M4N 3K7</t>
  </si>
  <si>
    <t>Christian Akyempon</t>
  </si>
  <si>
    <t>Leaside</t>
  </si>
  <si>
    <t>822 Millwood Rd</t>
  </si>
  <si>
    <t>M4G 1W4</t>
  </si>
  <si>
    <t>June Murdoch</t>
  </si>
  <si>
    <t>Lemonville</t>
  </si>
  <si>
    <t>12801 Kennedy Rd</t>
  </si>
  <si>
    <t>Stouffville, ON</t>
  </si>
  <si>
    <t>L4A 7X5</t>
  </si>
  <si>
    <t>Doris Dunn</t>
  </si>
  <si>
    <t>Manor Road</t>
  </si>
  <si>
    <t>240 Manor Rd E</t>
  </si>
  <si>
    <t>M4S 1R8</t>
  </si>
  <si>
    <t>Susan Howard</t>
  </si>
  <si>
    <t>Melville United</t>
  </si>
  <si>
    <t>Gordon Burgess</t>
  </si>
  <si>
    <t>Mount Albert</t>
  </si>
  <si>
    <t>41 Alice St</t>
  </si>
  <si>
    <t>Mt. Albert, ON</t>
  </si>
  <si>
    <t>L0G 1M0</t>
  </si>
  <si>
    <t>Anne Perrin</t>
  </si>
  <si>
    <t>Northlea</t>
  </si>
  <si>
    <t>125 Brentcliffe Rd</t>
  </si>
  <si>
    <t>M4G 3Y7</t>
  </si>
  <si>
    <t>Isabell Robertson</t>
  </si>
  <si>
    <t>Northminister</t>
  </si>
  <si>
    <t>255 Finch Ave W</t>
  </si>
  <si>
    <t>Willowdale, ON</t>
  </si>
  <si>
    <t>M2R 1M8</t>
  </si>
  <si>
    <t>Jan Bisset</t>
  </si>
  <si>
    <t>Royal York Rd</t>
  </si>
  <si>
    <t>851 Royal York Rd</t>
  </si>
  <si>
    <t>M8Y 2V3</t>
  </si>
  <si>
    <t>Elaine Penalagan</t>
  </si>
  <si>
    <t>United Church (cont'd)</t>
  </si>
  <si>
    <t>St. James Bond</t>
  </si>
  <si>
    <t>1066 Avenue Rd</t>
  </si>
  <si>
    <t>M5N 2C6</t>
  </si>
  <si>
    <t>Peter Williams</t>
  </si>
  <si>
    <t>St. James United</t>
  </si>
  <si>
    <t>400 Burnhamthorpe Rd</t>
  </si>
  <si>
    <t>Etobicoke, ON</t>
  </si>
  <si>
    <t>M9B 2A8</t>
  </si>
  <si>
    <t>Susan Taylor</t>
  </si>
  <si>
    <t>St. John's United</t>
  </si>
  <si>
    <t>2 Nobert Rd</t>
  </si>
  <si>
    <t>M1T 1C1</t>
  </si>
  <si>
    <t>Margaret Collard</t>
  </si>
  <si>
    <t>Stouffville</t>
  </si>
  <si>
    <t>34 Church St</t>
  </si>
  <si>
    <t>L4A 1E3</t>
  </si>
  <si>
    <t>Myrna Watson</t>
  </si>
  <si>
    <t>Thistletown United</t>
  </si>
  <si>
    <t>1030 Albion Rd</t>
  </si>
  <si>
    <t>M9K 1A7</t>
  </si>
  <si>
    <t>Louise Mahour</t>
  </si>
  <si>
    <t>Thornhill</t>
  </si>
  <si>
    <t>25 Elgin St</t>
  </si>
  <si>
    <t>Thornhill, ON</t>
  </si>
  <si>
    <t>L3T 1W5</t>
  </si>
  <si>
    <t>Betty Henshaw</t>
  </si>
  <si>
    <t>Trinity - Malton</t>
  </si>
  <si>
    <t>7113 Airport Rd</t>
  </si>
  <si>
    <t>L4T 2G7</t>
  </si>
  <si>
    <t>Rev Barbara Morrison</t>
  </si>
  <si>
    <t>Trinity Uxbridge</t>
  </si>
  <si>
    <t>514 Davis Dr</t>
  </si>
  <si>
    <t>Uxbridge, ON</t>
  </si>
  <si>
    <t>L9P 1R1</t>
  </si>
  <si>
    <t>Cynthia Finlay</t>
  </si>
  <si>
    <t>Willowdale United</t>
  </si>
  <si>
    <t>349 Kenneth Ave</t>
  </si>
  <si>
    <t>M2N 4V9</t>
  </si>
  <si>
    <t>Rev. Katherine Irwin</t>
  </si>
  <si>
    <t>York Pines</t>
  </si>
  <si>
    <t>3150 Aurora/Lloydtown Rd</t>
  </si>
  <si>
    <t>Kettleby, ON</t>
  </si>
  <si>
    <t>L0G 1J0</t>
  </si>
  <si>
    <t>Christine Giancola</t>
  </si>
  <si>
    <t>Other Monies</t>
  </si>
  <si>
    <t>Timothy Eaton Memorial Church</t>
  </si>
  <si>
    <t>Donation</t>
  </si>
  <si>
    <t>Pioneer Memorial United</t>
  </si>
  <si>
    <t>St. Johns United</t>
  </si>
  <si>
    <t>White gift donation</t>
  </si>
  <si>
    <t>West Hill United Church</t>
  </si>
  <si>
    <t>In lieu of toques</t>
  </si>
  <si>
    <t>Eleanor Harper - Kew Beach United</t>
  </si>
  <si>
    <t>Add'l donation on top of toques</t>
  </si>
  <si>
    <t>The Mactier - Foot's Bay Pastoral Charge</t>
  </si>
  <si>
    <t>Nt able to part. In program, pd for toque rec'd</t>
  </si>
  <si>
    <t>Hawkstone United Church Women</t>
  </si>
  <si>
    <t>Gutherie United Church</t>
  </si>
  <si>
    <t>Total add'l</t>
  </si>
  <si>
    <t>Total 37 Churches</t>
  </si>
  <si>
    <t xml:space="preserve">Mailing </t>
  </si>
  <si>
    <t>Total Toques</t>
  </si>
  <si>
    <t>Toronto Corporate &amp; other misc Org's Toque Orders</t>
  </si>
  <si>
    <t>Organization</t>
  </si>
  <si>
    <t>Address 1</t>
  </si>
  <si>
    <t>Address 2</t>
  </si>
  <si>
    <t>L/E (Toques)</t>
  </si>
  <si>
    <t>L/E ($)</t>
  </si>
  <si>
    <t>Bain &amp; Company</t>
  </si>
  <si>
    <t>162 Cumberland Street, Suite 300</t>
  </si>
  <si>
    <t xml:space="preserve">Toronto, ON  </t>
  </si>
  <si>
    <t>M5R 3N5</t>
  </si>
  <si>
    <t>Alison McKechnie</t>
  </si>
  <si>
    <t>Bio-Lab Canada Inc.</t>
  </si>
  <si>
    <t>350 Progress Avenue</t>
  </si>
  <si>
    <t>M1P 2Z4</t>
  </si>
  <si>
    <t>Linda Carvalho</t>
  </si>
  <si>
    <t>Invoiced</t>
  </si>
  <si>
    <t xml:space="preserve">CAIFA </t>
  </si>
  <si>
    <t>350 Bloor Street East, 2nd Floor</t>
  </si>
  <si>
    <t>M4W 3W8</t>
  </si>
  <si>
    <t>Troy Kelly</t>
  </si>
  <si>
    <t>Canada Mortgage &amp; Housing Corporation</t>
  </si>
  <si>
    <t>100 Sheppard Avenue East, Suite 300</t>
  </si>
  <si>
    <t>M2N 6Z1</t>
  </si>
  <si>
    <t>Glenda Rastoule</t>
  </si>
  <si>
    <t>CAW Local 27</t>
  </si>
  <si>
    <t>606 First Street</t>
  </si>
  <si>
    <t>London, ON</t>
  </si>
  <si>
    <t>N5V 2A2</t>
  </si>
  <si>
    <t>Monty Fielding</t>
  </si>
  <si>
    <t xml:space="preserve">Clarkson Rouble Ltd. </t>
  </si>
  <si>
    <t>5190 Shuttle Drive</t>
  </si>
  <si>
    <t>L4W 4J8</t>
  </si>
  <si>
    <t>Massimo Siciliano</t>
  </si>
  <si>
    <t>Coca Cola Bottling Company</t>
  </si>
  <si>
    <t>15 Westcreek Drive</t>
  </si>
  <si>
    <t>Brampton, ON</t>
  </si>
  <si>
    <t>L6T 5T4</t>
  </si>
  <si>
    <t>Ian Opradek</t>
  </si>
  <si>
    <t>Donation through Coke sales at Mac's stores</t>
  </si>
  <si>
    <t>Commisso's - Burlington</t>
  </si>
  <si>
    <t>3505 Upper Middle</t>
  </si>
  <si>
    <t>Burlington, ON</t>
  </si>
  <si>
    <t>L7M 4C6</t>
  </si>
  <si>
    <t>Stella Doukas</t>
  </si>
  <si>
    <t>Pd by cheque - 37 toques returned</t>
  </si>
  <si>
    <t>Commisso's Food Market</t>
  </si>
  <si>
    <t>70 Bristol Road East</t>
  </si>
  <si>
    <t>L4Z 3K8</t>
  </si>
  <si>
    <t>Cheryl Brookes-Gratton</t>
  </si>
  <si>
    <t>Will send back 193 toques</t>
  </si>
  <si>
    <t>Connor, Clark &amp; Lunn Private Capital Ltd.</t>
  </si>
  <si>
    <t>1 First Canadian Place, Suite 5700</t>
  </si>
  <si>
    <t>M5X 1E3</t>
  </si>
  <si>
    <t>Tina Cerqua</t>
  </si>
  <si>
    <t>Deloitte &amp; Touche</t>
  </si>
  <si>
    <t>Michael Shaen</t>
  </si>
  <si>
    <t>Pd by VISA</t>
  </si>
  <si>
    <t>dmg World Media</t>
  </si>
  <si>
    <t>1 Concorde Place, Suite 100</t>
  </si>
  <si>
    <t>M3C 3N6</t>
  </si>
  <si>
    <t>Tina Holmes</t>
  </si>
  <si>
    <t>Snt invoice</t>
  </si>
  <si>
    <t>Fidelity Investments Canada Limited</t>
  </si>
  <si>
    <t>483 Bay Street,  Suite 200</t>
  </si>
  <si>
    <t>M5G 2N7</t>
  </si>
  <si>
    <t>Justin MacKinnon</t>
  </si>
  <si>
    <t>Human Resource Development Canada</t>
  </si>
  <si>
    <t>2045 Broad Street, Suite 501</t>
  </si>
  <si>
    <t>Regina, SK</t>
  </si>
  <si>
    <t>S4P 2N6</t>
  </si>
  <si>
    <t>Michelle Dwyer</t>
  </si>
  <si>
    <t>PD by MC</t>
  </si>
  <si>
    <t>HRDC - Homelessness - Toronto</t>
  </si>
  <si>
    <t>4900 Yonge Street, Suite 200</t>
  </si>
  <si>
    <t>North York, ON</t>
  </si>
  <si>
    <t>M2N 6A8</t>
  </si>
  <si>
    <t>Kerri Thomas</t>
  </si>
  <si>
    <t>Hydroone Markham</t>
  </si>
  <si>
    <t>140 Allstate Parkway</t>
  </si>
  <si>
    <t>L3R 5Y8</t>
  </si>
  <si>
    <t>Tina Di Nino</t>
  </si>
  <si>
    <t>Pd by MC</t>
  </si>
  <si>
    <t>Hydroone Trinity Building</t>
  </si>
  <si>
    <t>483 Bay Street, Trinity Building
North Tower -- 12th Floor</t>
  </si>
  <si>
    <t>M5G 2P5</t>
  </si>
  <si>
    <t>Maryann van Putten</t>
  </si>
  <si>
    <t>27 returned</t>
  </si>
  <si>
    <t>London Guarantee Insurance Co.</t>
  </si>
  <si>
    <t>77 King Street West, 34th Floor</t>
  </si>
  <si>
    <t>M5K 1K2</t>
  </si>
  <si>
    <t>Bernadette Harris</t>
  </si>
  <si>
    <t>London InterCommunity Health Centre</t>
  </si>
  <si>
    <t>659 Dundas Street</t>
  </si>
  <si>
    <t>N5Z 2S1</t>
  </si>
  <si>
    <t>Angela Runciman</t>
  </si>
  <si>
    <t>Returned 10 toques</t>
  </si>
  <si>
    <t>Mac's Convenience Stores</t>
  </si>
  <si>
    <t>10 Commander Blvd</t>
  </si>
  <si>
    <t>M1S 3T2</t>
  </si>
  <si>
    <t>Sandra Ryan</t>
  </si>
  <si>
    <t>1272.80 extra donation from Mac's</t>
  </si>
  <si>
    <t>MacLaren McCann</t>
  </si>
  <si>
    <t>10 Bay Street</t>
  </si>
  <si>
    <t>M5J 2S3</t>
  </si>
  <si>
    <t>Erwin Buck</t>
  </si>
  <si>
    <t>400 toques originally ordered</t>
  </si>
  <si>
    <t>Minto Urban Communities Inc.</t>
  </si>
  <si>
    <t>1001-655 Bay Street</t>
  </si>
  <si>
    <t>M5G 2K4</t>
  </si>
  <si>
    <t>Aline Goulet</t>
  </si>
  <si>
    <t>Ttl includes donations totalling $274</t>
  </si>
  <si>
    <t>Mintz &amp; Partners Management Services</t>
  </si>
  <si>
    <t>100-1446 Don Mills Rd</t>
  </si>
  <si>
    <t>M3B 3N6</t>
  </si>
  <si>
    <t>Paul Wilson</t>
  </si>
  <si>
    <t xml:space="preserve">National Bank Financial </t>
  </si>
  <si>
    <t>The Exchange Tower, 130 King St W
Suite 3200</t>
  </si>
  <si>
    <t>M5X 1J9</t>
  </si>
  <si>
    <t>Gloria Thibodeau</t>
  </si>
  <si>
    <t>Nicola's Choice Meats</t>
  </si>
  <si>
    <t>298 Eglinton Avenue West</t>
  </si>
  <si>
    <t>M4R 1B2</t>
  </si>
  <si>
    <t>Osler Hoskin &amp; Harcourt</t>
  </si>
  <si>
    <t>100 King Street West,  Suite 6100</t>
  </si>
  <si>
    <t>M5X 1B8</t>
  </si>
  <si>
    <t>Maureen Fryer</t>
  </si>
  <si>
    <t>Toques plus add'l donations</t>
  </si>
  <si>
    <t>Prentice Yates &amp; Clark</t>
  </si>
  <si>
    <t>15 Toronto Street, Suite 700</t>
  </si>
  <si>
    <t>M5C 2E3</t>
  </si>
  <si>
    <t>David Robertson</t>
  </si>
  <si>
    <t>Toronto Housing Company</t>
  </si>
  <si>
    <t>Bill Bosworth</t>
  </si>
  <si>
    <t>Will send back outstanding 71 toques</t>
  </si>
  <si>
    <t>Town of Newmarket</t>
  </si>
  <si>
    <t>395 Mulock Drive</t>
  </si>
  <si>
    <t>Newmarket, ON</t>
  </si>
  <si>
    <t>L3Y 4X7</t>
  </si>
  <si>
    <t>Liz Gibson</t>
  </si>
  <si>
    <t>Tridel</t>
  </si>
  <si>
    <t>4800 Dufferin Street</t>
  </si>
  <si>
    <t>M3H 5S9</t>
  </si>
  <si>
    <t>Sylvana</t>
  </si>
  <si>
    <t>Returned 7 toques</t>
  </si>
  <si>
    <t>TrizecHahn</t>
  </si>
  <si>
    <t>181 Bay Street, Suite 3900</t>
  </si>
  <si>
    <t>M5J 2T3</t>
  </si>
  <si>
    <t>Deborah Deroche</t>
  </si>
  <si>
    <t>Receipt Rec'd for difference</t>
  </si>
  <si>
    <t>Urban Strategies</t>
  </si>
  <si>
    <t>257 Adelaide Street West,  Suite 500</t>
  </si>
  <si>
    <t>M5H 1X9</t>
  </si>
  <si>
    <t>Tim Smith</t>
  </si>
  <si>
    <t>Counted as part of UTR numbers</t>
  </si>
  <si>
    <t>Walmart - Agincourt</t>
  </si>
  <si>
    <t>3850 Sheppard Avenue East</t>
  </si>
  <si>
    <t>M1T 3L4</t>
  </si>
  <si>
    <t>Linda Hakim</t>
  </si>
  <si>
    <t>On consignment - Sold 76 - Linda looking into where all outstanding toques are - originally snt 600</t>
  </si>
  <si>
    <t>Walmart - Whitby **NO TOQUES SOLD**</t>
  </si>
  <si>
    <t>1615 Dundas Street East</t>
  </si>
  <si>
    <t>Whitby, ON</t>
  </si>
  <si>
    <t>L1N 2L2</t>
  </si>
  <si>
    <t>Keith Cancilla</t>
  </si>
  <si>
    <t>Due to transfer to new store, no toques sold - wl return 50 toques If Keith not at store in fall, use Lester as contact</t>
  </si>
  <si>
    <t>Totals</t>
  </si>
  <si>
    <t>Other</t>
  </si>
  <si>
    <t>The Running Room</t>
  </si>
  <si>
    <t>Ed</t>
  </si>
  <si>
    <t>Other religious org</t>
  </si>
  <si>
    <t>St. Columbus by the Lake Presbyterian</t>
  </si>
  <si>
    <t>Ian Fraser</t>
  </si>
  <si>
    <t>2002-Schools</t>
  </si>
  <si>
    <t>Street Address</t>
  </si>
  <si>
    <t>City &amp; Postal Code</t>
  </si>
  <si>
    <t>Contact Name</t>
  </si>
  <si>
    <t>Phone #</t>
  </si>
  <si>
    <t># Toques Ordered</t>
  </si>
  <si>
    <t>2002 L/E - T</t>
  </si>
  <si>
    <t>2002 L/E - $</t>
  </si>
  <si>
    <t>$ Rec'd</t>
  </si>
  <si>
    <t>Armour Heights Public School</t>
  </si>
  <si>
    <t>148 Wilson Avenue</t>
  </si>
  <si>
    <t>Toronto, ON M5M 3A5</t>
  </si>
  <si>
    <t>416-397-2950</t>
  </si>
  <si>
    <t>400 students jk - 6 - 53%</t>
  </si>
  <si>
    <t xml:space="preserve">Crescent School  </t>
  </si>
  <si>
    <t>2365 Bayview Avenue</t>
  </si>
  <si>
    <t>Toronto, ON  M2L 1A2</t>
  </si>
  <si>
    <r>
      <t xml:space="preserve">650 students - </t>
    </r>
    <r>
      <rPr>
        <b/>
        <sz val="10"/>
        <rFont val="Arial"/>
        <family val="2"/>
      </rPr>
      <t>92%</t>
    </r>
  </si>
  <si>
    <t>Crestwood School</t>
  </si>
  <si>
    <t>411 Lawrence Avenue East</t>
  </si>
  <si>
    <t>Toronto, ON  M3C 1N9</t>
  </si>
  <si>
    <t>Patti Hektor</t>
  </si>
  <si>
    <t>416-444-5858</t>
  </si>
  <si>
    <t xml:space="preserve">410 students - jk - 6 - 76% </t>
  </si>
  <si>
    <t>Father Henri Nouwen Catholic School</t>
  </si>
  <si>
    <t>121 Larratt Lane</t>
  </si>
  <si>
    <t>Ricmond Hill, ON   L4C 0E6</t>
  </si>
  <si>
    <t>Pam Robson</t>
  </si>
  <si>
    <t>905-884-8086</t>
  </si>
  <si>
    <t>Fisherville J.H.S.</t>
  </si>
  <si>
    <t>425 Patricia Avenue</t>
  </si>
  <si>
    <t>North York, ON  M2R 2N1</t>
  </si>
  <si>
    <t>George S. Henry Academy General</t>
  </si>
  <si>
    <t>200 Graydon Hall Drive</t>
  </si>
  <si>
    <t>North York, ON  M3A 3A6</t>
  </si>
  <si>
    <t>SAC</t>
  </si>
  <si>
    <t>416-395-3240</t>
  </si>
  <si>
    <t>George Vanier S.S.</t>
  </si>
  <si>
    <t>3000 Don Mills Road East</t>
  </si>
  <si>
    <t>North York, ON M2J 3B6</t>
  </si>
  <si>
    <t xml:space="preserve">Grey Gables </t>
  </si>
  <si>
    <t>1 Dexter Street</t>
  </si>
  <si>
    <t>St. Catharines, ON  L2S 2L4</t>
  </si>
  <si>
    <t>Keith Tate</t>
  </si>
  <si>
    <t>Hillfield Strathallan</t>
  </si>
  <si>
    <t>299 Fennell Avenue West</t>
  </si>
  <si>
    <t>Hamilton, ON  L9C 1G3</t>
  </si>
  <si>
    <t>Nancy Rocca</t>
  </si>
  <si>
    <t>Holy Trinity School</t>
  </si>
  <si>
    <t>11300 Bayview Avenue</t>
  </si>
  <si>
    <t>Richmond Hill, ON   L4S 1L4</t>
  </si>
  <si>
    <t>David Steeper</t>
  </si>
  <si>
    <t xml:space="preserve">Humberside Collegiate Institute </t>
  </si>
  <si>
    <t>280 Quebec Avenue</t>
  </si>
  <si>
    <t>Toronto, ON  M6P 2V3</t>
  </si>
  <si>
    <t>Anne-Marie Fillery (Student Council)</t>
  </si>
  <si>
    <t>John Ross Robertson Junior P.S.</t>
  </si>
  <si>
    <t>130 Glengrove Avenue</t>
  </si>
  <si>
    <t>Toronto, ON M4R 1P2</t>
  </si>
  <si>
    <t>Julie Somers</t>
  </si>
  <si>
    <t>416-393-9400</t>
  </si>
  <si>
    <t>Kingsway College School</t>
  </si>
  <si>
    <t>4600 Dundas Street West</t>
  </si>
  <si>
    <t>Etobicoke, ON  M9A 1A5</t>
  </si>
  <si>
    <t>Shelley Gaudet</t>
  </si>
  <si>
    <t>416-234-5073</t>
  </si>
  <si>
    <t>Lawrence Park C.I.</t>
  </si>
  <si>
    <t>125 Chatsworth Drive</t>
  </si>
  <si>
    <t>Toronto, ON  M4R 1S1</t>
  </si>
  <si>
    <t>Patrick Stewart</t>
  </si>
  <si>
    <t>Madonna Catholic Secondary School</t>
  </si>
  <si>
    <t>20 Dubray Avenue</t>
  </si>
  <si>
    <t>Downsview, ON   M3K 1V5</t>
  </si>
  <si>
    <t>David Remski</t>
  </si>
  <si>
    <t>On consignment</t>
  </si>
  <si>
    <t>Merle Levine Academy</t>
  </si>
  <si>
    <t>4630 Dufferin Street, Suite  318</t>
  </si>
  <si>
    <t>Toronto, ON M3H 5S4</t>
  </si>
  <si>
    <t>Bonnie Cook</t>
  </si>
  <si>
    <r>
      <t>School population 75 students -- gr 7students sold -</t>
    </r>
    <r>
      <rPr>
        <b/>
        <sz val="10"/>
        <rFont val="Arial"/>
        <family val="2"/>
      </rPr>
      <t xml:space="preserve"> 100.6%</t>
    </r>
    <r>
      <rPr>
        <sz val="10"/>
        <rFont val="Arial"/>
        <family val="2"/>
      </rPr>
      <t xml:space="preserve">
original order 150 - returning 25
- LM again for Bonnie May 14 re: $$$$!</t>
    </r>
  </si>
  <si>
    <t>Metropolitan Preparatory  Academy</t>
  </si>
  <si>
    <t>49 Mobile Drive</t>
  </si>
  <si>
    <t>Toronto, ON  M4A 1H5</t>
  </si>
  <si>
    <t>Gabrielle Faion-Kralik</t>
  </si>
  <si>
    <t>Montcrest School</t>
  </si>
  <si>
    <t>4 Montcrest Blvd</t>
  </si>
  <si>
    <t>Toronto, ON  M4K 1J7</t>
  </si>
  <si>
    <t>Steve Beatty</t>
  </si>
  <si>
    <t>302 jk-8</t>
  </si>
  <si>
    <t>Netivut Hatorah</t>
  </si>
  <si>
    <t>3 Plum Treeway</t>
  </si>
  <si>
    <t>Willowdale, ON  M2R 3J1</t>
  </si>
  <si>
    <t>Susie Lyon</t>
  </si>
  <si>
    <t>Toques purchased by teacher at school -- very keen on program for next year</t>
  </si>
  <si>
    <t>North Toronto CI</t>
  </si>
  <si>
    <t>70 Roehampton Avenue</t>
  </si>
  <si>
    <t>Toronto, ON M4P 1R2</t>
  </si>
  <si>
    <t>Caroline Rauhala
(student council)</t>
  </si>
  <si>
    <t>Notre Dame Secondary School</t>
  </si>
  <si>
    <t>2 Notre Dame Avenue</t>
  </si>
  <si>
    <t>Brampton, ON  L6Z 4L5</t>
  </si>
  <si>
    <t>Maria Narciso</t>
  </si>
  <si>
    <t>Returned 200 of 300 toques</t>
  </si>
  <si>
    <t xml:space="preserve">RF Hall Secondary School </t>
  </si>
  <si>
    <t>6500 Old Church Rd</t>
  </si>
  <si>
    <t>Caledon East, ON L0N 1E0</t>
  </si>
  <si>
    <t>Christine Dominico</t>
  </si>
  <si>
    <t>Snt ed pkg - rtned 124 toques</t>
  </si>
  <si>
    <t>Royal St. George's</t>
  </si>
  <si>
    <t>120 Howland Avenue</t>
  </si>
  <si>
    <t>Toronto, ON   M5R 3B5</t>
  </si>
  <si>
    <t>David Lee</t>
  </si>
  <si>
    <t>Sacred Heart, Newmarket</t>
  </si>
  <si>
    <t>1 Crusader Way</t>
  </si>
  <si>
    <t>Newmarket, ON  l3Y 6R2</t>
  </si>
  <si>
    <t>Carla Pires
(Youth Awareness Council)</t>
  </si>
  <si>
    <t>Senator O'Connor College School</t>
  </si>
  <si>
    <t>5 Avonwick Gate</t>
  </si>
  <si>
    <t>Don Mills, ON M3A 2M5</t>
  </si>
  <si>
    <t>Juliana Lombardi</t>
  </si>
  <si>
    <t>St. Andrew's College</t>
  </si>
  <si>
    <t>50 Wrenwood Court</t>
  </si>
  <si>
    <t>Unionville, ON L3R 6H4</t>
  </si>
  <si>
    <t>Jordan Dudley (Student Council)</t>
  </si>
  <si>
    <t>St. Clements School</t>
  </si>
  <si>
    <t>21 St. Clements Avenue</t>
  </si>
  <si>
    <t>Toronto, ON M4R 1G8</t>
  </si>
  <si>
    <t>Julia Scott</t>
  </si>
  <si>
    <t>Money pending - LMJune 17</t>
  </si>
  <si>
    <t>St. John Catholic School</t>
  </si>
  <si>
    <t>780 Kingston Road</t>
  </si>
  <si>
    <t>Toronto, ON  M4E 1R7</t>
  </si>
  <si>
    <t>Tralee Reford</t>
  </si>
  <si>
    <t>Orig. order 200, then 30 &amp; 10 -
 jk-8 474 students - 51%</t>
  </si>
  <si>
    <t xml:space="preserve">St. Mildred's - Light Bourne School </t>
  </si>
  <si>
    <t>1080 Linbrook Road</t>
  </si>
  <si>
    <t>Oakville, ON  L6V 2L1</t>
  </si>
  <si>
    <t>Dorothy Byers</t>
  </si>
  <si>
    <t>St. Monica's Catholic School</t>
  </si>
  <si>
    <t>14 Broadway Avenue</t>
  </si>
  <si>
    <t>Toronto, ON M4P 1T4</t>
  </si>
  <si>
    <t>Susie Kula</t>
  </si>
  <si>
    <t>Pd</t>
  </si>
  <si>
    <t>Stratford Central Secondary School</t>
  </si>
  <si>
    <t>Stratford, ON  N5A 1A3</t>
  </si>
  <si>
    <t>Kerry McManus</t>
  </si>
  <si>
    <t>The Toronto French School</t>
  </si>
  <si>
    <t xml:space="preserve">294 Lawrence Avenue East </t>
  </si>
  <si>
    <t>Toronto, ON M4N 1T7</t>
  </si>
  <si>
    <t>Doug Doughty</t>
  </si>
  <si>
    <t>The Woodlands School</t>
  </si>
  <si>
    <t>3225 Erindale Station Road</t>
  </si>
  <si>
    <t>Mississauga, ON    L5C 1Y5</t>
  </si>
  <si>
    <t>Mr. Jull</t>
  </si>
  <si>
    <t xml:space="preserve">The York School </t>
  </si>
  <si>
    <t>1320 Yonge Street</t>
  </si>
  <si>
    <t>Toronto, ON M4T 1X2</t>
  </si>
  <si>
    <t>Barb Lister</t>
  </si>
  <si>
    <r>
      <t xml:space="preserve">(they also sell toques at Yonge &amp; St. Clair on Toque Tuesday)-600 org. snt - 510 age 3-18 - </t>
    </r>
    <r>
      <rPr>
        <b/>
        <sz val="10"/>
        <rFont val="Arial"/>
        <family val="2"/>
      </rPr>
      <t>86%</t>
    </r>
  </si>
  <si>
    <t>Vradenburg Jr School</t>
  </si>
  <si>
    <t xml:space="preserve">50 Vradenburg Drive </t>
  </si>
  <si>
    <t>Scarborough, ON M1T 1M6</t>
  </si>
  <si>
    <t>Debra Cappadocia</t>
  </si>
  <si>
    <t xml:space="preserve">Snt ed pkg </t>
  </si>
  <si>
    <t>Westacres School</t>
  </si>
  <si>
    <t>2165 Breezy Brae Drive</t>
  </si>
  <si>
    <t>Mississauga, ON   L5E 2L7</t>
  </si>
  <si>
    <t>Linda Kenny</t>
  </si>
  <si>
    <t>Elementary &amp; Secondary
Subtotal</t>
  </si>
  <si>
    <t xml:space="preserve">Total 35 schools </t>
  </si>
  <si>
    <t xml:space="preserve">2100 snt to Marina Lodge </t>
  </si>
  <si>
    <t>Post Secondary Schools</t>
  </si>
  <si>
    <t>Humber (Laura Parker)</t>
  </si>
  <si>
    <t>Sheridan (Cindy Chiu)</t>
  </si>
  <si>
    <t>Seneca</t>
  </si>
  <si>
    <t>U of T (ASSU)</t>
  </si>
  <si>
    <t>LM on VM April 11 - try also 905-828-5494</t>
  </si>
  <si>
    <t>York University</t>
  </si>
  <si>
    <t>Org. snt 450</t>
  </si>
  <si>
    <t>Total Post Secondary</t>
  </si>
  <si>
    <t>Total Schools</t>
  </si>
  <si>
    <t>Other schools</t>
  </si>
  <si>
    <t>Ashbury College (Ottawa)</t>
  </si>
  <si>
    <t>snt school pkg</t>
  </si>
  <si>
    <t>White Oaks Secondary School (Oakville)</t>
  </si>
  <si>
    <t>Sacred Heart Catholic School (Halifax)</t>
  </si>
  <si>
    <t>Pilot Butte School - Saskatchewan</t>
  </si>
  <si>
    <t>Box 390, 301-6th Street</t>
  </si>
  <si>
    <t>Pilot Butte, Saskatchewan  S0G 3Z0</t>
  </si>
  <si>
    <t>Janet Lang</t>
  </si>
  <si>
    <t>Raised through "pay a loonie, wear a hat day"</t>
  </si>
  <si>
    <t>Prince of Peace Catholic School - Keswick</t>
  </si>
  <si>
    <t>181 Glenwood Avenue</t>
  </si>
  <si>
    <t>Keswick, ON  L4P 3E9</t>
  </si>
  <si>
    <t>Maurice Gareau</t>
  </si>
  <si>
    <t>Late order - April 10 - cheque en route</t>
  </si>
  <si>
    <t>Total Other Schools</t>
  </si>
  <si>
    <t>Agencies/Not for Profit</t>
  </si>
  <si>
    <t>Not for Profit</t>
  </si>
  <si>
    <t>2002 toques ordered</t>
  </si>
  <si>
    <t>2002 
L/E - T</t>
  </si>
  <si>
    <t>2002 
L/E - $</t>
  </si>
  <si>
    <t>April House</t>
  </si>
  <si>
    <t>Elaine Gallacher</t>
  </si>
  <si>
    <t>**None sold** - returned toques -300</t>
  </si>
  <si>
    <t>Auberge de Madeline</t>
  </si>
  <si>
    <t>Marie Helen Rivest</t>
  </si>
  <si>
    <t>Snt invoice March 19</t>
  </si>
  <si>
    <t>Charlottetown Boys &amp; Girls Club</t>
  </si>
  <si>
    <t>Heather MacDonald</t>
  </si>
  <si>
    <t>Still has 200 toques</t>
  </si>
  <si>
    <t xml:space="preserve">Boys &amp; Girls Club - Calgary  </t>
  </si>
  <si>
    <t>Ron Buchan</t>
  </si>
  <si>
    <t>Sent invoice for full amount - cheque to be here by May 24</t>
  </si>
  <si>
    <t>Lutherwood CODA</t>
  </si>
  <si>
    <t>April MacLeod</t>
  </si>
  <si>
    <t>Mental Health Outreach Team - Hamilton</t>
  </si>
  <si>
    <t>Niki Gately</t>
  </si>
  <si>
    <t>Montreal City Mission</t>
  </si>
  <si>
    <t>Patricia Murphy</t>
  </si>
  <si>
    <t>Ontario Non-Profit Housing Association</t>
  </si>
  <si>
    <t>Karen Fisher</t>
  </si>
  <si>
    <t>PD by Visa</t>
  </si>
  <si>
    <t>Regent Park Community Heath Centre</t>
  </si>
  <si>
    <t>Madhi</t>
  </si>
  <si>
    <t>Ryandale Shelter for Homeless (Kingston)</t>
  </si>
  <si>
    <t>Jose Theriault</t>
  </si>
  <si>
    <t>Funds processed through RBC</t>
  </si>
  <si>
    <t>St. Christophers House - The Meeting Place</t>
  </si>
  <si>
    <t>Lambrina Nicolau</t>
  </si>
  <si>
    <t>Originally sent 100 toques but 40 were used for TTC sales - SCH sold toques in Queen and King stn's on Toque Tuesday for a total sales of about 463 toques</t>
  </si>
  <si>
    <t>Volunteer Resource Centre - Sydney</t>
  </si>
  <si>
    <t>Kathleen Batherson</t>
  </si>
  <si>
    <t>Orig. snt 300 - holding on to remaining 157</t>
  </si>
  <si>
    <t>Wesley Urban Ministries</t>
  </si>
  <si>
    <t>Adele Tigchelaar</t>
  </si>
  <si>
    <t>Combo cheque and direct deposit to Royal Bank</t>
  </si>
  <si>
    <t>YWCA Greater Toronto</t>
  </si>
  <si>
    <t>Claire Rochand</t>
  </si>
  <si>
    <t>Snt invoice May 7</t>
  </si>
  <si>
    <t>Halifax (incl RBC)</t>
  </si>
  <si>
    <t>Moosehead</t>
  </si>
  <si>
    <t>Malls</t>
  </si>
  <si>
    <t>Nova Scotia CC</t>
  </si>
  <si>
    <t>Organizations</t>
  </si>
  <si>
    <t>Downeast Telecom</t>
  </si>
  <si>
    <t>Schools</t>
  </si>
  <si>
    <t>Aliant</t>
  </si>
  <si>
    <t>Subtotal</t>
  </si>
  <si>
    <t>Total Halifax</t>
  </si>
  <si>
    <t>Saint John (no RBC)</t>
  </si>
  <si>
    <t>Aliant Pioneers</t>
  </si>
  <si>
    <t>Moncton</t>
  </si>
  <si>
    <t>Moncton High</t>
  </si>
  <si>
    <t>Sydney</t>
  </si>
  <si>
    <t>Marconi</t>
  </si>
  <si>
    <t>Regional Offices - Toque Monies</t>
  </si>
  <si>
    <t>Location</t>
  </si>
  <si>
    <t>Account #</t>
  </si>
  <si>
    <t>Deposit Date</t>
  </si>
  <si>
    <t>Amount Deposited</t>
  </si>
  <si>
    <t>Deposited to 1007400</t>
  </si>
  <si>
    <t>WTCC</t>
  </si>
  <si>
    <t>Phoenix</t>
  </si>
  <si>
    <t>Sacred Heart School</t>
  </si>
  <si>
    <t>Aliant Telecom  (mvd from their holding acct)</t>
  </si>
  <si>
    <t>NSCC</t>
  </si>
  <si>
    <t>NSCC Cumberland &amp; Indiv.</t>
  </si>
  <si>
    <t>Moncton High &amp; Aliant Pioneers Halifax</t>
  </si>
  <si>
    <t>NSCC - Truro</t>
  </si>
  <si>
    <t>Charlottetown Aliant</t>
  </si>
  <si>
    <t>Aliant Telecom</t>
  </si>
  <si>
    <t>Total Toque</t>
  </si>
  <si>
    <t>Comedy Gala</t>
  </si>
  <si>
    <t>Total Other</t>
  </si>
  <si>
    <t>Halifax notes</t>
  </si>
  <si>
    <t>Should be deposit $1859.79 for St. John's Nfld &amp; $770 Sydney NS</t>
  </si>
  <si>
    <t>Also trying to locate deposit of $1050</t>
  </si>
  <si>
    <t>University of Ottawa</t>
  </si>
  <si>
    <t>Combination coins &amp; cheques</t>
  </si>
  <si>
    <t>General donations</t>
  </si>
  <si>
    <t>Credit Card</t>
  </si>
  <si>
    <t>Cheques</t>
  </si>
  <si>
    <t>Toque Tuesday $ - all toques?</t>
  </si>
  <si>
    <t>Newfoundland</t>
  </si>
  <si>
    <t>8 cheques</t>
  </si>
  <si>
    <t>12 cheques</t>
  </si>
  <si>
    <t>4 cheques</t>
  </si>
  <si>
    <t>1 cheque from Stella Burry</t>
  </si>
  <si>
    <t>UTR Orders</t>
  </si>
  <si>
    <t>FirstName</t>
  </si>
  <si>
    <t>LastName</t>
  </si>
  <si>
    <t>Company</t>
  </si>
  <si>
    <t>City</t>
  </si>
  <si>
    <t>Toque Qty</t>
  </si>
  <si>
    <t>Extra Donation</t>
  </si>
  <si>
    <t>Frank</t>
  </si>
  <si>
    <t>Spreeuw</t>
  </si>
  <si>
    <t>Victoria</t>
  </si>
  <si>
    <t>Gary L</t>
  </si>
  <si>
    <t>Mckinley</t>
  </si>
  <si>
    <t>Whitefish</t>
  </si>
  <si>
    <t>David</t>
  </si>
  <si>
    <t>Hillman</t>
  </si>
  <si>
    <t>Bath</t>
  </si>
  <si>
    <t>Glenn</t>
  </si>
  <si>
    <t>Holland</t>
  </si>
  <si>
    <t>Oliver</t>
  </si>
  <si>
    <t>KAREN</t>
  </si>
  <si>
    <t>FIELD</t>
  </si>
  <si>
    <t>DARTHMOUTH</t>
  </si>
  <si>
    <t>DEBRA</t>
  </si>
  <si>
    <t>MACCLURE</t>
  </si>
  <si>
    <t>DARTMOUNTH</t>
  </si>
  <si>
    <t>Michala</t>
  </si>
  <si>
    <t>Whiston</t>
  </si>
  <si>
    <t>William J L</t>
  </si>
  <si>
    <t>Jette</t>
  </si>
  <si>
    <t>Shawville</t>
  </si>
  <si>
    <t>Paul</t>
  </si>
  <si>
    <t>Gendre</t>
  </si>
  <si>
    <t>Karri Anne</t>
  </si>
  <si>
    <t>Sachkowski</t>
  </si>
  <si>
    <t>RBC Shaunavon Branch</t>
  </si>
  <si>
    <t>Shaunavon</t>
  </si>
  <si>
    <t>Shirley</t>
  </si>
  <si>
    <t>Doll</t>
  </si>
  <si>
    <t>Royal Bank</t>
  </si>
  <si>
    <t>Fairview</t>
  </si>
  <si>
    <t>Wendy</t>
  </si>
  <si>
    <t>Chan</t>
  </si>
  <si>
    <t>Joseph</t>
  </si>
  <si>
    <t>Gorgan</t>
  </si>
  <si>
    <t>Bolton</t>
  </si>
  <si>
    <t>Brad</t>
  </si>
  <si>
    <t>Coes</t>
  </si>
  <si>
    <t>Dalhousie</t>
  </si>
  <si>
    <t>KELLY</t>
  </si>
  <si>
    <t>DOW</t>
  </si>
  <si>
    <t>SCARBOROUGH</t>
  </si>
  <si>
    <t>Hanita</t>
  </si>
  <si>
    <t>Braun</t>
  </si>
  <si>
    <t>Toronto</t>
  </si>
  <si>
    <t>Ms Konni E</t>
  </si>
  <si>
    <t>Grey</t>
  </si>
  <si>
    <t>Mississauga</t>
  </si>
  <si>
    <t>Dr C.</t>
  </si>
  <si>
    <t>Montgomery</t>
  </si>
  <si>
    <t>Angela Van</t>
  </si>
  <si>
    <t>Mil</t>
  </si>
  <si>
    <t>Smyrna</t>
  </si>
  <si>
    <t>Paula</t>
  </si>
  <si>
    <t>Grond</t>
  </si>
  <si>
    <t>NIAGARA FALLS</t>
  </si>
  <si>
    <t>Ken</t>
  </si>
  <si>
    <t>Ferguson</t>
  </si>
  <si>
    <t>WICKLOW</t>
  </si>
  <si>
    <t>Myrtle</t>
  </si>
  <si>
    <t>Mooking</t>
  </si>
  <si>
    <t>George Vanier</t>
  </si>
  <si>
    <t>Pickering</t>
  </si>
  <si>
    <t>Tina</t>
  </si>
  <si>
    <t>Cerqua</t>
  </si>
  <si>
    <t>Mrs. Pam</t>
  </si>
  <si>
    <t>Robson</t>
  </si>
  <si>
    <t>Richmond Hill</t>
  </si>
  <si>
    <t>Patrick</t>
  </si>
  <si>
    <t>Stewart</t>
  </si>
  <si>
    <t>Margaret</t>
  </si>
  <si>
    <t>Finlayson</t>
  </si>
  <si>
    <t>St. John's Anglican Parish of Mono</t>
  </si>
  <si>
    <t>Orangeville</t>
  </si>
  <si>
    <t>Sandra G.</t>
  </si>
  <si>
    <t>Holy</t>
  </si>
  <si>
    <t>North Vancouver</t>
  </si>
  <si>
    <t>Jeffrey</t>
  </si>
  <si>
    <t>Papworth</t>
  </si>
  <si>
    <t>Turin</t>
  </si>
  <si>
    <t>Lindsay D</t>
  </si>
  <si>
    <t>Williams</t>
  </si>
  <si>
    <t>Richmond</t>
  </si>
  <si>
    <t>Andie</t>
  </si>
  <si>
    <t>Gallagher</t>
  </si>
  <si>
    <t>DND</t>
  </si>
  <si>
    <t>Bushell Park</t>
  </si>
  <si>
    <t>Maureen</t>
  </si>
  <si>
    <t>Gros</t>
  </si>
  <si>
    <t>GAIL</t>
  </si>
  <si>
    <t>BROWN</t>
  </si>
  <si>
    <t>MUSQUODOBOIT HARBOUR</t>
  </si>
  <si>
    <t>Joel</t>
  </si>
  <si>
    <t>Klassen</t>
  </si>
  <si>
    <t>RBC Royal Bank</t>
  </si>
  <si>
    <t>Baltimore</t>
  </si>
  <si>
    <t>Johnston</t>
  </si>
  <si>
    <t>McWilliam</t>
  </si>
  <si>
    <t>Ann M</t>
  </si>
  <si>
    <t>Dowhal</t>
  </si>
  <si>
    <t>Peoplesoft</t>
  </si>
  <si>
    <t>Mississagua</t>
  </si>
  <si>
    <t>ANDRE</t>
  </si>
  <si>
    <t>MIRON</t>
  </si>
  <si>
    <t>CAP-DE-LA-MADELEINE</t>
  </si>
  <si>
    <t>Whittaker</t>
  </si>
  <si>
    <t>Dst.sauveur</t>
  </si>
  <si>
    <t>SEAN C</t>
  </si>
  <si>
    <t>DOERKSON</t>
  </si>
  <si>
    <t>ROYAL BANK</t>
  </si>
  <si>
    <t>GRANDE PRAIRIE</t>
  </si>
  <si>
    <t>Sheena C.</t>
  </si>
  <si>
    <t>Lund</t>
  </si>
  <si>
    <t>Royal Bank of Canada</t>
  </si>
  <si>
    <t>Burlington</t>
  </si>
  <si>
    <t>Jean M.</t>
  </si>
  <si>
    <t>Couture</t>
  </si>
  <si>
    <t>Hal</t>
  </si>
  <si>
    <t>Brereton</t>
  </si>
  <si>
    <t>north bay</t>
  </si>
  <si>
    <t>GLADSTONE</t>
  </si>
  <si>
    <t>SMITH</t>
  </si>
  <si>
    <t>BELVILLE</t>
  </si>
  <si>
    <t>SANDRA</t>
  </si>
  <si>
    <t>ARBEAU</t>
  </si>
  <si>
    <t>KINGSTON</t>
  </si>
  <si>
    <t>Dwayne</t>
  </si>
  <si>
    <t>Burnaby</t>
  </si>
  <si>
    <t>Chris de H. -</t>
  </si>
  <si>
    <t>Wirth</t>
  </si>
  <si>
    <t>John P.</t>
  </si>
  <si>
    <t>Miller</t>
  </si>
  <si>
    <t>Duncan</t>
  </si>
  <si>
    <t>Gary T.</t>
  </si>
  <si>
    <t>Wood</t>
  </si>
  <si>
    <t>Sandalwood Enterprises</t>
  </si>
  <si>
    <t>Edmonton</t>
  </si>
  <si>
    <t>Joelle P.</t>
  </si>
  <si>
    <t>Morris</t>
  </si>
  <si>
    <t>Bakersfield</t>
  </si>
  <si>
    <t>SUSAN</t>
  </si>
  <si>
    <t>SHAW</t>
  </si>
  <si>
    <t>WATERLOO</t>
  </si>
  <si>
    <t>abdallah</t>
  </si>
  <si>
    <t>zabian</t>
  </si>
  <si>
    <t>montreal</t>
  </si>
  <si>
    <t>JULIAN</t>
  </si>
  <si>
    <t>MARENTETTE</t>
  </si>
  <si>
    <t>HALIFAX</t>
  </si>
  <si>
    <t>ADAM</t>
  </si>
  <si>
    <t>BUSHEK</t>
  </si>
  <si>
    <t>PORT MOODY</t>
  </si>
  <si>
    <t>GENE W.</t>
  </si>
  <si>
    <t>GEE</t>
  </si>
  <si>
    <t>VANCOUVER</t>
  </si>
  <si>
    <t>Bonnie</t>
  </si>
  <si>
    <t>Bergunder</t>
  </si>
  <si>
    <t>Nanaimo</t>
  </si>
  <si>
    <t>R James</t>
  </si>
  <si>
    <t>Wilbee</t>
  </si>
  <si>
    <t>Seaforth</t>
  </si>
  <si>
    <t>William E.</t>
  </si>
  <si>
    <t>Goursky</t>
  </si>
  <si>
    <t>Brampton</t>
  </si>
  <si>
    <t>Michael</t>
  </si>
  <si>
    <t>Wells</t>
  </si>
  <si>
    <t>Calgary</t>
  </si>
  <si>
    <t>Aaron</t>
  </si>
  <si>
    <t>Albert</t>
  </si>
  <si>
    <t>North York</t>
  </si>
  <si>
    <t>Teresa</t>
  </si>
  <si>
    <t>Arbogast</t>
  </si>
  <si>
    <t>RR#2 Lynden</t>
  </si>
  <si>
    <t>Meaghan</t>
  </si>
  <si>
    <t>Hopkins</t>
  </si>
  <si>
    <t>PETER</t>
  </si>
  <si>
    <t>KUEPFERLING</t>
  </si>
  <si>
    <t>BROSSARD</t>
  </si>
  <si>
    <t>J Francine</t>
  </si>
  <si>
    <t>MacDonald</t>
  </si>
  <si>
    <t>Kentville</t>
  </si>
  <si>
    <t>Brenda j</t>
  </si>
  <si>
    <t>Smith</t>
  </si>
  <si>
    <t>rothesay</t>
  </si>
  <si>
    <t>LOUISE</t>
  </si>
  <si>
    <t>NOWLAN</t>
  </si>
  <si>
    <t>GRAND FALLS</t>
  </si>
  <si>
    <t>Stephen</t>
  </si>
  <si>
    <t>Silverthorne</t>
  </si>
  <si>
    <t>Montreal</t>
  </si>
  <si>
    <t>Alan</t>
  </si>
  <si>
    <t>Zuck</t>
  </si>
  <si>
    <t>George Vanier Student Account</t>
  </si>
  <si>
    <t>Donald J.</t>
  </si>
  <si>
    <t>Katrina</t>
  </si>
  <si>
    <t>Petrenko</t>
  </si>
  <si>
    <t>Lawrence Park CI</t>
  </si>
  <si>
    <t>Helen</t>
  </si>
  <si>
    <t>Sinclair</t>
  </si>
  <si>
    <t>Newcastle</t>
  </si>
  <si>
    <t>Isabelle</t>
  </si>
  <si>
    <t>Patenaude</t>
  </si>
  <si>
    <t>Peter Scott</t>
  </si>
  <si>
    <t>Bancroft</t>
  </si>
  <si>
    <t>Fort Langley</t>
  </si>
  <si>
    <t>BEVERLEY</t>
  </si>
  <si>
    <t>CAMERON</t>
  </si>
  <si>
    <t>RICHMOND HILL</t>
  </si>
  <si>
    <t>Joshua</t>
  </si>
  <si>
    <t>LaPlace</t>
  </si>
  <si>
    <t>Erath</t>
  </si>
  <si>
    <t>KENNETH</t>
  </si>
  <si>
    <t>YANG</t>
  </si>
  <si>
    <t>Beaudet</t>
  </si>
  <si>
    <t>Garry</t>
  </si>
  <si>
    <t>Ingham</t>
  </si>
  <si>
    <t>Fort St John</t>
  </si>
  <si>
    <t>Bradley W</t>
  </si>
  <si>
    <t>Greatrix</t>
  </si>
  <si>
    <t>Ian T.</t>
  </si>
  <si>
    <t>Grant</t>
  </si>
  <si>
    <t>Salmon Arm</t>
  </si>
  <si>
    <t>Worry</t>
  </si>
  <si>
    <t>San Jose</t>
  </si>
  <si>
    <t>Annie</t>
  </si>
  <si>
    <t>Kwan</t>
  </si>
  <si>
    <t>Rochelle</t>
  </si>
  <si>
    <t>Buckton</t>
  </si>
  <si>
    <t>Cathie</t>
  </si>
  <si>
    <t>Leighton</t>
  </si>
  <si>
    <t>Bowmanville</t>
  </si>
  <si>
    <t>Johan</t>
  </si>
  <si>
    <t>Sunnberg</t>
  </si>
  <si>
    <t>Verdun</t>
  </si>
  <si>
    <t>Donna</t>
  </si>
  <si>
    <t>Thomlinson</t>
  </si>
  <si>
    <t>royal bank</t>
  </si>
  <si>
    <t>merrickville</t>
  </si>
  <si>
    <t>Dee</t>
  </si>
  <si>
    <t>Patterson</t>
  </si>
  <si>
    <t>Charlotte</t>
  </si>
  <si>
    <t>Ramoutar</t>
  </si>
  <si>
    <t>Newmarket</t>
  </si>
  <si>
    <t>Lawrence</t>
  </si>
  <si>
    <t>Dwyer</t>
  </si>
  <si>
    <t>NRB inc</t>
  </si>
  <si>
    <t>Grimsby</t>
  </si>
  <si>
    <t>Kim</t>
  </si>
  <si>
    <t>New Westminster</t>
  </si>
  <si>
    <t>Vaclav</t>
  </si>
  <si>
    <t>Sladek</t>
  </si>
  <si>
    <t>Patrick A. R.</t>
  </si>
  <si>
    <t>Torcat</t>
  </si>
  <si>
    <t>Wolfville, NS</t>
  </si>
  <si>
    <t>Olson</t>
  </si>
  <si>
    <t>Port Moody</t>
  </si>
  <si>
    <t>Ms. Margaret</t>
  </si>
  <si>
    <t>Findlayson</t>
  </si>
  <si>
    <t>Anglican Parish of Mono - St. John's</t>
  </si>
  <si>
    <t>Sue</t>
  </si>
  <si>
    <t>Kowloon</t>
  </si>
  <si>
    <t>Heather J.</t>
  </si>
  <si>
    <t>London</t>
  </si>
  <si>
    <t>ALAIN</t>
  </si>
  <si>
    <t>RIVET</t>
  </si>
  <si>
    <t>BRANT SECURITIES</t>
  </si>
  <si>
    <t>TORONTO</t>
  </si>
  <si>
    <t>Georgena</t>
  </si>
  <si>
    <t>Forbes</t>
  </si>
  <si>
    <t>Abbotsford</t>
  </si>
  <si>
    <t>Mary Ellen</t>
  </si>
  <si>
    <t>FitzPatrick</t>
  </si>
  <si>
    <t>Lombardy</t>
  </si>
  <si>
    <t>MARLENE J</t>
  </si>
  <si>
    <t>ACUTT</t>
  </si>
  <si>
    <t>BURNABY</t>
  </si>
  <si>
    <t>Raymond</t>
  </si>
  <si>
    <t>Gagne</t>
  </si>
  <si>
    <t>Barrie</t>
  </si>
  <si>
    <t>Rigby</t>
  </si>
  <si>
    <t>SAINT JOHN</t>
  </si>
  <si>
    <t>Sean</t>
  </si>
  <si>
    <t>Henning</t>
  </si>
  <si>
    <t>Colorado Springs</t>
  </si>
  <si>
    <t>Kevin</t>
  </si>
  <si>
    <t>Peter Geoffrey</t>
  </si>
  <si>
    <t>Welsh</t>
  </si>
  <si>
    <t>Squamish</t>
  </si>
  <si>
    <t>McIsaac</t>
  </si>
  <si>
    <t>Bridgewater</t>
  </si>
  <si>
    <t>Jamie</t>
  </si>
  <si>
    <t>Brannen</t>
  </si>
  <si>
    <t>Upper Kingsclear</t>
  </si>
  <si>
    <t>Trevor</t>
  </si>
  <si>
    <t>Lee</t>
  </si>
  <si>
    <t>Markham</t>
  </si>
  <si>
    <t>Elsa van</t>
  </si>
  <si>
    <t>Niekerk</t>
  </si>
  <si>
    <t>Craig</t>
  </si>
  <si>
    <t>Pinhey</t>
  </si>
  <si>
    <t>Rothesay</t>
  </si>
  <si>
    <t>Dilcock</t>
  </si>
  <si>
    <t>Woodstock</t>
  </si>
  <si>
    <t>Koonar</t>
  </si>
  <si>
    <t>Global Intermedia Inc</t>
  </si>
  <si>
    <t>Windsor</t>
  </si>
  <si>
    <t>Marie</t>
  </si>
  <si>
    <t>Cash</t>
  </si>
  <si>
    <t>Redina</t>
  </si>
  <si>
    <t>Borros</t>
  </si>
  <si>
    <t>Mission</t>
  </si>
  <si>
    <t>ANNA</t>
  </si>
  <si>
    <t>WHALEN</t>
  </si>
  <si>
    <t>KETCH HARBOUR</t>
  </si>
  <si>
    <t>Randy</t>
  </si>
  <si>
    <t>Fairbrother</t>
  </si>
  <si>
    <t>Meghan</t>
  </si>
  <si>
    <t>Sproule</t>
  </si>
  <si>
    <t>Port Hawkesbury</t>
  </si>
  <si>
    <t>Francois</t>
  </si>
  <si>
    <t>Laforge</t>
  </si>
  <si>
    <t>Kris</t>
  </si>
  <si>
    <t>Griffon</t>
  </si>
  <si>
    <t>Dartmouth</t>
  </si>
  <si>
    <t>Robert</t>
  </si>
  <si>
    <t>Easton</t>
  </si>
  <si>
    <t>Grande Prairie</t>
  </si>
  <si>
    <t>trent</t>
  </si>
  <si>
    <t>reeve</t>
  </si>
  <si>
    <t>windsor</t>
  </si>
  <si>
    <t>GEORGI</t>
  </si>
  <si>
    <t>ABBOTT</t>
  </si>
  <si>
    <t>LOGAN LAKE</t>
  </si>
  <si>
    <t>Nathaniel C</t>
  </si>
  <si>
    <t>Vos</t>
  </si>
  <si>
    <t>Alto</t>
  </si>
  <si>
    <t>Jeff</t>
  </si>
  <si>
    <t>Verheyen</t>
  </si>
  <si>
    <t>Pat</t>
  </si>
  <si>
    <t>St. Davids</t>
  </si>
  <si>
    <t>Janet</t>
  </si>
  <si>
    <t>Butt</t>
  </si>
  <si>
    <t>St. John's</t>
  </si>
  <si>
    <t>CRYSTAL</t>
  </si>
  <si>
    <t>DOUGLAS</t>
  </si>
  <si>
    <t>Inge</t>
  </si>
  <si>
    <t>Nielsen</t>
  </si>
  <si>
    <t>Parksville</t>
  </si>
  <si>
    <t>JOHN D</t>
  </si>
  <si>
    <t>DAVIDSON</t>
  </si>
  <si>
    <t>Christine</t>
  </si>
  <si>
    <t>Dalzell</t>
  </si>
  <si>
    <t>Brandy</t>
  </si>
  <si>
    <t>Clark</t>
  </si>
  <si>
    <t>White Rock</t>
  </si>
  <si>
    <t>Andrew</t>
  </si>
  <si>
    <t>Todd</t>
  </si>
  <si>
    <t>ESTHER</t>
  </si>
  <si>
    <t>FENTON</t>
  </si>
  <si>
    <t>PORT ALBERNI</t>
  </si>
  <si>
    <t>MICHAEL</t>
  </si>
  <si>
    <t>GRZESINA</t>
  </si>
  <si>
    <t>SASKATOON</t>
  </si>
  <si>
    <t>Bruce</t>
  </si>
  <si>
    <t>Lum</t>
  </si>
  <si>
    <t>J. Mark</t>
  </si>
  <si>
    <t>VANESSA</t>
  </si>
  <si>
    <t>SELICS</t>
  </si>
  <si>
    <t>MISSISSAUGA</t>
  </si>
  <si>
    <t>Dale</t>
  </si>
  <si>
    <t>Ferrel</t>
  </si>
  <si>
    <t>RITA</t>
  </si>
  <si>
    <t>ZUCCHETTO</t>
  </si>
  <si>
    <t>THE ROYAL BANK</t>
  </si>
  <si>
    <t>H. MARGARET</t>
  </si>
  <si>
    <t>ENGLAND</t>
  </si>
  <si>
    <t>STELLARTON</t>
  </si>
  <si>
    <t>SHERI</t>
  </si>
  <si>
    <t>BAKER</t>
  </si>
  <si>
    <t>CAROLS CORNER</t>
  </si>
  <si>
    <t>Tom</t>
  </si>
  <si>
    <t>Barrett</t>
  </si>
  <si>
    <t>Perry</t>
  </si>
  <si>
    <t>Liao</t>
  </si>
  <si>
    <t>ALBERT</t>
  </si>
  <si>
    <t>BELO</t>
  </si>
  <si>
    <t>ADELE</t>
  </si>
  <si>
    <t>TIGCHELLAAR</t>
  </si>
  <si>
    <t>HAMILTON</t>
  </si>
  <si>
    <t>Ramona</t>
  </si>
  <si>
    <t>Campbell</t>
  </si>
  <si>
    <t>Kincardine</t>
  </si>
  <si>
    <t>JANET L.</t>
  </si>
  <si>
    <t>TEBBUTT</t>
  </si>
  <si>
    <t>HANNON</t>
  </si>
  <si>
    <t>Christina</t>
  </si>
  <si>
    <t>Newberry</t>
  </si>
  <si>
    <t>Surrey</t>
  </si>
  <si>
    <t>Eben</t>
  </si>
  <si>
    <t>Mak</t>
  </si>
  <si>
    <t>CORINNE</t>
  </si>
  <si>
    <t>REDDES</t>
  </si>
  <si>
    <t>NONE</t>
  </si>
  <si>
    <t>DARTMOUTH</t>
  </si>
  <si>
    <t>Margie R</t>
  </si>
  <si>
    <t>Forrestall</t>
  </si>
  <si>
    <t>Herring Cove</t>
  </si>
  <si>
    <t>Scott</t>
  </si>
  <si>
    <t>Blank</t>
  </si>
  <si>
    <t>Westbrook</t>
  </si>
  <si>
    <t>Linda</t>
  </si>
  <si>
    <t>Maclean</t>
  </si>
  <si>
    <t>Michel</t>
  </si>
  <si>
    <t>Girard</t>
  </si>
  <si>
    <t>Ste. Adele</t>
  </si>
  <si>
    <t>Peter F.</t>
  </si>
  <si>
    <t>Petersen</t>
  </si>
  <si>
    <t>WizSupport Technical Services</t>
  </si>
  <si>
    <t>Beaverton</t>
  </si>
  <si>
    <t>Annette</t>
  </si>
  <si>
    <t>Tomes</t>
  </si>
  <si>
    <t>Martin J</t>
  </si>
  <si>
    <t>Holt</t>
  </si>
  <si>
    <t>Oakville</t>
  </si>
  <si>
    <t>Edward</t>
  </si>
  <si>
    <t>Steinhoff</t>
  </si>
  <si>
    <t>Paisley</t>
  </si>
  <si>
    <t>Peter</t>
  </si>
  <si>
    <t>Spurr</t>
  </si>
  <si>
    <t>Saanich</t>
  </si>
  <si>
    <t>Mathieu</t>
  </si>
  <si>
    <t>Leduc</t>
  </si>
  <si>
    <t>Pierrefonds</t>
  </si>
  <si>
    <t>Stevens</t>
  </si>
  <si>
    <t>Maple Ridge</t>
  </si>
  <si>
    <t>LUC</t>
  </si>
  <si>
    <t>SLOTEGRAAF</t>
  </si>
  <si>
    <t>LISTOWEL</t>
  </si>
  <si>
    <t>FRIESEN</t>
  </si>
  <si>
    <t>REGINA</t>
  </si>
  <si>
    <t>Jim</t>
  </si>
  <si>
    <t>Rusak</t>
  </si>
  <si>
    <t>Regina</t>
  </si>
  <si>
    <t>L/E Toques</t>
  </si>
  <si>
    <t>L/E $</t>
  </si>
  <si>
    <t>Sandra Delzotto</t>
  </si>
  <si>
    <t>Toques used for school program</t>
  </si>
  <si>
    <t>Toronto City Mission
Donation by indiv.</t>
  </si>
  <si>
    <t>Misc individuals</t>
  </si>
  <si>
    <t>RtR board &amp; Staff</t>
  </si>
  <si>
    <t>Jennifer</t>
  </si>
  <si>
    <t>Shonagh</t>
  </si>
  <si>
    <t>Madeline</t>
  </si>
  <si>
    <t>David Hulchanski</t>
  </si>
  <si>
    <t>PD by VISA</t>
  </si>
  <si>
    <t>Donald Murphy</t>
  </si>
  <si>
    <t>Originally requested 30</t>
  </si>
  <si>
    <t>Dave Crawford (through Bell)</t>
  </si>
  <si>
    <t>Peter Knechtel</t>
  </si>
  <si>
    <t>Susan MacLean</t>
  </si>
  <si>
    <t>Direct Mail</t>
  </si>
  <si>
    <t>HRDC What works conference</t>
  </si>
  <si>
    <t>Complimentary Toques - updated March 1, 2002</t>
  </si>
  <si>
    <t>Amount Owing</t>
  </si>
  <si>
    <t xml:space="preserve">DKPR </t>
  </si>
  <si>
    <t>Deborah 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</si>
</sst>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2" fillId="0" borderId="0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2" xfId="0" applyFill="1" applyBorder="1"/>
    <xf numFmtId="0" fontId="0" fillId="0" borderId="0" xfId="0" applyFill="1"/>
    <xf numFmtId="0" fontId="2" fillId="0" borderId="2" xfId="0" applyFont="1" applyBorder="1"/>
    <xf numFmtId="164" fontId="0" fillId="0" borderId="0" xfId="0" applyNumberFormat="1"/>
    <xf numFmtId="165" fontId="0" fillId="0" borderId="2" xfId="0" applyNumberFormat="1" applyBorder="1"/>
    <xf numFmtId="0" fontId="0" fillId="0" borderId="2" xfId="0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0" borderId="5" xfId="0" applyBorder="1"/>
    <xf numFmtId="0" fontId="3" fillId="0" borderId="2" xfId="0" applyFont="1" applyFill="1" applyBorder="1"/>
    <xf numFmtId="0" fontId="2" fillId="0" borderId="2" xfId="0" applyFont="1" applyFill="1" applyBorder="1" applyAlignment="1">
      <alignment wrapText="1"/>
    </xf>
    <xf numFmtId="0" fontId="3" fillId="0" borderId="2" xfId="0" applyFont="1" applyBorder="1"/>
    <xf numFmtId="164" fontId="0" fillId="0" borderId="2" xfId="0" applyNumberFormat="1" applyBorder="1"/>
    <xf numFmtId="0" fontId="2" fillId="0" borderId="2" xfId="0" applyFont="1" applyBorder="1" applyAlignment="1">
      <alignment wrapText="1"/>
    </xf>
    <xf numFmtId="164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3" borderId="2" xfId="0" applyFill="1" applyBorder="1"/>
    <xf numFmtId="0" fontId="2" fillId="3" borderId="2" xfId="0" applyFont="1" applyFill="1" applyBorder="1"/>
    <xf numFmtId="0" fontId="2" fillId="2" borderId="6" xfId="0" applyFont="1" applyFill="1" applyBorder="1"/>
    <xf numFmtId="165" fontId="0" fillId="0" borderId="7" xfId="0" applyNumberFormat="1" applyBorder="1"/>
    <xf numFmtId="165" fontId="2" fillId="2" borderId="2" xfId="0" applyNumberFormat="1" applyFont="1" applyFill="1" applyBorder="1"/>
    <xf numFmtId="15" fontId="0" fillId="0" borderId="0" xfId="0" applyNumberFormat="1"/>
    <xf numFmtId="0" fontId="2" fillId="0" borderId="0" xfId="0" applyFont="1" applyFill="1" applyBorder="1"/>
    <xf numFmtId="164" fontId="3" fillId="0" borderId="2" xfId="0" applyNumberFormat="1" applyFont="1" applyFill="1" applyBorder="1" applyAlignment="1">
      <alignment wrapText="1"/>
    </xf>
    <xf numFmtId="164" fontId="2" fillId="0" borderId="2" xfId="0" applyNumberFormat="1" applyFont="1" applyBorder="1"/>
    <xf numFmtId="0" fontId="2" fillId="4" borderId="2" xfId="0" applyFont="1" applyFill="1" applyBorder="1"/>
    <xf numFmtId="0" fontId="0" fillId="0" borderId="7" xfId="0" applyFill="1" applyBorder="1"/>
    <xf numFmtId="0" fontId="0" fillId="0" borderId="7" xfId="0" applyBorder="1"/>
    <xf numFmtId="165" fontId="2" fillId="2" borderId="3" xfId="0" applyNumberFormat="1" applyFont="1" applyFill="1" applyBorder="1"/>
    <xf numFmtId="164" fontId="0" fillId="0" borderId="7" xfId="0" applyNumberFormat="1" applyBorder="1"/>
    <xf numFmtId="0" fontId="2" fillId="2" borderId="8" xfId="0" applyFont="1" applyFill="1" applyBorder="1"/>
    <xf numFmtId="0" fontId="2" fillId="2" borderId="9" xfId="0" applyFont="1" applyFill="1" applyBorder="1"/>
    <xf numFmtId="164" fontId="2" fillId="2" borderId="9" xfId="0" applyNumberFormat="1" applyFont="1" applyFill="1" applyBorder="1"/>
    <xf numFmtId="164" fontId="2" fillId="2" borderId="10" xfId="0" applyNumberFormat="1" applyFont="1" applyFill="1" applyBorder="1"/>
    <xf numFmtId="0" fontId="0" fillId="0" borderId="2" xfId="0" applyBorder="1" applyAlignment="1">
      <alignment horizontal="left"/>
    </xf>
    <xf numFmtId="3" fontId="2" fillId="2" borderId="10" xfId="0" applyNumberFormat="1" applyFont="1" applyFill="1" applyBorder="1"/>
    <xf numFmtId="4" fontId="0" fillId="0" borderId="2" xfId="0" applyNumberFormat="1" applyBorder="1"/>
    <xf numFmtId="164" fontId="0" fillId="0" borderId="2" xfId="0" applyNumberFormat="1" applyFill="1" applyBorder="1"/>
    <xf numFmtId="165" fontId="0" fillId="3" borderId="2" xfId="0" applyNumberFormat="1" applyFill="1" applyBorder="1"/>
    <xf numFmtId="5" fontId="0" fillId="0" borderId="5" xfId="1" applyNumberFormat="1" applyFont="1" applyBorder="1"/>
    <xf numFmtId="164" fontId="3" fillId="0" borderId="2" xfId="0" applyNumberFormat="1" applyFont="1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11" xfId="0" applyBorder="1"/>
    <xf numFmtId="164" fontId="3" fillId="0" borderId="12" xfId="0" applyNumberFormat="1" applyFont="1" applyBorder="1"/>
    <xf numFmtId="0" fontId="0" fillId="0" borderId="0" xfId="0" applyFill="1" applyBorder="1"/>
    <xf numFmtId="165" fontId="0" fillId="0" borderId="2" xfId="0" applyNumberFormat="1" applyFill="1" applyBorder="1"/>
    <xf numFmtId="165" fontId="2" fillId="2" borderId="13" xfId="0" applyNumberFormat="1" applyFont="1" applyFill="1" applyBorder="1"/>
    <xf numFmtId="3" fontId="0" fillId="0" borderId="5" xfId="0" applyNumberFormat="1" applyBorder="1"/>
    <xf numFmtId="0" fontId="4" fillId="2" borderId="8" xfId="0" applyFont="1" applyFill="1" applyBorder="1"/>
    <xf numFmtId="0" fontId="4" fillId="2" borderId="9" xfId="0" quotePrefix="1" applyFont="1" applyFill="1" applyBorder="1"/>
    <xf numFmtId="0" fontId="4" fillId="2" borderId="9" xfId="0" applyFont="1" applyFill="1" applyBorder="1"/>
    <xf numFmtId="0" fontId="4" fillId="2" borderId="9" xfId="0" quotePrefix="1" applyFont="1" applyFill="1" applyBorder="1" applyAlignment="1">
      <alignment wrapText="1"/>
    </xf>
    <xf numFmtId="0" fontId="0" fillId="0" borderId="1" xfId="0" quotePrefix="1" applyBorder="1"/>
    <xf numFmtId="7" fontId="0" fillId="0" borderId="1" xfId="0" applyNumberFormat="1" applyBorder="1"/>
    <xf numFmtId="0" fontId="0" fillId="0" borderId="2" xfId="0" quotePrefix="1" applyBorder="1"/>
    <xf numFmtId="7" fontId="0" fillId="0" borderId="2" xfId="0" applyNumberFormat="1" applyBorder="1"/>
    <xf numFmtId="0" fontId="0" fillId="0" borderId="7" xfId="0" quotePrefix="1" applyBorder="1"/>
    <xf numFmtId="0" fontId="4" fillId="2" borderId="14" xfId="0" applyFont="1" applyFill="1" applyBorder="1"/>
    <xf numFmtId="164" fontId="2" fillId="2" borderId="14" xfId="0" applyNumberFormat="1" applyFont="1" applyFill="1" applyBorder="1"/>
    <xf numFmtId="0" fontId="0" fillId="0" borderId="12" xfId="0" applyBorder="1"/>
    <xf numFmtId="0" fontId="0" fillId="0" borderId="15" xfId="0" applyBorder="1"/>
    <xf numFmtId="164" fontId="0" fillId="0" borderId="15" xfId="0" applyNumberFormat="1" applyBorder="1"/>
    <xf numFmtId="164" fontId="2" fillId="2" borderId="13" xfId="0" applyNumberFormat="1" applyFont="1" applyFill="1" applyBorder="1"/>
    <xf numFmtId="5" fontId="2" fillId="2" borderId="10" xfId="0" applyNumberFormat="1" applyFont="1" applyFill="1" applyBorder="1"/>
    <xf numFmtId="0" fontId="0" fillId="0" borderId="16" xfId="0" applyBorder="1"/>
    <xf numFmtId="0" fontId="0" fillId="0" borderId="7" xfId="0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17" xfId="0" applyFont="1" applyFill="1" applyBorder="1"/>
    <xf numFmtId="0" fontId="2" fillId="2" borderId="18" xfId="0" applyFont="1" applyFill="1" applyBorder="1"/>
    <xf numFmtId="164" fontId="2" fillId="2" borderId="18" xfId="0" applyNumberFormat="1" applyFont="1" applyFill="1" applyBorder="1"/>
    <xf numFmtId="164" fontId="2" fillId="2" borderId="19" xfId="0" applyNumberFormat="1" applyFont="1" applyFill="1" applyBorder="1"/>
    <xf numFmtId="0" fontId="0" fillId="0" borderId="2" xfId="0" applyBorder="1" applyAlignment="1">
      <alignment horizontal="left" wrapText="1"/>
    </xf>
    <xf numFmtId="164" fontId="0" fillId="0" borderId="0" xfId="0" applyNumberFormat="1" applyFill="1"/>
    <xf numFmtId="0" fontId="0" fillId="0" borderId="2" xfId="0" applyFill="1" applyBorder="1" applyAlignment="1">
      <alignment horizontal="right"/>
    </xf>
    <xf numFmtId="164" fontId="3" fillId="0" borderId="7" xfId="0" applyNumberFormat="1" applyFont="1" applyBorder="1"/>
    <xf numFmtId="5" fontId="2" fillId="2" borderId="13" xfId="0" applyNumberFormat="1" applyFont="1" applyFill="1" applyBorder="1"/>
    <xf numFmtId="5" fontId="2" fillId="2" borderId="6" xfId="0" applyNumberFormat="1" applyFont="1" applyFill="1" applyBorder="1"/>
    <xf numFmtId="0" fontId="0" fillId="2" borderId="6" xfId="0" applyFill="1" applyBorder="1"/>
    <xf numFmtId="164" fontId="2" fillId="3" borderId="2" xfId="0" applyNumberFormat="1" applyFont="1" applyFill="1" applyBorder="1"/>
    <xf numFmtId="0" fontId="3" fillId="0" borderId="2" xfId="0" applyFont="1" applyFill="1" applyBorder="1" applyAlignment="1">
      <alignment wrapText="1"/>
    </xf>
    <xf numFmtId="15" fontId="0" fillId="0" borderId="2" xfId="0" applyNumberFormat="1" applyBorder="1"/>
    <xf numFmtId="15" fontId="2" fillId="0" borderId="2" xfId="0" applyNumberFormat="1" applyFont="1" applyBorder="1" applyAlignment="1">
      <alignment horizontal="right"/>
    </xf>
    <xf numFmtId="15" fontId="2" fillId="2" borderId="2" xfId="0" applyNumberFormat="1" applyFont="1" applyFill="1" applyBorder="1" applyAlignment="1">
      <alignment horizontal="right"/>
    </xf>
    <xf numFmtId="164" fontId="2" fillId="2" borderId="2" xfId="0" applyNumberFormat="1" applyFont="1" applyFill="1" applyBorder="1"/>
    <xf numFmtId="15" fontId="2" fillId="2" borderId="2" xfId="0" applyNumberFormat="1" applyFont="1" applyFill="1" applyBorder="1"/>
    <xf numFmtId="0" fontId="2" fillId="0" borderId="2" xfId="0" applyFont="1" applyFill="1" applyBorder="1"/>
    <xf numFmtId="15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20" xfId="0" applyFill="1" applyBorder="1"/>
    <xf numFmtId="15" fontId="2" fillId="0" borderId="21" xfId="0" applyNumberFormat="1" applyFont="1" applyFill="1" applyBorder="1"/>
    <xf numFmtId="164" fontId="2" fillId="0" borderId="21" xfId="0" applyNumberFormat="1" applyFont="1" applyFill="1" applyBorder="1"/>
    <xf numFmtId="0" fontId="0" fillId="0" borderId="22" xfId="0" applyFill="1" applyBorder="1"/>
    <xf numFmtId="0" fontId="0" fillId="0" borderId="17" xfId="0" applyBorder="1"/>
    <xf numFmtId="15" fontId="0" fillId="0" borderId="18" xfId="0" applyNumberFormat="1" applyBorder="1"/>
    <xf numFmtId="164" fontId="0" fillId="0" borderId="18" xfId="0" applyNumberFormat="1" applyBorder="1"/>
    <xf numFmtId="0" fontId="0" fillId="0" borderId="19" xfId="0" applyBorder="1"/>
    <xf numFmtId="15" fontId="0" fillId="0" borderId="0" xfId="0" applyNumberFormat="1" applyBorder="1"/>
    <xf numFmtId="15" fontId="2" fillId="0" borderId="2" xfId="0" applyNumberFormat="1" applyFont="1" applyFill="1" applyBorder="1" applyAlignment="1">
      <alignment horizontal="right"/>
    </xf>
    <xf numFmtId="164" fontId="2" fillId="0" borderId="2" xfId="0" applyNumberFormat="1" applyFont="1" applyFill="1" applyBorder="1"/>
    <xf numFmtId="0" fontId="2" fillId="0" borderId="2" xfId="0" applyFont="1" applyFill="1" applyBorder="1" applyAlignment="1">
      <alignment horizontal="right"/>
    </xf>
    <xf numFmtId="0" fontId="2" fillId="5" borderId="2" xfId="0" applyFont="1" applyFill="1" applyBorder="1"/>
    <xf numFmtId="164" fontId="2" fillId="5" borderId="2" xfId="0" applyNumberFormat="1" applyFont="1" applyFill="1" applyBorder="1"/>
    <xf numFmtId="0" fontId="0" fillId="6" borderId="2" xfId="0" applyFill="1" applyBorder="1"/>
    <xf numFmtId="0" fontId="0" fillId="6" borderId="2" xfId="0" applyFill="1" applyBorder="1" applyAlignment="1">
      <alignment wrapText="1"/>
    </xf>
    <xf numFmtId="3" fontId="2" fillId="2" borderId="14" xfId="0" applyNumberFormat="1" applyFont="1" applyFill="1" applyBorder="1"/>
    <xf numFmtId="0" fontId="2" fillId="5" borderId="2" xfId="0" applyFont="1" applyFill="1" applyBorder="1" applyAlignment="1">
      <alignment wrapText="1"/>
    </xf>
    <xf numFmtId="8" fontId="0" fillId="0" borderId="12" xfId="0" applyNumberFormat="1" applyFill="1" applyBorder="1"/>
    <xf numFmtId="5" fontId="0" fillId="0" borderId="2" xfId="1" applyNumberFormat="1" applyFont="1" applyBorder="1"/>
    <xf numFmtId="0" fontId="2" fillId="2" borderId="0" xfId="0" applyFont="1" applyFill="1" applyBorder="1"/>
    <xf numFmtId="0" fontId="6" fillId="2" borderId="5" xfId="0" applyFont="1" applyFill="1" applyBorder="1" applyAlignment="1">
      <alignment wrapText="1"/>
    </xf>
    <xf numFmtId="5" fontId="2" fillId="0" borderId="5" xfId="1" applyNumberFormat="1" applyFont="1" applyFill="1" applyBorder="1"/>
    <xf numFmtId="165" fontId="2" fillId="0" borderId="2" xfId="0" applyNumberFormat="1" applyFont="1" applyFill="1" applyBorder="1"/>
    <xf numFmtId="6" fontId="2" fillId="0" borderId="2" xfId="0" applyNumberFormat="1" applyFont="1" applyFill="1" applyBorder="1"/>
    <xf numFmtId="0" fontId="3" fillId="0" borderId="0" xfId="0" applyFont="1"/>
    <xf numFmtId="164" fontId="3" fillId="0" borderId="0" xfId="0" applyNumberFormat="1" applyFont="1" applyFill="1" applyBorder="1" applyAlignment="1">
      <alignment wrapText="1"/>
    </xf>
    <xf numFmtId="0" fontId="0" fillId="0" borderId="2" xfId="0" applyFill="1" applyBorder="1" applyAlignment="1">
      <alignment horizontal="left"/>
    </xf>
    <xf numFmtId="0" fontId="2" fillId="2" borderId="23" xfId="0" applyFont="1" applyFill="1" applyBorder="1"/>
    <xf numFmtId="17" fontId="0" fillId="0" borderId="0" xfId="0" applyNumberFormat="1"/>
    <xf numFmtId="164" fontId="3" fillId="0" borderId="24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7" fillId="0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164" fontId="3" fillId="0" borderId="2" xfId="0" applyNumberFormat="1" applyFont="1" applyFill="1" applyBorder="1"/>
    <xf numFmtId="0" fontId="2" fillId="2" borderId="12" xfId="0" applyFont="1" applyFill="1" applyBorder="1"/>
    <xf numFmtId="164" fontId="0" fillId="0" borderId="2" xfId="0" quotePrefix="1" applyNumberFormat="1" applyBorder="1"/>
    <xf numFmtId="0" fontId="0" fillId="0" borderId="7" xfId="0" applyBorder="1" applyAlignment="1">
      <alignment horizontal="right"/>
    </xf>
    <xf numFmtId="15" fontId="0" fillId="0" borderId="1" xfId="0" applyNumberFormat="1" applyBorder="1"/>
    <xf numFmtId="164" fontId="0" fillId="0" borderId="1" xfId="0" applyNumberFormat="1" applyBorder="1"/>
    <xf numFmtId="0" fontId="0" fillId="0" borderId="24" xfId="0" applyFill="1" applyBorder="1"/>
    <xf numFmtId="5" fontId="2" fillId="7" borderId="5" xfId="1" applyNumberFormat="1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wrapText="1"/>
    </xf>
    <xf numFmtId="5" fontId="2" fillId="0" borderId="2" xfId="1" applyNumberFormat="1" applyFont="1" applyFill="1" applyBorder="1"/>
    <xf numFmtId="164" fontId="2" fillId="0" borderId="0" xfId="0" applyNumberFormat="1" applyFont="1"/>
    <xf numFmtId="7" fontId="0" fillId="0" borderId="5" xfId="1" applyNumberFormat="1" applyFont="1" applyBorder="1"/>
    <xf numFmtId="0" fontId="5" fillId="0" borderId="2" xfId="0" applyFont="1" applyBorder="1" applyAlignment="1">
      <alignment wrapText="1"/>
    </xf>
    <xf numFmtId="0" fontId="2" fillId="0" borderId="0" xfId="0" applyFont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view="pageBreakPreview" topLeftCell="A5" zoomScale="75" zoomScaleNormal="100" zoomScaleSheetLayoutView="75" workbookViewId="0" xr3:uid="{AEA406A1-0E4B-5B11-9CD5-51D6E497D94C}">
      <selection activeCell="J5" sqref="J5"/>
    </sheetView>
  </sheetViews>
  <sheetFormatPr defaultRowHeight="12.75"/>
  <cols>
    <col min="1" max="1" width="27.140625" customWidth="1"/>
    <col min="2" max="2" width="10.28515625" customWidth="1"/>
    <col min="3" max="3" width="10.140625" customWidth="1"/>
    <col min="4" max="4" width="13" customWidth="1"/>
    <col min="5" max="5" width="17.140625" customWidth="1"/>
    <col min="6" max="6" width="15.140625" customWidth="1"/>
    <col min="7" max="7" width="12.42578125" customWidth="1"/>
    <col min="8" max="8" width="33.28515625" customWidth="1"/>
  </cols>
  <sheetData>
    <row r="1" spans="1:8">
      <c r="A1" s="4" t="s">
        <v>0</v>
      </c>
      <c r="B1" s="4"/>
    </row>
    <row r="2" spans="1:8" ht="6" customHeight="1"/>
    <row r="3" spans="1:8" ht="38.25" customHeight="1">
      <c r="A3" s="145" t="s">
        <v>1</v>
      </c>
      <c r="B3" s="146" t="s">
        <v>2</v>
      </c>
      <c r="C3" s="146" t="s">
        <v>3</v>
      </c>
      <c r="D3" s="123" t="s">
        <v>4</v>
      </c>
      <c r="E3" s="123" t="s">
        <v>5</v>
      </c>
      <c r="F3" s="123" t="s">
        <v>6</v>
      </c>
      <c r="G3" s="123" t="s">
        <v>7</v>
      </c>
      <c r="H3" s="146" t="s">
        <v>8</v>
      </c>
    </row>
    <row r="4" spans="1:8" ht="65.25" customHeight="1">
      <c r="A4" s="1" t="s">
        <v>9</v>
      </c>
      <c r="B4" s="3">
        <v>7300</v>
      </c>
      <c r="C4" s="3">
        <v>7200</v>
      </c>
      <c r="D4" s="2">
        <f>C4-1795</f>
        <v>5405</v>
      </c>
      <c r="E4" s="52">
        <f>42625.28+21</f>
        <v>42646.28</v>
      </c>
      <c r="F4" s="52">
        <f>42625.28+21</f>
        <v>42646.28</v>
      </c>
      <c r="G4" s="124">
        <v>0</v>
      </c>
      <c r="H4" s="9" t="s">
        <v>10</v>
      </c>
    </row>
    <row r="5" spans="1:8" ht="37.5" customHeight="1">
      <c r="A5" s="3" t="s">
        <v>11</v>
      </c>
      <c r="B5" s="3">
        <v>4700</v>
      </c>
      <c r="C5" s="3">
        <v>7600</v>
      </c>
      <c r="D5" s="3">
        <v>5300</v>
      </c>
      <c r="E5" s="51">
        <f>D5*7</f>
        <v>37100</v>
      </c>
      <c r="F5" s="52">
        <f>'Regional '!D34</f>
        <v>36326.449999999997</v>
      </c>
      <c r="G5" s="144">
        <f t="shared" ref="G5:G21" si="0">E5-F5</f>
        <v>773.55000000000291</v>
      </c>
      <c r="H5" s="9" t="s">
        <v>12</v>
      </c>
    </row>
    <row r="6" spans="1:8" ht="25.5">
      <c r="A6" s="3" t="s">
        <v>13</v>
      </c>
      <c r="B6" s="3">
        <v>5625</v>
      </c>
      <c r="C6" s="3">
        <v>5400</v>
      </c>
      <c r="D6" s="3">
        <v>2000</v>
      </c>
      <c r="E6" s="52">
        <v>20214.79</v>
      </c>
      <c r="F6" s="52">
        <v>20214.79</v>
      </c>
      <c r="G6" s="124">
        <f t="shared" si="0"/>
        <v>0</v>
      </c>
      <c r="H6" s="9" t="s">
        <v>14</v>
      </c>
    </row>
    <row r="7" spans="1:8" ht="96.75" customHeight="1">
      <c r="A7" s="3" t="s">
        <v>15</v>
      </c>
      <c r="B7" s="3">
        <v>7500</v>
      </c>
      <c r="C7" s="3">
        <v>9050</v>
      </c>
      <c r="D7" s="3">
        <f>9050-2313</f>
        <v>6737</v>
      </c>
      <c r="E7" s="49">
        <f>1104+357+4739+7843.7+4550.25+20511.13+495+8332.88</f>
        <v>47932.959999999999</v>
      </c>
      <c r="F7" s="49">
        <f>1104+357+4739+7843.7+4550.25+20511.13+495+8332.88</f>
        <v>47932.959999999999</v>
      </c>
      <c r="G7" s="124">
        <v>0</v>
      </c>
      <c r="H7" s="27" t="s">
        <v>16</v>
      </c>
    </row>
    <row r="8" spans="1:8">
      <c r="A8" s="3" t="s">
        <v>17</v>
      </c>
      <c r="B8" s="3">
        <v>0</v>
      </c>
      <c r="C8" s="3">
        <f>4140+1500</f>
        <v>5640</v>
      </c>
      <c r="D8" s="3">
        <f>4140+1500-1500</f>
        <v>4140</v>
      </c>
      <c r="E8" s="51">
        <v>28500</v>
      </c>
      <c r="F8" s="24">
        <f>27000+1500</f>
        <v>28500</v>
      </c>
      <c r="G8" s="124">
        <f t="shared" si="0"/>
        <v>0</v>
      </c>
      <c r="H8" s="3" t="s">
        <v>18</v>
      </c>
    </row>
    <row r="9" spans="1:8" ht="63.75">
      <c r="A9" s="3" t="s">
        <v>19</v>
      </c>
      <c r="B9" s="3">
        <v>1500</v>
      </c>
      <c r="C9" s="3">
        <v>3300</v>
      </c>
      <c r="D9" s="3">
        <v>2100</v>
      </c>
      <c r="E9" s="51">
        <f>D9*7</f>
        <v>14700</v>
      </c>
      <c r="F9" s="52">
        <f>'Regional '!D94</f>
        <v>14299.789999999997</v>
      </c>
      <c r="G9" s="144">
        <f t="shared" si="0"/>
        <v>400.21000000000276</v>
      </c>
      <c r="H9" s="27" t="s">
        <v>20</v>
      </c>
    </row>
    <row r="10" spans="1:8" ht="63.75">
      <c r="A10" s="3" t="s">
        <v>21</v>
      </c>
      <c r="B10" s="3">
        <v>42000</v>
      </c>
      <c r="C10" s="3">
        <v>11800</v>
      </c>
      <c r="D10" s="3">
        <v>7226</v>
      </c>
      <c r="E10" s="149">
        <v>63505.919999999998</v>
      </c>
      <c r="F10" s="21">
        <v>63505.919999999998</v>
      </c>
      <c r="G10" s="147">
        <f t="shared" si="0"/>
        <v>0</v>
      </c>
      <c r="H10" s="27" t="s">
        <v>22</v>
      </c>
    </row>
    <row r="11" spans="1:8">
      <c r="A11" s="3" t="s">
        <v>23</v>
      </c>
      <c r="B11" s="3">
        <v>1500</v>
      </c>
      <c r="C11" s="3">
        <v>4121</v>
      </c>
      <c r="D11" s="23">
        <v>3974</v>
      </c>
      <c r="E11" s="149">
        <v>28350.5</v>
      </c>
      <c r="F11" s="52">
        <f>Schools!I40</f>
        <v>28350.5</v>
      </c>
      <c r="G11" s="124">
        <f>E11-F11</f>
        <v>0</v>
      </c>
      <c r="H11" s="27"/>
    </row>
    <row r="12" spans="1:8" ht="24" customHeight="1">
      <c r="A12" s="3" t="s">
        <v>24</v>
      </c>
      <c r="B12" s="3">
        <v>2500</v>
      </c>
      <c r="C12" s="3">
        <v>3500</v>
      </c>
      <c r="D12" s="3">
        <v>820</v>
      </c>
      <c r="E12" s="121">
        <v>5662.36</v>
      </c>
      <c r="F12" s="120">
        <f>5487.61+174.75</f>
        <v>5662.36</v>
      </c>
      <c r="G12" s="124">
        <f t="shared" si="0"/>
        <v>0</v>
      </c>
      <c r="H12" s="27" t="s">
        <v>25</v>
      </c>
    </row>
    <row r="13" spans="1:8">
      <c r="A13" s="3" t="s">
        <v>26</v>
      </c>
      <c r="B13" s="3">
        <v>200</v>
      </c>
      <c r="C13" s="3">
        <v>1055</v>
      </c>
      <c r="D13" s="3">
        <v>423</v>
      </c>
      <c r="E13" s="56">
        <v>3278.55</v>
      </c>
      <c r="F13" s="56">
        <f>Schools!H51</f>
        <v>3278.55</v>
      </c>
      <c r="G13" s="144">
        <f t="shared" si="0"/>
        <v>0</v>
      </c>
      <c r="H13" s="3" t="s">
        <v>27</v>
      </c>
    </row>
    <row r="14" spans="1:8">
      <c r="A14" s="3" t="s">
        <v>28</v>
      </c>
      <c r="B14" s="3">
        <v>2400</v>
      </c>
      <c r="C14" s="3">
        <v>1589</v>
      </c>
      <c r="D14" s="3">
        <v>1589</v>
      </c>
      <c r="E14" s="121">
        <f>D14*7</f>
        <v>11123</v>
      </c>
      <c r="F14" s="56">
        <f>D14*7</f>
        <v>11123</v>
      </c>
      <c r="G14" s="124">
        <f t="shared" si="0"/>
        <v>0</v>
      </c>
      <c r="H14" s="3"/>
    </row>
    <row r="15" spans="1:8" ht="22.5" customHeight="1">
      <c r="A15" s="3" t="s">
        <v>29</v>
      </c>
      <c r="B15" s="3"/>
      <c r="C15" s="3">
        <f>Agencies!C18</f>
        <v>2285</v>
      </c>
      <c r="D15" s="3">
        <f>Agencies!D18</f>
        <v>967</v>
      </c>
      <c r="E15" s="56">
        <v>7209.25</v>
      </c>
      <c r="F15" s="56">
        <f>Agencies!F18</f>
        <v>7209.25</v>
      </c>
      <c r="G15" s="124">
        <f t="shared" si="0"/>
        <v>0</v>
      </c>
      <c r="H15" s="9" t="s">
        <v>30</v>
      </c>
    </row>
    <row r="16" spans="1:8" ht="37.5" customHeight="1">
      <c r="A16" s="3" t="s">
        <v>31</v>
      </c>
      <c r="B16" s="3">
        <v>3200</v>
      </c>
      <c r="C16" s="3">
        <v>5220</v>
      </c>
      <c r="D16" s="3">
        <v>444</v>
      </c>
      <c r="E16" s="121">
        <f>D16*7</f>
        <v>3108</v>
      </c>
      <c r="F16" s="56">
        <f>D16*7</f>
        <v>3108</v>
      </c>
      <c r="G16" s="124">
        <f t="shared" si="0"/>
        <v>0</v>
      </c>
      <c r="H16" s="9" t="s">
        <v>32</v>
      </c>
    </row>
    <row r="17" spans="1:8" ht="15" customHeight="1">
      <c r="A17" s="3" t="s">
        <v>33</v>
      </c>
      <c r="B17" s="3">
        <v>2000</v>
      </c>
      <c r="C17" s="3">
        <f>2618+251</f>
        <v>2869</v>
      </c>
      <c r="D17" s="21">
        <f>2204+251</f>
        <v>2455</v>
      </c>
      <c r="E17" s="121">
        <f>D17*7</f>
        <v>17185</v>
      </c>
      <c r="F17" s="56">
        <f>'United Church Orders'!I42</f>
        <v>17154.8</v>
      </c>
      <c r="G17" s="144">
        <f t="shared" si="0"/>
        <v>30.200000000000728</v>
      </c>
      <c r="H17" s="9"/>
    </row>
    <row r="18" spans="1:8">
      <c r="A18" s="3" t="s">
        <v>34</v>
      </c>
      <c r="B18" s="3">
        <v>0</v>
      </c>
      <c r="C18" s="3">
        <v>0</v>
      </c>
      <c r="D18" s="3"/>
      <c r="E18" s="121">
        <v>1708</v>
      </c>
      <c r="F18" s="56">
        <v>1708</v>
      </c>
      <c r="G18" s="124"/>
      <c r="H18" s="3"/>
    </row>
    <row r="19" spans="1:8">
      <c r="A19" s="46" t="s">
        <v>35</v>
      </c>
      <c r="B19" s="3">
        <v>5000</v>
      </c>
      <c r="C19" s="3">
        <v>4125</v>
      </c>
      <c r="D19" s="3">
        <v>2911</v>
      </c>
      <c r="E19" s="121">
        <v>23631</v>
      </c>
      <c r="F19" s="52">
        <f>Corporates!I43</f>
        <v>25161.02</v>
      </c>
      <c r="G19" s="124">
        <v>0</v>
      </c>
      <c r="H19" s="3"/>
    </row>
    <row r="20" spans="1:8">
      <c r="A20" s="46" t="s">
        <v>36</v>
      </c>
      <c r="B20" s="3"/>
      <c r="C20" s="3">
        <v>90</v>
      </c>
      <c r="D20" s="3">
        <v>90</v>
      </c>
      <c r="E20" s="121">
        <f>D20*7</f>
        <v>630</v>
      </c>
      <c r="F20" s="52">
        <v>630</v>
      </c>
      <c r="G20" s="124">
        <f t="shared" si="0"/>
        <v>0</v>
      </c>
      <c r="H20" s="3"/>
    </row>
    <row r="21" spans="1:8" ht="13.5" thickBot="1">
      <c r="A21" s="78" t="s">
        <v>37</v>
      </c>
      <c r="B21" s="39">
        <v>400</v>
      </c>
      <c r="C21" s="3">
        <v>457</v>
      </c>
      <c r="D21" s="77">
        <v>334</v>
      </c>
      <c r="E21" s="121">
        <v>2279</v>
      </c>
      <c r="F21" s="88">
        <f>'Individual Sales'!E22</f>
        <v>2279</v>
      </c>
      <c r="G21" s="124">
        <f t="shared" si="0"/>
        <v>0</v>
      </c>
      <c r="H21" s="39"/>
    </row>
    <row r="22" spans="1:8" ht="13.5" thickBot="1">
      <c r="A22" s="42" t="s">
        <v>38</v>
      </c>
      <c r="B22" s="118">
        <f t="shared" ref="B22:G22" si="1">SUM(B4:B21)</f>
        <v>85825</v>
      </c>
      <c r="C22" s="118">
        <f t="shared" si="1"/>
        <v>75301</v>
      </c>
      <c r="D22" s="118">
        <f t="shared" si="1"/>
        <v>46915</v>
      </c>
      <c r="E22" s="75">
        <f t="shared" si="1"/>
        <v>358764.61</v>
      </c>
      <c r="F22" s="75">
        <f t="shared" si="1"/>
        <v>359090.67</v>
      </c>
      <c r="G22" s="89">
        <f t="shared" si="1"/>
        <v>1203.9600000000064</v>
      </c>
      <c r="H22" s="90"/>
    </row>
    <row r="23" spans="1:8" ht="13.5" thickBot="1">
      <c r="A23" s="3" t="s">
        <v>39</v>
      </c>
      <c r="B23" s="20">
        <v>0</v>
      </c>
      <c r="C23" s="3">
        <v>12200</v>
      </c>
      <c r="D23" s="72">
        <f>11600+600</f>
        <v>12200</v>
      </c>
      <c r="E23" s="54">
        <f>D23*7</f>
        <v>85400</v>
      </c>
      <c r="F23" s="20">
        <v>85400</v>
      </c>
      <c r="G23" s="124">
        <f>E23-F23</f>
        <v>0</v>
      </c>
      <c r="H23" s="39"/>
    </row>
    <row r="24" spans="1:8" ht="13.5" thickBot="1">
      <c r="A24" s="42" t="s">
        <v>40</v>
      </c>
      <c r="B24" s="118">
        <f t="shared" ref="B24:G24" si="2">B22+B23</f>
        <v>85825</v>
      </c>
      <c r="C24" s="118">
        <f t="shared" si="2"/>
        <v>87501</v>
      </c>
      <c r="D24" s="118">
        <f t="shared" si="2"/>
        <v>59115</v>
      </c>
      <c r="E24" s="59">
        <f t="shared" si="2"/>
        <v>444164.61</v>
      </c>
      <c r="F24" s="45">
        <f t="shared" si="2"/>
        <v>444490.67</v>
      </c>
      <c r="G24" s="45">
        <f t="shared" si="2"/>
        <v>1203.9600000000064</v>
      </c>
      <c r="H24" s="91"/>
    </row>
  </sheetData>
  <phoneticPr fontId="0" type="noConversion"/>
  <pageMargins left="0.25" right="0.25" top="0.25" bottom="0.25" header="0.5" footer="0.5"/>
  <pageSetup scale="93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2"/>
  <sheetViews>
    <sheetView workbookViewId="0" xr3:uid="{7BE570AB-09E9-518F-B8F7-3F91B7162CA9}">
      <selection activeCell="E22" sqref="E22"/>
    </sheetView>
  </sheetViews>
  <sheetFormatPr defaultRowHeight="12.75"/>
  <cols>
    <col min="1" max="1" width="25.85546875" customWidth="1"/>
    <col min="2" max="2" width="25" customWidth="1"/>
    <col min="3" max="4" width="16.7109375" customWidth="1"/>
    <col min="5" max="5" width="15.28515625" customWidth="1"/>
    <col min="6" max="6" width="32.85546875" customWidth="1"/>
  </cols>
  <sheetData>
    <row r="1" spans="1:6">
      <c r="A1" s="4" t="s">
        <v>37</v>
      </c>
      <c r="B1" s="4"/>
    </row>
    <row r="2" spans="1:6">
      <c r="A2" s="4"/>
      <c r="B2" s="4"/>
    </row>
    <row r="3" spans="1:6">
      <c r="A3" s="5" t="s">
        <v>54</v>
      </c>
      <c r="B3" s="5" t="s">
        <v>55</v>
      </c>
      <c r="C3" s="5" t="s">
        <v>1150</v>
      </c>
      <c r="D3" s="5" t="s">
        <v>1151</v>
      </c>
      <c r="E3" s="5" t="s">
        <v>58</v>
      </c>
      <c r="F3" s="5" t="s">
        <v>8</v>
      </c>
    </row>
    <row r="4" spans="1:6">
      <c r="A4" s="3" t="s">
        <v>1152</v>
      </c>
      <c r="B4" s="3">
        <v>120</v>
      </c>
      <c r="C4" s="3">
        <v>20</v>
      </c>
      <c r="D4" s="24">
        <v>140</v>
      </c>
      <c r="E4" s="24">
        <v>140</v>
      </c>
      <c r="F4" s="3" t="s">
        <v>1153</v>
      </c>
    </row>
    <row r="5" spans="1:6" ht="26.25" customHeight="1">
      <c r="A5" s="9" t="s">
        <v>1154</v>
      </c>
      <c r="B5" s="9">
        <v>100</v>
      </c>
      <c r="C5" s="3">
        <v>100</v>
      </c>
      <c r="D5" s="24">
        <f t="shared" ref="D5:D21" si="0">C5*7</f>
        <v>700</v>
      </c>
      <c r="E5" s="24">
        <v>700</v>
      </c>
      <c r="F5" s="3"/>
    </row>
    <row r="6" spans="1:6" s="14" customFormat="1">
      <c r="A6" s="13" t="s">
        <v>1155</v>
      </c>
      <c r="B6" s="13">
        <v>45</v>
      </c>
      <c r="C6" s="13">
        <v>45</v>
      </c>
      <c r="D6" s="49">
        <f t="shared" si="0"/>
        <v>315</v>
      </c>
      <c r="E6" s="49">
        <v>315</v>
      </c>
      <c r="F6" s="13"/>
    </row>
    <row r="7" spans="1:6">
      <c r="A7" s="79" t="s">
        <v>1156</v>
      </c>
      <c r="B7" s="79"/>
      <c r="C7" s="3"/>
      <c r="D7" s="24"/>
      <c r="E7" s="24"/>
      <c r="F7" s="3"/>
    </row>
    <row r="8" spans="1:6">
      <c r="A8" s="80" t="s">
        <v>1157</v>
      </c>
      <c r="B8" s="80">
        <v>12</v>
      </c>
      <c r="C8" s="13">
        <v>12</v>
      </c>
      <c r="D8" s="49">
        <f>C8*7</f>
        <v>84</v>
      </c>
      <c r="E8" s="49">
        <v>84</v>
      </c>
      <c r="F8" s="3"/>
    </row>
    <row r="9" spans="1:6">
      <c r="A9" s="80" t="s">
        <v>1158</v>
      </c>
      <c r="B9" s="80">
        <v>10</v>
      </c>
      <c r="C9" s="13">
        <v>10</v>
      </c>
      <c r="D9" s="49">
        <f t="shared" si="0"/>
        <v>70</v>
      </c>
      <c r="E9" s="49">
        <v>70</v>
      </c>
      <c r="F9" s="3"/>
    </row>
    <row r="10" spans="1:6">
      <c r="A10" s="80" t="s">
        <v>794</v>
      </c>
      <c r="B10" s="80">
        <v>10</v>
      </c>
      <c r="C10" s="3">
        <v>10</v>
      </c>
      <c r="D10" s="24">
        <f t="shared" si="0"/>
        <v>70</v>
      </c>
      <c r="E10" s="24">
        <v>70</v>
      </c>
      <c r="F10" s="3"/>
    </row>
    <row r="11" spans="1:6">
      <c r="A11" s="80" t="s">
        <v>1159</v>
      </c>
      <c r="B11" s="80">
        <v>10</v>
      </c>
      <c r="C11" s="3">
        <v>10</v>
      </c>
      <c r="D11" s="24">
        <f>C11*7</f>
        <v>70</v>
      </c>
      <c r="E11" s="24">
        <v>70</v>
      </c>
      <c r="F11" s="3"/>
    </row>
    <row r="12" spans="1:6" s="14" customFormat="1">
      <c r="A12" s="87" t="s">
        <v>1160</v>
      </c>
      <c r="B12" s="87">
        <v>20</v>
      </c>
      <c r="C12" s="13">
        <v>20</v>
      </c>
      <c r="D12" s="49">
        <f t="shared" si="0"/>
        <v>140</v>
      </c>
      <c r="E12" s="49">
        <v>200</v>
      </c>
      <c r="F12" s="13" t="s">
        <v>1161</v>
      </c>
    </row>
    <row r="13" spans="1:6">
      <c r="A13" s="80" t="s">
        <v>1162</v>
      </c>
      <c r="B13" s="80">
        <v>30</v>
      </c>
      <c r="C13" s="13">
        <v>7</v>
      </c>
      <c r="D13" s="49">
        <f t="shared" si="0"/>
        <v>49</v>
      </c>
      <c r="E13" s="49">
        <v>49</v>
      </c>
      <c r="F13" s="3" t="s">
        <v>1163</v>
      </c>
    </row>
    <row r="14" spans="1:6">
      <c r="A14" s="80"/>
      <c r="B14" s="80"/>
      <c r="C14" s="3"/>
      <c r="D14" s="24"/>
      <c r="E14" s="24"/>
      <c r="F14" s="3"/>
    </row>
    <row r="15" spans="1:6">
      <c r="A15" s="80" t="s">
        <v>1164</v>
      </c>
      <c r="B15" s="80">
        <v>30</v>
      </c>
      <c r="C15" s="3">
        <v>30</v>
      </c>
      <c r="D15" s="24">
        <f t="shared" si="0"/>
        <v>210</v>
      </c>
      <c r="E15" s="24">
        <v>210</v>
      </c>
      <c r="F15" s="3"/>
    </row>
    <row r="16" spans="1:6">
      <c r="A16" s="80" t="s">
        <v>1165</v>
      </c>
      <c r="B16" s="80">
        <v>40</v>
      </c>
      <c r="C16" s="3">
        <v>40</v>
      </c>
      <c r="D16" s="24">
        <f t="shared" si="0"/>
        <v>280</v>
      </c>
      <c r="E16" s="24">
        <v>160</v>
      </c>
      <c r="F16" s="3"/>
    </row>
    <row r="17" spans="1:6">
      <c r="A17" s="80" t="s">
        <v>1166</v>
      </c>
      <c r="B17" s="80">
        <v>20</v>
      </c>
      <c r="C17" s="3">
        <v>20</v>
      </c>
      <c r="D17" s="24">
        <f t="shared" si="0"/>
        <v>140</v>
      </c>
      <c r="E17" s="24">
        <v>141</v>
      </c>
      <c r="F17" s="3"/>
    </row>
    <row r="18" spans="1:6">
      <c r="A18" s="3"/>
      <c r="B18" s="3"/>
      <c r="C18" s="3"/>
      <c r="D18" s="24"/>
      <c r="E18" s="24"/>
      <c r="F18" s="3"/>
    </row>
    <row r="19" spans="1:6">
      <c r="A19" s="80" t="s">
        <v>1167</v>
      </c>
      <c r="B19" s="80">
        <v>10</v>
      </c>
      <c r="C19" s="3">
        <v>10</v>
      </c>
      <c r="D19" s="24">
        <f t="shared" si="0"/>
        <v>70</v>
      </c>
      <c r="E19" s="24">
        <v>70</v>
      </c>
      <c r="F19" s="9"/>
    </row>
    <row r="20" spans="1:6">
      <c r="A20" s="140"/>
      <c r="B20" s="140"/>
      <c r="C20" s="39"/>
      <c r="D20" s="41"/>
      <c r="E20" s="41"/>
      <c r="F20" s="9"/>
    </row>
    <row r="21" spans="1:6" ht="13.5" thickBot="1">
      <c r="A21" s="39" t="s">
        <v>1168</v>
      </c>
      <c r="B21" s="39"/>
      <c r="C21" s="39"/>
      <c r="D21" s="41">
        <f t="shared" si="0"/>
        <v>0</v>
      </c>
      <c r="E21" s="41">
        <v>249.6</v>
      </c>
      <c r="F21" s="3"/>
    </row>
    <row r="22" spans="1:6" ht="13.5" thickBot="1">
      <c r="A22" s="42" t="s">
        <v>402</v>
      </c>
      <c r="B22" s="130">
        <f>SUM(B4:B19)</f>
        <v>457</v>
      </c>
      <c r="C22" s="43">
        <f>SUM(C4:C21)</f>
        <v>334</v>
      </c>
      <c r="D22" s="44">
        <f>C22*7</f>
        <v>2338</v>
      </c>
      <c r="E22" s="45">
        <f>SUM(E4:E19)</f>
        <v>2279</v>
      </c>
      <c r="F22" s="72"/>
    </row>
  </sheetData>
  <phoneticPr fontId="0" type="noConversion"/>
  <pageMargins left="0.75" right="0.75" top="1" bottom="1" header="0.5" footer="0.5"/>
  <pageSetup orientation="landscape" horizontalDpi="4294967292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workbookViewId="0" xr3:uid="{65FA3815-DCC1-5481-872F-D2879ED395ED}">
      <selection activeCell="F4" sqref="F4"/>
    </sheetView>
  </sheetViews>
  <sheetFormatPr defaultRowHeight="12.75"/>
  <cols>
    <col min="1" max="1" width="20.42578125" customWidth="1"/>
    <col min="2" max="2" width="19" customWidth="1"/>
    <col min="4" max="4" width="14.28515625" customWidth="1"/>
    <col min="5" max="5" width="16" customWidth="1"/>
    <col min="6" max="6" width="24.7109375" customWidth="1"/>
  </cols>
  <sheetData>
    <row r="1" spans="1:6">
      <c r="A1" s="4" t="s">
        <v>1169</v>
      </c>
    </row>
    <row r="3" spans="1:6">
      <c r="A3" s="5" t="s">
        <v>238</v>
      </c>
      <c r="B3" s="5" t="s">
        <v>54</v>
      </c>
      <c r="C3" s="5" t="s">
        <v>55</v>
      </c>
      <c r="D3" s="5" t="s">
        <v>1170</v>
      </c>
      <c r="E3" s="5" t="s">
        <v>58</v>
      </c>
      <c r="F3" s="5" t="s">
        <v>8</v>
      </c>
    </row>
    <row r="4" spans="1:6">
      <c r="A4" t="s">
        <v>1171</v>
      </c>
      <c r="B4" t="s">
        <v>1172</v>
      </c>
      <c r="C4">
        <v>60</v>
      </c>
      <c r="D4">
        <v>0</v>
      </c>
      <c r="E4">
        <v>0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 xr3:uid="{958C4451-9541-5A59-BF78-D2F731DF1C81}">
      <selection activeCell="J19" sqref="J19"/>
    </sheetView>
  </sheetViews>
  <sheetFormatPr defaultRowHeight="12.75"/>
  <cols>
    <col min="1" max="1" width="28.85546875" customWidth="1"/>
    <col min="3" max="3" width="0" hidden="1" customWidth="1"/>
    <col min="4" max="4" width="11.7109375" customWidth="1"/>
    <col min="5" max="5" width="2.28515625" hidden="1" customWidth="1"/>
    <col min="6" max="6" width="11.85546875" customWidth="1"/>
    <col min="7" max="7" width="25.5703125" customWidth="1"/>
  </cols>
  <sheetData>
    <row r="1" spans="1:7">
      <c r="A1" s="4" t="s">
        <v>41</v>
      </c>
    </row>
    <row r="3" spans="1:7" ht="45.75" customHeight="1">
      <c r="A3" s="5" t="s">
        <v>1</v>
      </c>
      <c r="B3" s="6" t="s">
        <v>42</v>
      </c>
      <c r="C3" s="6" t="s">
        <v>2</v>
      </c>
      <c r="D3" s="19" t="s">
        <v>4</v>
      </c>
      <c r="E3" s="19" t="s">
        <v>43</v>
      </c>
      <c r="F3" s="19" t="s">
        <v>44</v>
      </c>
      <c r="G3" s="6" t="s">
        <v>8</v>
      </c>
    </row>
    <row r="4" spans="1:7">
      <c r="A4" s="1" t="s">
        <v>9</v>
      </c>
      <c r="B4" s="2">
        <v>7200</v>
      </c>
      <c r="C4" s="3">
        <v>7300</v>
      </c>
      <c r="D4" s="20">
        <v>6000</v>
      </c>
      <c r="E4" s="53"/>
      <c r="F4" s="51">
        <f t="shared" ref="F4:F18" si="0">D4*7</f>
        <v>42000</v>
      </c>
      <c r="G4" s="3"/>
    </row>
    <row r="5" spans="1:7">
      <c r="A5" s="3" t="s">
        <v>11</v>
      </c>
      <c r="B5" s="3">
        <v>7600</v>
      </c>
      <c r="C5" s="3">
        <v>4700</v>
      </c>
      <c r="D5" s="20">
        <v>6000</v>
      </c>
      <c r="E5" s="53">
        <v>11629.95</v>
      </c>
      <c r="F5" s="51">
        <f t="shared" si="0"/>
        <v>42000</v>
      </c>
      <c r="G5" s="3"/>
    </row>
    <row r="6" spans="1:7">
      <c r="A6" s="3" t="s">
        <v>13</v>
      </c>
      <c r="B6" s="3">
        <v>5400</v>
      </c>
      <c r="C6" s="3">
        <v>5625</v>
      </c>
      <c r="D6" s="20">
        <v>2000</v>
      </c>
      <c r="E6" s="53"/>
      <c r="F6" s="51">
        <f>D6*7+6000</f>
        <v>20000</v>
      </c>
      <c r="G6" s="3" t="s">
        <v>45</v>
      </c>
    </row>
    <row r="7" spans="1:7">
      <c r="A7" s="3" t="s">
        <v>15</v>
      </c>
      <c r="B7" s="3">
        <v>9050</v>
      </c>
      <c r="C7" s="3">
        <v>7500</v>
      </c>
      <c r="D7" s="20">
        <v>7500</v>
      </c>
      <c r="E7" s="53"/>
      <c r="F7" s="51">
        <f t="shared" si="0"/>
        <v>52500</v>
      </c>
      <c r="G7" s="3"/>
    </row>
    <row r="8" spans="1:7">
      <c r="A8" s="3" t="s">
        <v>17</v>
      </c>
      <c r="B8" s="3">
        <f>4140+1500</f>
        <v>5640</v>
      </c>
      <c r="C8" s="3">
        <v>0</v>
      </c>
      <c r="D8" s="20">
        <v>4200</v>
      </c>
      <c r="E8" s="53">
        <v>20000</v>
      </c>
      <c r="F8" s="51">
        <f t="shared" si="0"/>
        <v>29400</v>
      </c>
      <c r="G8" s="3"/>
    </row>
    <row r="9" spans="1:7">
      <c r="A9" s="3" t="s">
        <v>46</v>
      </c>
      <c r="B9" s="3">
        <f>55+30</f>
        <v>85</v>
      </c>
      <c r="C9" s="3">
        <v>0</v>
      </c>
      <c r="D9" s="20">
        <v>100</v>
      </c>
      <c r="E9" s="53"/>
      <c r="F9" s="51">
        <f t="shared" si="0"/>
        <v>700</v>
      </c>
      <c r="G9" s="3"/>
    </row>
    <row r="10" spans="1:7" ht="24.75" customHeight="1">
      <c r="A10" s="3" t="s">
        <v>19</v>
      </c>
      <c r="B10" s="3">
        <v>3300</v>
      </c>
      <c r="C10" s="3">
        <v>1500</v>
      </c>
      <c r="D10" s="20">
        <v>3000</v>
      </c>
      <c r="E10" s="53">
        <v>1141</v>
      </c>
      <c r="F10" s="51">
        <f t="shared" si="0"/>
        <v>21000</v>
      </c>
      <c r="G10" s="27" t="s">
        <v>47</v>
      </c>
    </row>
    <row r="11" spans="1:7" ht="29.25" customHeight="1">
      <c r="A11" s="3" t="s">
        <v>21</v>
      </c>
      <c r="B11" s="3">
        <v>11818</v>
      </c>
      <c r="C11" s="3">
        <v>42000</v>
      </c>
      <c r="D11" s="3">
        <v>8000</v>
      </c>
      <c r="E11" s="53"/>
      <c r="F11" s="51">
        <f t="shared" si="0"/>
        <v>56000</v>
      </c>
      <c r="G11" s="27" t="s">
        <v>48</v>
      </c>
    </row>
    <row r="12" spans="1:7">
      <c r="A12" s="3" t="s">
        <v>23</v>
      </c>
      <c r="B12" s="23">
        <v>4110</v>
      </c>
      <c r="C12" s="3"/>
      <c r="D12" s="3">
        <v>4000</v>
      </c>
      <c r="E12" s="52">
        <v>21965.93</v>
      </c>
      <c r="F12" s="51">
        <f t="shared" si="0"/>
        <v>28000</v>
      </c>
      <c r="G12" s="3"/>
    </row>
    <row r="13" spans="1:7">
      <c r="A13" s="3" t="s">
        <v>24</v>
      </c>
      <c r="B13" s="3">
        <v>3500</v>
      </c>
      <c r="C13" s="3">
        <v>3200</v>
      </c>
      <c r="D13" s="3">
        <v>1000</v>
      </c>
      <c r="E13" s="55"/>
      <c r="F13" s="51">
        <f t="shared" si="0"/>
        <v>7000</v>
      </c>
      <c r="G13" s="3"/>
    </row>
    <row r="14" spans="1:7">
      <c r="A14" s="3" t="s">
        <v>26</v>
      </c>
      <c r="B14" s="3">
        <v>855</v>
      </c>
      <c r="C14" s="3"/>
      <c r="D14" s="3">
        <v>700</v>
      </c>
      <c r="E14" s="56">
        <v>752</v>
      </c>
      <c r="F14" s="54">
        <f>D14*7</f>
        <v>4900</v>
      </c>
      <c r="G14" s="3"/>
    </row>
    <row r="15" spans="1:7">
      <c r="A15" s="3" t="s">
        <v>28</v>
      </c>
      <c r="B15" s="3">
        <v>1589</v>
      </c>
      <c r="C15" s="3">
        <v>2400</v>
      </c>
      <c r="D15" s="3">
        <v>1589</v>
      </c>
      <c r="E15" s="56">
        <f>B15*7</f>
        <v>11123</v>
      </c>
      <c r="F15" s="54">
        <f t="shared" si="0"/>
        <v>11123</v>
      </c>
      <c r="G15" s="3"/>
    </row>
    <row r="16" spans="1:7">
      <c r="A16" s="3" t="s">
        <v>29</v>
      </c>
      <c r="B16" s="3">
        <v>2323</v>
      </c>
      <c r="C16" s="3"/>
      <c r="D16" s="3">
        <v>1800</v>
      </c>
      <c r="E16" s="56">
        <v>1147</v>
      </c>
      <c r="F16" s="54">
        <f t="shared" si="0"/>
        <v>12600</v>
      </c>
      <c r="G16" s="3"/>
    </row>
    <row r="17" spans="1:7">
      <c r="A17" s="3" t="s">
        <v>31</v>
      </c>
      <c r="B17" s="3">
        <v>444</v>
      </c>
      <c r="C17" s="3">
        <v>3200</v>
      </c>
      <c r="D17" s="3">
        <v>444</v>
      </c>
      <c r="E17" s="56">
        <f>B17*7</f>
        <v>3108</v>
      </c>
      <c r="F17" s="54">
        <f t="shared" si="0"/>
        <v>3108</v>
      </c>
      <c r="G17" s="3"/>
    </row>
    <row r="18" spans="1:7">
      <c r="A18" s="3" t="s">
        <v>33</v>
      </c>
      <c r="B18" s="21">
        <f>2456+251</f>
        <v>2707</v>
      </c>
      <c r="C18" s="3">
        <v>2000</v>
      </c>
      <c r="D18" s="3">
        <v>2700</v>
      </c>
      <c r="E18" s="52">
        <f>11791+1757</f>
        <v>13548</v>
      </c>
      <c r="F18" s="56">
        <f t="shared" si="0"/>
        <v>18900</v>
      </c>
      <c r="G18" s="9"/>
    </row>
    <row r="19" spans="1:7">
      <c r="A19" s="3" t="s">
        <v>34</v>
      </c>
      <c r="B19" s="3"/>
      <c r="C19" s="3">
        <v>0</v>
      </c>
      <c r="D19" s="3">
        <v>0</v>
      </c>
      <c r="E19" s="52">
        <v>1683</v>
      </c>
      <c r="F19" s="56">
        <v>1683</v>
      </c>
      <c r="G19" s="3"/>
    </row>
    <row r="20" spans="1:7">
      <c r="A20" s="46" t="s">
        <v>35</v>
      </c>
      <c r="B20" s="3">
        <v>4031</v>
      </c>
      <c r="C20" s="3"/>
      <c r="D20" s="20">
        <f>3300+85+100</f>
        <v>3485</v>
      </c>
      <c r="E20" s="52">
        <v>12807</v>
      </c>
      <c r="F20" s="52">
        <f>D20*7</f>
        <v>24395</v>
      </c>
      <c r="G20" s="3"/>
    </row>
    <row r="21" spans="1:7">
      <c r="A21" s="46" t="s">
        <v>36</v>
      </c>
      <c r="B21" s="3">
        <v>90</v>
      </c>
      <c r="C21" s="3"/>
      <c r="D21" s="3">
        <v>90</v>
      </c>
      <c r="E21" s="73"/>
      <c r="F21" s="74">
        <f>B21*7</f>
        <v>630</v>
      </c>
      <c r="G21" s="3"/>
    </row>
    <row r="22" spans="1:7" ht="13.5" thickBot="1">
      <c r="A22" s="78" t="s">
        <v>37</v>
      </c>
      <c r="B22" s="39">
        <v>487</v>
      </c>
      <c r="C22" s="39"/>
      <c r="D22" s="39">
        <v>487</v>
      </c>
      <c r="E22" s="77"/>
      <c r="F22" s="74">
        <f>B22*7</f>
        <v>3409</v>
      </c>
      <c r="G22" s="3"/>
    </row>
    <row r="23" spans="1:7" ht="13.5" thickBot="1">
      <c r="A23" s="42" t="s">
        <v>38</v>
      </c>
      <c r="B23" s="47">
        <f>SUM(B4:B22)</f>
        <v>70229</v>
      </c>
      <c r="C23" s="47">
        <f>SUM(C4:C21)</f>
        <v>79425</v>
      </c>
      <c r="D23" s="47">
        <f>SUM(D4:D22)</f>
        <v>53095</v>
      </c>
      <c r="E23" s="75">
        <f>SUM(E4:E21)</f>
        <v>98904.88</v>
      </c>
      <c r="F23" s="76">
        <f>SUM(F4:F21)</f>
        <v>375939</v>
      </c>
      <c r="G23" s="3"/>
    </row>
    <row r="24" spans="1:7">
      <c r="G24" s="72"/>
    </row>
    <row r="25" spans="1:7" ht="13.5" thickBot="1">
      <c r="A25" s="3" t="s">
        <v>39</v>
      </c>
      <c r="B25" s="3">
        <f>11600+600</f>
        <v>12200</v>
      </c>
      <c r="C25" s="3"/>
      <c r="D25" s="60">
        <v>12200</v>
      </c>
      <c r="E25" s="20"/>
      <c r="F25" s="54">
        <f>B25*7</f>
        <v>85400</v>
      </c>
      <c r="G25" s="3"/>
    </row>
    <row r="26" spans="1:7" ht="13.5" thickBot="1">
      <c r="A26" s="42" t="s">
        <v>40</v>
      </c>
      <c r="B26" s="47">
        <f>SUM(B23:B25)</f>
        <v>82429</v>
      </c>
      <c r="C26" s="47">
        <f>SUM(C4:C25)</f>
        <v>158850</v>
      </c>
      <c r="D26" s="47">
        <f>D23+D25</f>
        <v>65295</v>
      </c>
      <c r="E26" s="45" t="e">
        <f>E23+E25+#REF!</f>
        <v>#REF!</v>
      </c>
      <c r="F26" s="59">
        <f>F23+F25</f>
        <v>461339</v>
      </c>
      <c r="G26" s="3"/>
    </row>
    <row r="27" spans="1:7">
      <c r="G27" s="7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8"/>
  <sheetViews>
    <sheetView view="pageBreakPreview" topLeftCell="A2" zoomScaleNormal="100" workbookViewId="0" xr3:uid="{842E5F09-E766-5B8D-85AF-A39847EA96FD}">
      <selection activeCell="B2" sqref="B2"/>
    </sheetView>
  </sheetViews>
  <sheetFormatPr defaultRowHeight="12.75"/>
  <cols>
    <col min="1" max="4" width="24.28515625" customWidth="1"/>
    <col min="5" max="5" width="24.5703125" customWidth="1"/>
    <col min="7" max="7" width="9.85546875" customWidth="1"/>
    <col min="8" max="8" width="14.140625" customWidth="1"/>
    <col min="9" max="9" width="11.85546875" customWidth="1"/>
    <col min="10" max="10" width="24.85546875" customWidth="1"/>
    <col min="11" max="11" width="19.42578125" customWidth="1"/>
  </cols>
  <sheetData>
    <row r="1" spans="1:9">
      <c r="A1" s="10" t="s">
        <v>49</v>
      </c>
      <c r="B1" s="10"/>
      <c r="C1" s="10"/>
      <c r="D1" s="10"/>
      <c r="E1" s="7"/>
      <c r="F1" s="7"/>
      <c r="G1" s="7"/>
    </row>
    <row r="2" spans="1:9">
      <c r="A2" s="10"/>
      <c r="B2" s="10"/>
      <c r="C2" s="10"/>
      <c r="D2" s="10"/>
      <c r="E2" s="7"/>
      <c r="F2" s="7"/>
      <c r="G2" s="7"/>
    </row>
    <row r="3" spans="1:9" ht="25.5">
      <c r="A3" s="5" t="s">
        <v>50</v>
      </c>
      <c r="B3" s="5" t="s">
        <v>51</v>
      </c>
      <c r="C3" s="5" t="s">
        <v>52</v>
      </c>
      <c r="D3" s="5" t="s">
        <v>53</v>
      </c>
      <c r="E3" s="5" t="s">
        <v>54</v>
      </c>
      <c r="F3" s="6" t="s">
        <v>55</v>
      </c>
      <c r="G3" s="6" t="s">
        <v>56</v>
      </c>
      <c r="H3" s="6" t="s">
        <v>57</v>
      </c>
      <c r="I3" s="6" t="s">
        <v>58</v>
      </c>
    </row>
    <row r="4" spans="1:9" ht="24.75" customHeight="1">
      <c r="A4" s="18" t="s">
        <v>59</v>
      </c>
      <c r="B4" s="18" t="s">
        <v>60</v>
      </c>
      <c r="C4" s="18" t="s">
        <v>61</v>
      </c>
      <c r="D4" s="18" t="s">
        <v>62</v>
      </c>
      <c r="E4" s="13" t="s">
        <v>63</v>
      </c>
      <c r="F4" s="13">
        <v>75</v>
      </c>
      <c r="G4" s="13">
        <v>47</v>
      </c>
      <c r="H4" s="58">
        <f>F4*7</f>
        <v>525</v>
      </c>
      <c r="I4" s="48">
        <v>569</v>
      </c>
    </row>
    <row r="5" spans="1:9">
      <c r="A5" s="13" t="s">
        <v>64</v>
      </c>
      <c r="B5" s="13" t="s">
        <v>65</v>
      </c>
      <c r="C5" s="13" t="s">
        <v>66</v>
      </c>
      <c r="D5" s="13" t="s">
        <v>67</v>
      </c>
      <c r="E5" s="13" t="s">
        <v>68</v>
      </c>
      <c r="F5" s="13">
        <v>15</v>
      </c>
      <c r="G5" s="13">
        <v>15</v>
      </c>
      <c r="H5" s="58">
        <f t="shared" ref="H5:H21" si="0">F5*7</f>
        <v>105</v>
      </c>
      <c r="I5" s="24">
        <v>133</v>
      </c>
    </row>
    <row r="6" spans="1:9">
      <c r="A6" s="13" t="s">
        <v>69</v>
      </c>
      <c r="B6" s="13" t="s">
        <v>70</v>
      </c>
      <c r="C6" s="13" t="s">
        <v>71</v>
      </c>
      <c r="D6" s="13" t="s">
        <v>72</v>
      </c>
      <c r="E6" s="13" t="s">
        <v>73</v>
      </c>
      <c r="F6" s="13">
        <v>40</v>
      </c>
      <c r="G6" s="13">
        <v>40</v>
      </c>
      <c r="H6" s="58">
        <f t="shared" si="0"/>
        <v>280</v>
      </c>
      <c r="I6" s="24">
        <v>358</v>
      </c>
    </row>
    <row r="7" spans="1:9">
      <c r="A7" s="13" t="s">
        <v>74</v>
      </c>
      <c r="B7" s="13" t="s">
        <v>75</v>
      </c>
      <c r="C7" s="13" t="s">
        <v>76</v>
      </c>
      <c r="D7" s="13" t="s">
        <v>77</v>
      </c>
      <c r="E7" s="13" t="s">
        <v>78</v>
      </c>
      <c r="F7" s="13">
        <v>50</v>
      </c>
      <c r="G7" s="13">
        <v>50</v>
      </c>
      <c r="H7" s="58">
        <f t="shared" si="0"/>
        <v>350</v>
      </c>
      <c r="I7" s="24">
        <v>386</v>
      </c>
    </row>
    <row r="8" spans="1:9">
      <c r="A8" s="13" t="s">
        <v>79</v>
      </c>
      <c r="B8" s="13" t="s">
        <v>80</v>
      </c>
      <c r="C8" s="13" t="s">
        <v>81</v>
      </c>
      <c r="D8" s="13" t="s">
        <v>82</v>
      </c>
      <c r="E8" s="13" t="s">
        <v>83</v>
      </c>
      <c r="F8" s="13">
        <v>60</v>
      </c>
      <c r="G8" s="13">
        <v>60</v>
      </c>
      <c r="H8" s="58">
        <f t="shared" si="0"/>
        <v>420</v>
      </c>
      <c r="I8" s="24">
        <v>420</v>
      </c>
    </row>
    <row r="9" spans="1:9" s="14" customFormat="1">
      <c r="A9" s="13" t="s">
        <v>84</v>
      </c>
      <c r="B9" s="13" t="s">
        <v>85</v>
      </c>
      <c r="C9" s="13" t="s">
        <v>86</v>
      </c>
      <c r="D9" s="13" t="s">
        <v>87</v>
      </c>
      <c r="E9" s="13" t="s">
        <v>88</v>
      </c>
      <c r="F9" s="13">
        <v>100</v>
      </c>
      <c r="G9" s="13">
        <v>100</v>
      </c>
      <c r="H9" s="58">
        <f t="shared" si="0"/>
        <v>700</v>
      </c>
      <c r="I9" s="49">
        <v>700</v>
      </c>
    </row>
    <row r="10" spans="1:9">
      <c r="A10" s="3" t="s">
        <v>89</v>
      </c>
      <c r="B10" s="3" t="s">
        <v>90</v>
      </c>
      <c r="C10" s="3" t="s">
        <v>71</v>
      </c>
      <c r="D10" s="3" t="s">
        <v>91</v>
      </c>
      <c r="E10" s="3" t="s">
        <v>92</v>
      </c>
      <c r="F10" s="3">
        <v>50</v>
      </c>
      <c r="G10" s="3">
        <v>50</v>
      </c>
      <c r="H10" s="17">
        <f t="shared" si="0"/>
        <v>350</v>
      </c>
      <c r="I10" s="24">
        <v>430</v>
      </c>
    </row>
    <row r="11" spans="1:9">
      <c r="A11" s="13" t="s">
        <v>93</v>
      </c>
      <c r="B11" s="13" t="s">
        <v>94</v>
      </c>
      <c r="C11" s="13" t="s">
        <v>95</v>
      </c>
      <c r="D11" s="13" t="s">
        <v>96</v>
      </c>
      <c r="E11" s="13" t="s">
        <v>97</v>
      </c>
      <c r="F11" s="13">
        <v>250</v>
      </c>
      <c r="G11" s="13">
        <v>140</v>
      </c>
      <c r="H11" s="58">
        <f>G11*7</f>
        <v>980</v>
      </c>
      <c r="I11" s="49">
        <f>746+250</f>
        <v>996</v>
      </c>
    </row>
    <row r="12" spans="1:9">
      <c r="A12" s="13" t="s">
        <v>98</v>
      </c>
      <c r="B12" s="13" t="s">
        <v>99</v>
      </c>
      <c r="C12" s="13" t="s">
        <v>66</v>
      </c>
      <c r="D12" s="13" t="s">
        <v>100</v>
      </c>
      <c r="E12" s="13" t="s">
        <v>101</v>
      </c>
      <c r="F12" s="13">
        <v>80</v>
      </c>
      <c r="G12" s="13">
        <v>58</v>
      </c>
      <c r="H12" s="58">
        <f t="shared" si="0"/>
        <v>560</v>
      </c>
      <c r="I12" s="24">
        <v>439</v>
      </c>
    </row>
    <row r="13" spans="1:9">
      <c r="A13" s="3" t="s">
        <v>102</v>
      </c>
      <c r="B13" s="3" t="s">
        <v>103</v>
      </c>
      <c r="C13" s="3" t="s">
        <v>104</v>
      </c>
      <c r="D13" s="3" t="s">
        <v>105</v>
      </c>
      <c r="E13" s="3" t="s">
        <v>106</v>
      </c>
      <c r="F13" s="3">
        <v>100</v>
      </c>
      <c r="G13" s="3">
        <v>100</v>
      </c>
      <c r="H13" s="17">
        <f t="shared" si="0"/>
        <v>700</v>
      </c>
      <c r="I13" s="24">
        <v>700</v>
      </c>
    </row>
    <row r="14" spans="1:9" s="14" customFormat="1">
      <c r="A14" s="13" t="s">
        <v>107</v>
      </c>
      <c r="B14" s="13" t="s">
        <v>108</v>
      </c>
      <c r="C14" s="13" t="s">
        <v>81</v>
      </c>
      <c r="D14" s="13" t="s">
        <v>109</v>
      </c>
      <c r="E14" s="13" t="s">
        <v>110</v>
      </c>
      <c r="F14" s="13">
        <v>50</v>
      </c>
      <c r="G14" s="13">
        <v>50</v>
      </c>
      <c r="H14" s="58">
        <f t="shared" si="0"/>
        <v>350</v>
      </c>
      <c r="I14" s="49"/>
    </row>
    <row r="15" spans="1:9">
      <c r="A15" s="13" t="s">
        <v>111</v>
      </c>
      <c r="B15" s="13" t="s">
        <v>112</v>
      </c>
      <c r="C15" s="13" t="s">
        <v>71</v>
      </c>
      <c r="D15" s="13" t="s">
        <v>113</v>
      </c>
      <c r="E15" s="13"/>
      <c r="F15" s="13">
        <v>150</v>
      </c>
      <c r="G15" s="13">
        <v>65</v>
      </c>
      <c r="H15" s="58">
        <v>455</v>
      </c>
      <c r="I15" s="49">
        <v>497</v>
      </c>
    </row>
    <row r="16" spans="1:9">
      <c r="A16" s="28" t="s">
        <v>114</v>
      </c>
      <c r="B16" s="28" t="s">
        <v>115</v>
      </c>
      <c r="C16" s="28" t="s">
        <v>116</v>
      </c>
      <c r="D16" s="28" t="s">
        <v>117</v>
      </c>
      <c r="E16" s="28" t="s">
        <v>118</v>
      </c>
      <c r="F16" s="28">
        <v>60</v>
      </c>
      <c r="G16" s="28">
        <v>60</v>
      </c>
      <c r="H16" s="50">
        <f t="shared" si="0"/>
        <v>420</v>
      </c>
      <c r="I16" s="24"/>
    </row>
    <row r="17" spans="1:9">
      <c r="A17" s="13" t="s">
        <v>119</v>
      </c>
      <c r="B17" s="13"/>
      <c r="C17" s="13"/>
      <c r="D17" s="13"/>
      <c r="E17" s="13"/>
      <c r="F17" s="13">
        <v>1</v>
      </c>
      <c r="G17" s="13">
        <v>1</v>
      </c>
      <c r="H17" s="58">
        <f t="shared" si="0"/>
        <v>7</v>
      </c>
      <c r="I17" s="24">
        <v>7</v>
      </c>
    </row>
    <row r="18" spans="1:9">
      <c r="A18" s="28" t="s">
        <v>120</v>
      </c>
      <c r="B18" s="28" t="s">
        <v>121</v>
      </c>
      <c r="C18" s="28" t="s">
        <v>71</v>
      </c>
      <c r="D18" s="28" t="s">
        <v>122</v>
      </c>
      <c r="E18" s="28" t="s">
        <v>123</v>
      </c>
      <c r="F18" s="28">
        <v>50</v>
      </c>
      <c r="G18" s="28">
        <v>50</v>
      </c>
      <c r="H18" s="50">
        <f t="shared" si="0"/>
        <v>350</v>
      </c>
      <c r="I18" s="24">
        <v>372</v>
      </c>
    </row>
    <row r="19" spans="1:9">
      <c r="A19" s="3" t="s">
        <v>124</v>
      </c>
      <c r="B19" s="3" t="s">
        <v>125</v>
      </c>
      <c r="C19" s="3" t="s">
        <v>71</v>
      </c>
      <c r="D19" s="3" t="s">
        <v>126</v>
      </c>
      <c r="E19" s="3" t="s">
        <v>127</v>
      </c>
      <c r="F19" s="3">
        <v>80</v>
      </c>
      <c r="G19" s="3">
        <v>80</v>
      </c>
      <c r="H19" s="17">
        <f t="shared" si="0"/>
        <v>560</v>
      </c>
      <c r="I19" s="24">
        <v>574</v>
      </c>
    </row>
    <row r="20" spans="1:9">
      <c r="A20" s="3" t="s">
        <v>128</v>
      </c>
      <c r="B20" s="3" t="s">
        <v>129</v>
      </c>
      <c r="C20" s="3" t="s">
        <v>71</v>
      </c>
      <c r="D20" s="3" t="s">
        <v>130</v>
      </c>
      <c r="E20" s="3" t="s">
        <v>131</v>
      </c>
      <c r="F20" s="3">
        <v>20</v>
      </c>
      <c r="G20" s="3">
        <v>20</v>
      </c>
      <c r="H20" s="17">
        <f t="shared" si="0"/>
        <v>140</v>
      </c>
      <c r="I20" s="24">
        <v>155</v>
      </c>
    </row>
    <row r="21" spans="1:9">
      <c r="A21" s="13" t="s">
        <v>132</v>
      </c>
      <c r="B21" s="13" t="s">
        <v>133</v>
      </c>
      <c r="C21" s="13" t="s">
        <v>134</v>
      </c>
      <c r="D21" s="13" t="s">
        <v>135</v>
      </c>
      <c r="E21" s="13" t="s">
        <v>136</v>
      </c>
      <c r="F21" s="13">
        <v>25</v>
      </c>
      <c r="G21" s="13">
        <v>25</v>
      </c>
      <c r="H21" s="17">
        <f t="shared" si="0"/>
        <v>175</v>
      </c>
      <c r="I21" s="24">
        <v>207</v>
      </c>
    </row>
    <row r="22" spans="1:9">
      <c r="A22" s="13" t="s">
        <v>137</v>
      </c>
      <c r="B22" s="13" t="s">
        <v>138</v>
      </c>
      <c r="C22" s="13" t="s">
        <v>71</v>
      </c>
      <c r="D22" s="13" t="s">
        <v>139</v>
      </c>
      <c r="E22" s="13" t="s">
        <v>140</v>
      </c>
      <c r="F22" s="13">
        <v>50</v>
      </c>
      <c r="G22" s="13">
        <v>0</v>
      </c>
      <c r="H22" s="58">
        <v>0</v>
      </c>
      <c r="I22" s="24"/>
    </row>
    <row r="23" spans="1:9">
      <c r="A23" s="13" t="s">
        <v>141</v>
      </c>
      <c r="B23" s="13" t="s">
        <v>142</v>
      </c>
      <c r="C23" s="13" t="s">
        <v>71</v>
      </c>
      <c r="D23" s="13" t="s">
        <v>143</v>
      </c>
      <c r="E23" s="13" t="s">
        <v>144</v>
      </c>
      <c r="F23" s="13">
        <v>500</v>
      </c>
      <c r="G23" s="13">
        <v>500</v>
      </c>
      <c r="H23" s="17">
        <f>500*7</f>
        <v>3500</v>
      </c>
      <c r="I23" s="24">
        <v>3800</v>
      </c>
    </row>
    <row r="24" spans="1:9">
      <c r="A24" s="3" t="s">
        <v>145</v>
      </c>
      <c r="B24" s="3" t="s">
        <v>146</v>
      </c>
      <c r="C24" s="3" t="s">
        <v>147</v>
      </c>
      <c r="D24" s="3" t="s">
        <v>148</v>
      </c>
      <c r="E24" s="3" t="s">
        <v>149</v>
      </c>
      <c r="F24" s="3">
        <v>50</v>
      </c>
      <c r="G24" s="3">
        <v>50</v>
      </c>
      <c r="H24" s="17">
        <f>F24*7</f>
        <v>350</v>
      </c>
      <c r="I24" s="24">
        <v>350</v>
      </c>
    </row>
    <row r="25" spans="1:9">
      <c r="A25" s="3" t="s">
        <v>150</v>
      </c>
      <c r="B25" s="3" t="s">
        <v>151</v>
      </c>
      <c r="C25" s="3" t="s">
        <v>71</v>
      </c>
      <c r="D25" s="3" t="s">
        <v>152</v>
      </c>
      <c r="E25" s="3" t="s">
        <v>153</v>
      </c>
      <c r="F25" s="3">
        <v>30</v>
      </c>
      <c r="G25" s="3">
        <v>30</v>
      </c>
      <c r="H25" s="17">
        <f t="shared" ref="H25:H41" si="1">F25*7</f>
        <v>210</v>
      </c>
      <c r="I25" s="24">
        <v>210</v>
      </c>
    </row>
    <row r="26" spans="1:9">
      <c r="A26" s="13" t="s">
        <v>154</v>
      </c>
      <c r="B26" s="13"/>
      <c r="C26" s="13"/>
      <c r="D26" s="13"/>
      <c r="E26" s="3" t="s">
        <v>155</v>
      </c>
      <c r="F26" s="3">
        <v>1</v>
      </c>
      <c r="G26" s="3">
        <v>1</v>
      </c>
      <c r="H26" s="17">
        <f t="shared" si="1"/>
        <v>7</v>
      </c>
      <c r="I26" s="24">
        <v>7</v>
      </c>
    </row>
    <row r="27" spans="1:9">
      <c r="A27" s="3" t="s">
        <v>156</v>
      </c>
      <c r="B27" s="3" t="s">
        <v>157</v>
      </c>
      <c r="C27" s="3" t="s">
        <v>158</v>
      </c>
      <c r="D27" s="3" t="s">
        <v>159</v>
      </c>
      <c r="E27" s="3" t="s">
        <v>160</v>
      </c>
      <c r="F27" s="3">
        <v>50</v>
      </c>
      <c r="G27" s="3">
        <v>50</v>
      </c>
      <c r="H27" s="17">
        <f t="shared" si="1"/>
        <v>350</v>
      </c>
      <c r="I27" s="24">
        <v>495</v>
      </c>
    </row>
    <row r="28" spans="1:9">
      <c r="A28" s="3" t="s">
        <v>161</v>
      </c>
      <c r="B28" s="3" t="s">
        <v>162</v>
      </c>
      <c r="C28" s="3" t="s">
        <v>71</v>
      </c>
      <c r="D28" s="3" t="s">
        <v>163</v>
      </c>
      <c r="E28" s="3" t="s">
        <v>164</v>
      </c>
      <c r="F28" s="3">
        <v>50</v>
      </c>
      <c r="G28" s="3">
        <v>50</v>
      </c>
      <c r="H28" s="17">
        <f t="shared" si="1"/>
        <v>350</v>
      </c>
      <c r="I28" s="24">
        <v>500</v>
      </c>
    </row>
    <row r="29" spans="1:9">
      <c r="A29" s="3" t="s">
        <v>165</v>
      </c>
      <c r="B29" s="3" t="s">
        <v>166</v>
      </c>
      <c r="C29" s="3" t="s">
        <v>167</v>
      </c>
      <c r="D29" s="3" t="s">
        <v>168</v>
      </c>
      <c r="E29" s="3" t="s">
        <v>169</v>
      </c>
      <c r="F29" s="3">
        <v>41</v>
      </c>
      <c r="G29" s="3"/>
      <c r="H29" s="17">
        <f t="shared" si="1"/>
        <v>287</v>
      </c>
      <c r="I29" s="24">
        <v>287</v>
      </c>
    </row>
    <row r="30" spans="1:9" ht="51" customHeight="1">
      <c r="A30" s="13" t="s">
        <v>170</v>
      </c>
      <c r="B30" s="13" t="s">
        <v>171</v>
      </c>
      <c r="C30" s="13" t="s">
        <v>71</v>
      </c>
      <c r="D30" s="13" t="s">
        <v>172</v>
      </c>
      <c r="E30" s="13" t="s">
        <v>173</v>
      </c>
      <c r="F30" s="13">
        <v>62</v>
      </c>
      <c r="G30" s="13">
        <v>38</v>
      </c>
      <c r="H30" s="58">
        <f t="shared" si="1"/>
        <v>434</v>
      </c>
      <c r="I30" s="49">
        <v>700</v>
      </c>
    </row>
    <row r="31" spans="1:9" ht="17.25" customHeight="1">
      <c r="A31" s="13" t="s">
        <v>174</v>
      </c>
      <c r="B31" s="13"/>
      <c r="C31" s="13"/>
      <c r="D31" s="13"/>
      <c r="E31" s="13"/>
      <c r="F31" s="13"/>
      <c r="G31" s="13"/>
      <c r="H31" s="58"/>
      <c r="I31" s="49"/>
    </row>
    <row r="32" spans="1:9">
      <c r="A32" s="3" t="s">
        <v>175</v>
      </c>
      <c r="B32" s="3" t="s">
        <v>176</v>
      </c>
      <c r="C32" s="3" t="s">
        <v>71</v>
      </c>
      <c r="D32" s="3" t="s">
        <v>177</v>
      </c>
      <c r="E32" s="3" t="s">
        <v>178</v>
      </c>
      <c r="F32" s="3">
        <v>60</v>
      </c>
      <c r="G32" s="3">
        <v>60</v>
      </c>
      <c r="H32" s="17">
        <f t="shared" si="1"/>
        <v>420</v>
      </c>
      <c r="I32" s="24">
        <v>400</v>
      </c>
    </row>
    <row r="33" spans="1:10">
      <c r="A33" s="3" t="s">
        <v>179</v>
      </c>
      <c r="B33" s="3" t="s">
        <v>180</v>
      </c>
      <c r="C33" s="3" t="s">
        <v>181</v>
      </c>
      <c r="D33" s="3" t="s">
        <v>182</v>
      </c>
      <c r="E33" s="3" t="s">
        <v>183</v>
      </c>
      <c r="F33" s="3">
        <v>50</v>
      </c>
      <c r="G33" s="3">
        <v>50</v>
      </c>
      <c r="H33" s="17">
        <f t="shared" si="1"/>
        <v>350</v>
      </c>
      <c r="I33" s="24">
        <v>449</v>
      </c>
    </row>
    <row r="34" spans="1:10" s="14" customFormat="1">
      <c r="A34" s="13" t="s">
        <v>184</v>
      </c>
      <c r="B34" s="13" t="s">
        <v>185</v>
      </c>
      <c r="C34" s="13" t="s">
        <v>71</v>
      </c>
      <c r="D34" s="13" t="s">
        <v>186</v>
      </c>
      <c r="E34" s="13" t="s">
        <v>187</v>
      </c>
      <c r="F34" s="13">
        <v>50</v>
      </c>
      <c r="G34" s="13">
        <v>36</v>
      </c>
      <c r="H34" s="58">
        <f t="shared" si="1"/>
        <v>350</v>
      </c>
      <c r="I34" s="49">
        <v>253</v>
      </c>
    </row>
    <row r="35" spans="1:10">
      <c r="A35" s="3" t="s">
        <v>188</v>
      </c>
      <c r="B35" s="3" t="s">
        <v>189</v>
      </c>
      <c r="C35" s="3" t="s">
        <v>147</v>
      </c>
      <c r="D35" s="3" t="s">
        <v>190</v>
      </c>
      <c r="E35" s="3" t="s">
        <v>191</v>
      </c>
      <c r="F35" s="3">
        <v>50</v>
      </c>
      <c r="G35" s="3">
        <v>50</v>
      </c>
      <c r="H35" s="17">
        <f t="shared" si="1"/>
        <v>350</v>
      </c>
      <c r="I35" s="24">
        <v>430.05</v>
      </c>
    </row>
    <row r="36" spans="1:10" s="14" customFormat="1">
      <c r="A36" s="13" t="s">
        <v>192</v>
      </c>
      <c r="B36" s="13" t="s">
        <v>193</v>
      </c>
      <c r="C36" s="13" t="s">
        <v>181</v>
      </c>
      <c r="D36" s="13" t="s">
        <v>194</v>
      </c>
      <c r="E36" s="13" t="s">
        <v>195</v>
      </c>
      <c r="F36" s="13">
        <v>25</v>
      </c>
      <c r="G36" s="13">
        <v>25</v>
      </c>
      <c r="H36" s="58">
        <f t="shared" si="1"/>
        <v>175</v>
      </c>
      <c r="I36" s="49">
        <v>185</v>
      </c>
    </row>
    <row r="37" spans="1:10" s="14" customFormat="1">
      <c r="A37" s="13" t="s">
        <v>196</v>
      </c>
      <c r="B37" s="13" t="s">
        <v>197</v>
      </c>
      <c r="C37" s="13" t="s">
        <v>198</v>
      </c>
      <c r="D37" s="13" t="s">
        <v>199</v>
      </c>
      <c r="E37" s="13" t="s">
        <v>200</v>
      </c>
      <c r="F37" s="13">
        <v>70</v>
      </c>
      <c r="G37" s="13">
        <v>70</v>
      </c>
      <c r="H37" s="58">
        <f t="shared" si="1"/>
        <v>490</v>
      </c>
      <c r="I37" s="49">
        <v>490</v>
      </c>
    </row>
    <row r="38" spans="1:10">
      <c r="A38" s="3" t="s">
        <v>201</v>
      </c>
      <c r="B38" s="3" t="s">
        <v>202</v>
      </c>
      <c r="C38" s="3" t="s">
        <v>104</v>
      </c>
      <c r="D38" s="3" t="s">
        <v>203</v>
      </c>
      <c r="E38" s="3" t="s">
        <v>204</v>
      </c>
      <c r="F38" s="3">
        <v>90</v>
      </c>
      <c r="G38" s="3">
        <v>90</v>
      </c>
      <c r="H38" s="17">
        <f t="shared" si="1"/>
        <v>630</v>
      </c>
      <c r="I38" s="24">
        <v>668</v>
      </c>
    </row>
    <row r="39" spans="1:10" s="14" customFormat="1">
      <c r="A39" s="13" t="s">
        <v>205</v>
      </c>
      <c r="B39" s="13" t="s">
        <v>206</v>
      </c>
      <c r="C39" s="13" t="s">
        <v>207</v>
      </c>
      <c r="D39" s="13" t="s">
        <v>208</v>
      </c>
      <c r="E39" s="13" t="s">
        <v>209</v>
      </c>
      <c r="F39" s="13">
        <v>33</v>
      </c>
      <c r="G39" s="13">
        <v>33</v>
      </c>
      <c r="H39" s="58">
        <f t="shared" si="1"/>
        <v>231</v>
      </c>
      <c r="I39" s="49">
        <v>237</v>
      </c>
    </row>
    <row r="40" spans="1:10">
      <c r="A40" s="13" t="s">
        <v>210</v>
      </c>
      <c r="B40" s="13" t="s">
        <v>211</v>
      </c>
      <c r="C40" s="13" t="s">
        <v>167</v>
      </c>
      <c r="D40" s="13" t="s">
        <v>212</v>
      </c>
      <c r="E40" s="3" t="s">
        <v>213</v>
      </c>
      <c r="F40" s="3">
        <v>50</v>
      </c>
      <c r="G40" s="3">
        <v>50</v>
      </c>
      <c r="H40" s="17">
        <f t="shared" si="1"/>
        <v>350</v>
      </c>
      <c r="I40" s="24">
        <v>400.75</v>
      </c>
    </row>
    <row r="41" spans="1:10">
      <c r="A41" s="3" t="s">
        <v>214</v>
      </c>
      <c r="B41" s="3" t="s">
        <v>215</v>
      </c>
      <c r="C41" s="3" t="s">
        <v>216</v>
      </c>
      <c r="D41" s="3" t="s">
        <v>217</v>
      </c>
      <c r="E41" s="3" t="s">
        <v>218</v>
      </c>
      <c r="F41" s="3">
        <v>50</v>
      </c>
      <c r="G41" s="3">
        <v>50</v>
      </c>
      <c r="H41" s="17">
        <f t="shared" si="1"/>
        <v>350</v>
      </c>
      <c r="I41" s="24">
        <v>350</v>
      </c>
    </row>
    <row r="42" spans="1:10">
      <c r="A42" s="3"/>
      <c r="B42" s="3"/>
      <c r="C42" s="3"/>
      <c r="D42" s="3"/>
      <c r="E42" s="3"/>
      <c r="F42" s="5">
        <f>SUM(F4:F41)</f>
        <v>2618</v>
      </c>
      <c r="G42" s="5">
        <f>SUM(G4:G41)</f>
        <v>2244</v>
      </c>
      <c r="H42" s="32">
        <f>SUM(H4:H41)</f>
        <v>16611</v>
      </c>
      <c r="I42" s="32">
        <f>SUM(I4:I41)</f>
        <v>17154.8</v>
      </c>
    </row>
    <row r="43" spans="1:10" s="127" customFormat="1" ht="13.5" thickBot="1"/>
    <row r="44" spans="1:10" ht="13.5" thickBot="1">
      <c r="A44" s="30" t="s">
        <v>219</v>
      </c>
      <c r="B44" s="122"/>
      <c r="C44" s="122"/>
      <c r="D44" s="122"/>
    </row>
    <row r="45" spans="1:10" ht="28.5" customHeight="1">
      <c r="A45" s="1" t="s">
        <v>220</v>
      </c>
      <c r="B45" s="1"/>
      <c r="C45" s="1"/>
      <c r="D45" s="1"/>
      <c r="E45" s="3" t="s">
        <v>221</v>
      </c>
      <c r="F45" s="3"/>
      <c r="G45" s="3"/>
      <c r="H45" s="3"/>
      <c r="I45" s="17">
        <v>1000</v>
      </c>
    </row>
    <row r="46" spans="1:10">
      <c r="A46" s="3" t="s">
        <v>222</v>
      </c>
      <c r="B46" s="3"/>
      <c r="C46" s="3"/>
      <c r="D46" s="3"/>
      <c r="E46" s="3" t="s">
        <v>221</v>
      </c>
      <c r="F46" s="3"/>
      <c r="G46" s="3"/>
      <c r="H46" s="3"/>
      <c r="I46" s="17">
        <v>30</v>
      </c>
    </row>
    <row r="47" spans="1:10">
      <c r="A47" s="38" t="s">
        <v>223</v>
      </c>
      <c r="B47" s="38"/>
      <c r="C47" s="38"/>
      <c r="D47" s="38"/>
      <c r="E47" s="39" t="s">
        <v>224</v>
      </c>
      <c r="F47" s="39"/>
      <c r="G47" s="39"/>
      <c r="H47" s="31"/>
      <c r="I47" s="31">
        <v>250</v>
      </c>
    </row>
    <row r="48" spans="1:10">
      <c r="A48" s="13" t="s">
        <v>225</v>
      </c>
      <c r="B48" s="13"/>
      <c r="C48" s="13"/>
      <c r="D48" s="13"/>
      <c r="E48" s="13" t="s">
        <v>221</v>
      </c>
      <c r="F48" s="3"/>
      <c r="G48" s="3"/>
      <c r="H48" s="17"/>
      <c r="I48" s="17">
        <v>100</v>
      </c>
      <c r="J48" t="s">
        <v>226</v>
      </c>
    </row>
    <row r="49" spans="1:10" ht="26.25" customHeight="1">
      <c r="A49" s="18" t="s">
        <v>227</v>
      </c>
      <c r="B49" s="18"/>
      <c r="C49" s="18"/>
      <c r="D49" s="18"/>
      <c r="E49" s="18" t="s">
        <v>228</v>
      </c>
      <c r="F49" s="3"/>
      <c r="G49" s="3"/>
      <c r="H49" s="17"/>
      <c r="I49" s="17">
        <v>200</v>
      </c>
    </row>
    <row r="50" spans="1:10" ht="30.75" customHeight="1">
      <c r="A50" s="18" t="s">
        <v>229</v>
      </c>
      <c r="B50" s="18"/>
      <c r="C50" s="18"/>
      <c r="D50" s="18"/>
      <c r="E50" s="18" t="s">
        <v>230</v>
      </c>
      <c r="F50" s="3">
        <v>1</v>
      </c>
      <c r="G50" s="3"/>
      <c r="H50" s="17">
        <f>F50*7</f>
        <v>7</v>
      </c>
      <c r="I50" s="17">
        <v>10</v>
      </c>
    </row>
    <row r="51" spans="1:10" ht="29.25" customHeight="1">
      <c r="A51" s="18" t="s">
        <v>231</v>
      </c>
      <c r="B51" s="18"/>
      <c r="C51" s="18"/>
      <c r="D51" s="18"/>
      <c r="E51" s="18" t="s">
        <v>221</v>
      </c>
      <c r="F51" s="3"/>
      <c r="G51" s="3"/>
      <c r="H51" s="17"/>
      <c r="I51" s="17">
        <v>93</v>
      </c>
    </row>
    <row r="52" spans="1:10" ht="18" customHeight="1">
      <c r="A52" s="18" t="s">
        <v>232</v>
      </c>
      <c r="B52" s="18"/>
      <c r="C52" s="18"/>
      <c r="D52" s="18"/>
      <c r="E52" s="18" t="s">
        <v>221</v>
      </c>
      <c r="F52" s="3"/>
      <c r="G52" s="3"/>
      <c r="H52" s="17"/>
      <c r="I52" s="17">
        <v>25</v>
      </c>
    </row>
    <row r="53" spans="1:10" ht="13.5" thickBot="1">
      <c r="H53" s="40" t="s">
        <v>233</v>
      </c>
      <c r="I53" s="40">
        <f>SUM(I45:I52)</f>
        <v>1708</v>
      </c>
    </row>
    <row r="55" spans="1:10">
      <c r="F55" s="5" t="s">
        <v>234</v>
      </c>
      <c r="G55" s="138"/>
    </row>
    <row r="56" spans="1:10" ht="13.5" thickBot="1">
      <c r="J56" s="5" t="s">
        <v>235</v>
      </c>
    </row>
    <row r="57" spans="1:10" ht="13.5" thickBot="1">
      <c r="F57" s="12" t="s">
        <v>236</v>
      </c>
      <c r="G57" s="122"/>
      <c r="J57" s="11">
        <v>251</v>
      </c>
    </row>
    <row r="58" spans="1:10" ht="13.5" thickBot="1">
      <c r="F58" s="11">
        <f>G42+J57</f>
        <v>2495</v>
      </c>
      <c r="G58" s="122"/>
      <c r="J58" s="34"/>
    </row>
  </sheetData>
  <phoneticPr fontId="0" type="noConversion"/>
  <pageMargins left="0.75" right="0.75" top="0.5" bottom="0.5" header="0.5" footer="0.5"/>
  <pageSetup orientation="landscape" horizontalDpi="4294967292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2"/>
  <sheetViews>
    <sheetView view="pageBreakPreview" topLeftCell="A17" zoomScaleNormal="100" zoomScaleSheetLayoutView="100" workbookViewId="0" xr3:uid="{51F8DEE0-4D01-5F28-A812-FC0BD7CAC4A5}">
      <selection activeCell="J10" sqref="J10"/>
    </sheetView>
  </sheetViews>
  <sheetFormatPr defaultRowHeight="12.75"/>
  <cols>
    <col min="1" max="1" width="38.42578125" customWidth="1"/>
    <col min="2" max="3" width="33.140625" hidden="1" customWidth="1"/>
    <col min="4" max="4" width="15.28515625" hidden="1" customWidth="1"/>
    <col min="5" max="5" width="21.42578125" customWidth="1"/>
    <col min="6" max="6" width="9.5703125" customWidth="1"/>
    <col min="7" max="7" width="9.42578125" customWidth="1"/>
    <col min="8" max="8" width="12" customWidth="1"/>
    <col min="9" max="9" width="11.5703125" customWidth="1"/>
    <col min="10" max="10" width="32.85546875" customWidth="1"/>
    <col min="11" max="11" width="14.5703125" customWidth="1"/>
  </cols>
  <sheetData>
    <row r="1" spans="1:10">
      <c r="A1" s="4" t="s">
        <v>237</v>
      </c>
      <c r="B1" s="4"/>
      <c r="C1" s="4"/>
      <c r="D1" s="4"/>
      <c r="J1" s="33">
        <v>37357</v>
      </c>
    </row>
    <row r="3" spans="1:10" ht="27" customHeight="1">
      <c r="A3" s="5" t="s">
        <v>238</v>
      </c>
      <c r="B3" s="5" t="s">
        <v>239</v>
      </c>
      <c r="C3" s="5" t="s">
        <v>240</v>
      </c>
      <c r="D3" s="5" t="s">
        <v>53</v>
      </c>
      <c r="E3" s="5" t="s">
        <v>54</v>
      </c>
      <c r="F3" s="136" t="s">
        <v>55</v>
      </c>
      <c r="G3" s="6" t="s">
        <v>241</v>
      </c>
      <c r="H3" s="6" t="s">
        <v>242</v>
      </c>
      <c r="I3" s="5" t="s">
        <v>58</v>
      </c>
      <c r="J3" s="5" t="s">
        <v>8</v>
      </c>
    </row>
    <row r="4" spans="1:10">
      <c r="A4" s="3" t="s">
        <v>243</v>
      </c>
      <c r="B4" s="3" t="s">
        <v>244</v>
      </c>
      <c r="C4" s="3" t="s">
        <v>245</v>
      </c>
      <c r="D4" s="3" t="s">
        <v>246</v>
      </c>
      <c r="E4" s="3" t="s">
        <v>247</v>
      </c>
      <c r="F4" s="3">
        <v>15</v>
      </c>
      <c r="G4" s="3">
        <v>15</v>
      </c>
      <c r="H4" s="24">
        <f t="shared" ref="H4:H34" si="0">F4*7</f>
        <v>105</v>
      </c>
      <c r="I4" s="24">
        <v>259</v>
      </c>
      <c r="J4" s="3"/>
    </row>
    <row r="5" spans="1:10">
      <c r="A5" s="3" t="s">
        <v>248</v>
      </c>
      <c r="B5" s="3" t="s">
        <v>249</v>
      </c>
      <c r="C5" s="3" t="s">
        <v>86</v>
      </c>
      <c r="D5" s="3" t="s">
        <v>250</v>
      </c>
      <c r="E5" s="3" t="s">
        <v>251</v>
      </c>
      <c r="F5" s="3">
        <v>150</v>
      </c>
      <c r="G5" s="3">
        <v>150</v>
      </c>
      <c r="H5" s="24">
        <f t="shared" si="0"/>
        <v>1050</v>
      </c>
      <c r="I5" s="24">
        <v>1050</v>
      </c>
      <c r="J5" s="3" t="s">
        <v>252</v>
      </c>
    </row>
    <row r="6" spans="1:10">
      <c r="A6" s="3" t="s">
        <v>253</v>
      </c>
      <c r="B6" s="3" t="s">
        <v>254</v>
      </c>
      <c r="C6" s="3" t="s">
        <v>245</v>
      </c>
      <c r="D6" s="3" t="s">
        <v>255</v>
      </c>
      <c r="E6" s="3" t="s">
        <v>256</v>
      </c>
      <c r="F6" s="3">
        <v>14</v>
      </c>
      <c r="G6" s="3">
        <v>14</v>
      </c>
      <c r="H6" s="24">
        <f t="shared" si="0"/>
        <v>98</v>
      </c>
      <c r="I6" s="24">
        <v>150</v>
      </c>
      <c r="J6" s="3"/>
    </row>
    <row r="7" spans="1:10">
      <c r="A7" s="13" t="s">
        <v>257</v>
      </c>
      <c r="B7" s="13" t="s">
        <v>258</v>
      </c>
      <c r="C7" s="13" t="s">
        <v>245</v>
      </c>
      <c r="D7" s="13" t="s">
        <v>259</v>
      </c>
      <c r="E7" s="13" t="s">
        <v>260</v>
      </c>
      <c r="F7" s="13">
        <v>300</v>
      </c>
      <c r="G7" s="13">
        <v>112</v>
      </c>
      <c r="H7" s="49">
        <f>G7*7</f>
        <v>784</v>
      </c>
      <c r="I7" s="49">
        <v>784</v>
      </c>
      <c r="J7" s="13"/>
    </row>
    <row r="8" spans="1:10">
      <c r="A8" s="3" t="s">
        <v>261</v>
      </c>
      <c r="B8" s="3" t="s">
        <v>262</v>
      </c>
      <c r="C8" s="3" t="s">
        <v>263</v>
      </c>
      <c r="D8" s="3" t="s">
        <v>264</v>
      </c>
      <c r="E8" s="3" t="s">
        <v>265</v>
      </c>
      <c r="F8" s="3">
        <f>50+50</f>
        <v>100</v>
      </c>
      <c r="G8" s="3">
        <v>100</v>
      </c>
      <c r="H8" s="24">
        <f t="shared" si="0"/>
        <v>700</v>
      </c>
      <c r="I8" s="24">
        <v>700</v>
      </c>
      <c r="J8" s="3" t="s">
        <v>252</v>
      </c>
    </row>
    <row r="9" spans="1:10">
      <c r="A9" s="3" t="s">
        <v>266</v>
      </c>
      <c r="B9" s="3" t="s">
        <v>267</v>
      </c>
      <c r="C9" s="3" t="s">
        <v>104</v>
      </c>
      <c r="D9" s="3" t="s">
        <v>268</v>
      </c>
      <c r="E9" s="3" t="s">
        <v>269</v>
      </c>
      <c r="F9" s="3">
        <v>15</v>
      </c>
      <c r="G9" s="3">
        <v>15</v>
      </c>
      <c r="H9" s="24">
        <f t="shared" si="0"/>
        <v>105</v>
      </c>
      <c r="I9" s="24">
        <v>150</v>
      </c>
      <c r="J9" s="3"/>
    </row>
    <row r="10" spans="1:10" ht="24">
      <c r="A10" s="3" t="s">
        <v>270</v>
      </c>
      <c r="B10" s="3" t="s">
        <v>271</v>
      </c>
      <c r="C10" s="3" t="s">
        <v>272</v>
      </c>
      <c r="D10" s="3" t="s">
        <v>273</v>
      </c>
      <c r="E10" s="3" t="s">
        <v>274</v>
      </c>
      <c r="F10" s="3">
        <v>0</v>
      </c>
      <c r="G10" s="3">
        <v>0</v>
      </c>
      <c r="H10" s="24">
        <f t="shared" si="0"/>
        <v>0</v>
      </c>
      <c r="I10" s="24">
        <v>1848.1</v>
      </c>
      <c r="J10" s="150" t="s">
        <v>275</v>
      </c>
    </row>
    <row r="11" spans="1:10">
      <c r="A11" s="13" t="s">
        <v>276</v>
      </c>
      <c r="B11" s="13" t="s">
        <v>277</v>
      </c>
      <c r="C11" s="13" t="s">
        <v>278</v>
      </c>
      <c r="D11" s="13" t="s">
        <v>279</v>
      </c>
      <c r="E11" s="13" t="s">
        <v>280</v>
      </c>
      <c r="F11" s="13">
        <v>50</v>
      </c>
      <c r="G11" s="13">
        <v>13</v>
      </c>
      <c r="H11" s="49">
        <f t="shared" si="0"/>
        <v>350</v>
      </c>
      <c r="I11" s="49">
        <v>91</v>
      </c>
      <c r="J11" s="13" t="s">
        <v>281</v>
      </c>
    </row>
    <row r="12" spans="1:10">
      <c r="A12" s="13" t="s">
        <v>282</v>
      </c>
      <c r="B12" s="13" t="s">
        <v>283</v>
      </c>
      <c r="C12" s="13" t="s">
        <v>104</v>
      </c>
      <c r="D12" s="13" t="s">
        <v>284</v>
      </c>
      <c r="E12" s="13" t="s">
        <v>285</v>
      </c>
      <c r="F12" s="13">
        <v>200</v>
      </c>
      <c r="G12" s="13">
        <v>4</v>
      </c>
      <c r="H12" s="49">
        <f>G12*7</f>
        <v>28</v>
      </c>
      <c r="I12" s="49">
        <v>30</v>
      </c>
      <c r="J12" s="13" t="s">
        <v>286</v>
      </c>
    </row>
    <row r="13" spans="1:10" ht="16.5" customHeight="1">
      <c r="A13" s="13" t="s">
        <v>287</v>
      </c>
      <c r="B13" s="13" t="s">
        <v>288</v>
      </c>
      <c r="C13" s="13" t="s">
        <v>245</v>
      </c>
      <c r="D13" s="13" t="s">
        <v>289</v>
      </c>
      <c r="E13" s="3" t="s">
        <v>290</v>
      </c>
      <c r="F13" s="3">
        <v>12</v>
      </c>
      <c r="G13" s="3">
        <v>12</v>
      </c>
      <c r="H13" s="24">
        <f>F13*7</f>
        <v>84</v>
      </c>
      <c r="I13" s="24">
        <v>84</v>
      </c>
      <c r="J13" s="3"/>
    </row>
    <row r="14" spans="1:10">
      <c r="A14" s="13" t="s">
        <v>291</v>
      </c>
      <c r="B14" s="13"/>
      <c r="C14" s="13"/>
      <c r="D14" s="13"/>
      <c r="E14" s="13" t="s">
        <v>292</v>
      </c>
      <c r="F14" s="13">
        <v>115</v>
      </c>
      <c r="G14" s="13">
        <v>115</v>
      </c>
      <c r="H14" s="49">
        <f>F14*7</f>
        <v>805</v>
      </c>
      <c r="I14" s="49">
        <v>805</v>
      </c>
      <c r="J14" s="13" t="s">
        <v>293</v>
      </c>
    </row>
    <row r="15" spans="1:10">
      <c r="A15" s="3" t="s">
        <v>294</v>
      </c>
      <c r="B15" s="3" t="s">
        <v>295</v>
      </c>
      <c r="C15" s="3" t="s">
        <v>245</v>
      </c>
      <c r="D15" s="3" t="s">
        <v>296</v>
      </c>
      <c r="E15" s="3" t="s">
        <v>297</v>
      </c>
      <c r="F15" s="3">
        <v>25</v>
      </c>
      <c r="G15" s="3">
        <v>25</v>
      </c>
      <c r="H15" s="24">
        <f>F15*7</f>
        <v>175</v>
      </c>
      <c r="I15" s="24">
        <v>175</v>
      </c>
      <c r="J15" s="3" t="s">
        <v>298</v>
      </c>
    </row>
    <row r="16" spans="1:10">
      <c r="A16" s="3" t="s">
        <v>299</v>
      </c>
      <c r="B16" s="3" t="s">
        <v>300</v>
      </c>
      <c r="C16" s="3" t="s">
        <v>245</v>
      </c>
      <c r="D16" s="3" t="s">
        <v>301</v>
      </c>
      <c r="E16" s="3" t="s">
        <v>302</v>
      </c>
      <c r="F16" s="3">
        <v>400</v>
      </c>
      <c r="G16" s="3">
        <v>400</v>
      </c>
      <c r="H16" s="24">
        <f>F16*7</f>
        <v>2800</v>
      </c>
      <c r="I16" s="24">
        <v>2800</v>
      </c>
      <c r="J16" s="3"/>
    </row>
    <row r="17" spans="1:10" ht="13.5" customHeight="1">
      <c r="A17" s="3" t="s">
        <v>303</v>
      </c>
      <c r="B17" s="143" t="s">
        <v>304</v>
      </c>
      <c r="C17" s="143" t="s">
        <v>305</v>
      </c>
      <c r="D17" s="143" t="s">
        <v>306</v>
      </c>
      <c r="E17" s="3" t="s">
        <v>307</v>
      </c>
      <c r="F17" s="3">
        <v>50</v>
      </c>
      <c r="G17" s="3">
        <v>50</v>
      </c>
      <c r="H17" s="24">
        <f t="shared" si="0"/>
        <v>350</v>
      </c>
      <c r="I17" s="24">
        <v>350</v>
      </c>
      <c r="J17" s="3" t="s">
        <v>308</v>
      </c>
    </row>
    <row r="18" spans="1:10">
      <c r="A18" s="13" t="s">
        <v>309</v>
      </c>
      <c r="B18" s="3" t="s">
        <v>310</v>
      </c>
      <c r="C18" s="3" t="s">
        <v>311</v>
      </c>
      <c r="D18" s="3" t="s">
        <v>312</v>
      </c>
      <c r="E18" s="13" t="s">
        <v>313</v>
      </c>
      <c r="F18" s="13">
        <v>150</v>
      </c>
      <c r="G18" s="13">
        <v>150</v>
      </c>
      <c r="H18" s="49">
        <f>F18*7</f>
        <v>1050</v>
      </c>
      <c r="I18" s="86">
        <v>1050</v>
      </c>
      <c r="J18" s="14" t="s">
        <v>308</v>
      </c>
    </row>
    <row r="19" spans="1:10">
      <c r="A19" s="3" t="s">
        <v>314</v>
      </c>
      <c r="B19" s="3" t="s">
        <v>315</v>
      </c>
      <c r="C19" s="3" t="s">
        <v>95</v>
      </c>
      <c r="D19" s="3" t="s">
        <v>316</v>
      </c>
      <c r="E19" s="3" t="s">
        <v>317</v>
      </c>
      <c r="F19" s="3">
        <v>40</v>
      </c>
      <c r="G19" s="3">
        <v>40</v>
      </c>
      <c r="H19" s="24">
        <f>F19*7</f>
        <v>280</v>
      </c>
      <c r="I19" s="24">
        <v>280</v>
      </c>
      <c r="J19" s="3" t="s">
        <v>318</v>
      </c>
    </row>
    <row r="20" spans="1:10" ht="25.5">
      <c r="A20" s="3" t="s">
        <v>319</v>
      </c>
      <c r="B20" s="9" t="s">
        <v>320</v>
      </c>
      <c r="C20" s="3" t="s">
        <v>245</v>
      </c>
      <c r="D20" s="3" t="s">
        <v>321</v>
      </c>
      <c r="E20" s="3" t="s">
        <v>322</v>
      </c>
      <c r="F20" s="3">
        <v>100</v>
      </c>
      <c r="G20" s="3">
        <v>73</v>
      </c>
      <c r="H20" s="24">
        <f t="shared" si="0"/>
        <v>700</v>
      </c>
      <c r="I20" s="24">
        <v>511</v>
      </c>
      <c r="J20" s="3" t="s">
        <v>323</v>
      </c>
    </row>
    <row r="21" spans="1:10">
      <c r="A21" s="3" t="s">
        <v>324</v>
      </c>
      <c r="B21" s="3" t="s">
        <v>325</v>
      </c>
      <c r="C21" s="3" t="s">
        <v>245</v>
      </c>
      <c r="D21" s="3" t="s">
        <v>326</v>
      </c>
      <c r="E21" s="3" t="s">
        <v>327</v>
      </c>
      <c r="F21" s="3">
        <v>50</v>
      </c>
      <c r="G21" s="3">
        <v>50</v>
      </c>
      <c r="H21" s="24">
        <f t="shared" si="0"/>
        <v>350</v>
      </c>
      <c r="I21" s="24">
        <v>350</v>
      </c>
      <c r="J21" s="3"/>
    </row>
    <row r="22" spans="1:10">
      <c r="A22" s="13" t="s">
        <v>328</v>
      </c>
      <c r="B22" s="13" t="s">
        <v>329</v>
      </c>
      <c r="C22" s="13" t="s">
        <v>263</v>
      </c>
      <c r="D22" s="13" t="s">
        <v>330</v>
      </c>
      <c r="E22" s="13" t="s">
        <v>331</v>
      </c>
      <c r="F22" s="13">
        <v>50</v>
      </c>
      <c r="G22" s="13">
        <v>40</v>
      </c>
      <c r="H22" s="49">
        <f t="shared" si="0"/>
        <v>350</v>
      </c>
      <c r="I22" s="49">
        <v>280</v>
      </c>
      <c r="J22" s="13" t="s">
        <v>332</v>
      </c>
    </row>
    <row r="23" spans="1:10">
      <c r="A23" s="3" t="s">
        <v>333</v>
      </c>
      <c r="B23" s="3" t="s">
        <v>334</v>
      </c>
      <c r="C23" s="3" t="s">
        <v>245</v>
      </c>
      <c r="D23" s="3" t="s">
        <v>335</v>
      </c>
      <c r="E23" s="3" t="s">
        <v>336</v>
      </c>
      <c r="F23" s="3">
        <f>330+50+10</f>
        <v>390</v>
      </c>
      <c r="G23" s="3">
        <v>390</v>
      </c>
      <c r="H23" s="24">
        <f t="shared" si="0"/>
        <v>2730</v>
      </c>
      <c r="I23" s="24">
        <f>2730+1272.8</f>
        <v>4002.8</v>
      </c>
      <c r="J23" s="3" t="s">
        <v>337</v>
      </c>
    </row>
    <row r="24" spans="1:10">
      <c r="A24" s="3" t="s">
        <v>338</v>
      </c>
      <c r="B24" s="3" t="s">
        <v>339</v>
      </c>
      <c r="C24" s="3" t="s">
        <v>245</v>
      </c>
      <c r="D24" s="3" t="s">
        <v>340</v>
      </c>
      <c r="E24" s="3" t="s">
        <v>341</v>
      </c>
      <c r="F24" s="3">
        <v>400</v>
      </c>
      <c r="G24" s="3">
        <v>290</v>
      </c>
      <c r="H24" s="24">
        <f t="shared" si="0"/>
        <v>2800</v>
      </c>
      <c r="I24" s="24">
        <v>2036.12</v>
      </c>
      <c r="J24" s="3" t="s">
        <v>342</v>
      </c>
    </row>
    <row r="25" spans="1:10">
      <c r="A25" s="3" t="s">
        <v>343</v>
      </c>
      <c r="B25" s="3" t="s">
        <v>344</v>
      </c>
      <c r="C25" s="3" t="s">
        <v>245</v>
      </c>
      <c r="D25" s="3" t="s">
        <v>345</v>
      </c>
      <c r="E25" s="3" t="s">
        <v>346</v>
      </c>
      <c r="F25" s="3">
        <v>71</v>
      </c>
      <c r="G25" s="3">
        <v>71</v>
      </c>
      <c r="H25" s="24">
        <f t="shared" si="0"/>
        <v>497</v>
      </c>
      <c r="I25" s="24">
        <v>774</v>
      </c>
      <c r="J25" s="9" t="s">
        <v>347</v>
      </c>
    </row>
    <row r="26" spans="1:10">
      <c r="A26" s="3" t="s">
        <v>348</v>
      </c>
      <c r="B26" s="3" t="s">
        <v>349</v>
      </c>
      <c r="C26" s="3" t="s">
        <v>245</v>
      </c>
      <c r="D26" s="3" t="s">
        <v>350</v>
      </c>
      <c r="E26" s="3" t="s">
        <v>351</v>
      </c>
      <c r="F26" s="3">
        <v>38</v>
      </c>
      <c r="G26" s="3">
        <v>38</v>
      </c>
      <c r="H26" s="24">
        <f t="shared" si="0"/>
        <v>266</v>
      </c>
      <c r="I26" s="24">
        <v>266</v>
      </c>
      <c r="J26" s="3"/>
    </row>
    <row r="27" spans="1:10" ht="25.5">
      <c r="A27" s="3" t="s">
        <v>352</v>
      </c>
      <c r="B27" s="9" t="s">
        <v>353</v>
      </c>
      <c r="C27" s="3" t="s">
        <v>245</v>
      </c>
      <c r="D27" s="3" t="s">
        <v>354</v>
      </c>
      <c r="E27" s="3" t="s">
        <v>355</v>
      </c>
      <c r="F27" s="3">
        <v>65</v>
      </c>
      <c r="G27" s="3">
        <v>65</v>
      </c>
      <c r="H27" s="24">
        <f t="shared" si="0"/>
        <v>455</v>
      </c>
      <c r="I27" s="24">
        <v>652</v>
      </c>
      <c r="J27" s="3" t="s">
        <v>318</v>
      </c>
    </row>
    <row r="28" spans="1:10">
      <c r="A28" s="3" t="s">
        <v>356</v>
      </c>
      <c r="B28" s="3" t="s">
        <v>357</v>
      </c>
      <c r="C28" s="3" t="s">
        <v>245</v>
      </c>
      <c r="D28" s="3" t="s">
        <v>358</v>
      </c>
      <c r="E28" s="3"/>
      <c r="F28" s="3">
        <v>10</v>
      </c>
      <c r="G28" s="3">
        <v>10</v>
      </c>
      <c r="H28" s="24">
        <f t="shared" si="0"/>
        <v>70</v>
      </c>
      <c r="I28" s="24">
        <v>96</v>
      </c>
      <c r="J28" s="3"/>
    </row>
    <row r="29" spans="1:10">
      <c r="A29" s="3" t="s">
        <v>359</v>
      </c>
      <c r="B29" s="3" t="s">
        <v>360</v>
      </c>
      <c r="C29" s="3" t="s">
        <v>245</v>
      </c>
      <c r="D29" s="3" t="s">
        <v>361</v>
      </c>
      <c r="E29" s="3" t="s">
        <v>362</v>
      </c>
      <c r="F29" s="3">
        <v>47</v>
      </c>
      <c r="G29" s="3">
        <v>47</v>
      </c>
      <c r="H29" s="24">
        <f t="shared" si="0"/>
        <v>329</v>
      </c>
      <c r="I29" s="24">
        <v>584</v>
      </c>
      <c r="J29" s="3" t="s">
        <v>363</v>
      </c>
    </row>
    <row r="30" spans="1:10">
      <c r="A30" s="3" t="s">
        <v>364</v>
      </c>
      <c r="B30" s="3" t="s">
        <v>365</v>
      </c>
      <c r="C30" s="3" t="s">
        <v>245</v>
      </c>
      <c r="D30" s="3" t="s">
        <v>366</v>
      </c>
      <c r="E30" s="3" t="s">
        <v>367</v>
      </c>
      <c r="F30" s="3">
        <v>20</v>
      </c>
      <c r="G30" s="3">
        <v>20</v>
      </c>
      <c r="H30" s="24">
        <f t="shared" si="0"/>
        <v>140</v>
      </c>
      <c r="I30" s="24">
        <v>150</v>
      </c>
      <c r="J30" s="3" t="s">
        <v>293</v>
      </c>
    </row>
    <row r="31" spans="1:10" ht="12" customHeight="1">
      <c r="A31" s="129" t="s">
        <v>368</v>
      </c>
      <c r="B31" s="129"/>
      <c r="C31" s="129"/>
      <c r="D31" s="129"/>
      <c r="E31" s="13" t="s">
        <v>369</v>
      </c>
      <c r="F31" s="13">
        <v>100</v>
      </c>
      <c r="G31" s="13">
        <v>29</v>
      </c>
      <c r="H31" s="49">
        <f t="shared" si="0"/>
        <v>700</v>
      </c>
      <c r="I31" s="49">
        <v>208</v>
      </c>
      <c r="J31" s="14" t="s">
        <v>370</v>
      </c>
    </row>
    <row r="32" spans="1:10">
      <c r="A32" s="3" t="s">
        <v>371</v>
      </c>
      <c r="B32" s="3" t="s">
        <v>372</v>
      </c>
      <c r="C32" s="3" t="s">
        <v>373</v>
      </c>
      <c r="D32" s="3" t="s">
        <v>374</v>
      </c>
      <c r="E32" s="3" t="s">
        <v>375</v>
      </c>
      <c r="F32" s="3">
        <v>200</v>
      </c>
      <c r="G32" s="3">
        <v>200</v>
      </c>
      <c r="H32" s="24">
        <f t="shared" si="0"/>
        <v>1400</v>
      </c>
      <c r="I32" s="24">
        <v>1400</v>
      </c>
      <c r="J32" s="3" t="s">
        <v>293</v>
      </c>
    </row>
    <row r="33" spans="1:10">
      <c r="A33" s="3" t="s">
        <v>376</v>
      </c>
      <c r="B33" s="3" t="s">
        <v>377</v>
      </c>
      <c r="C33" s="3" t="s">
        <v>245</v>
      </c>
      <c r="D33" s="3" t="s">
        <v>378</v>
      </c>
      <c r="E33" s="3" t="s">
        <v>379</v>
      </c>
      <c r="F33" s="3">
        <v>100</v>
      </c>
      <c r="G33" s="3">
        <v>93</v>
      </c>
      <c r="H33" s="24">
        <f t="shared" si="0"/>
        <v>700</v>
      </c>
      <c r="I33" s="24">
        <v>651</v>
      </c>
      <c r="J33" s="3" t="s">
        <v>380</v>
      </c>
    </row>
    <row r="34" spans="1:10">
      <c r="A34" s="3" t="s">
        <v>381</v>
      </c>
      <c r="B34" s="3" t="s">
        <v>382</v>
      </c>
      <c r="C34" s="3" t="s">
        <v>245</v>
      </c>
      <c r="D34" s="3" t="s">
        <v>383</v>
      </c>
      <c r="E34" s="3" t="s">
        <v>384</v>
      </c>
      <c r="F34" s="3">
        <v>3</v>
      </c>
      <c r="G34" s="3">
        <v>3</v>
      </c>
      <c r="H34" s="24">
        <f t="shared" si="0"/>
        <v>21</v>
      </c>
      <c r="I34" s="24">
        <v>50</v>
      </c>
      <c r="J34" s="3" t="s">
        <v>385</v>
      </c>
    </row>
    <row r="35" spans="1:10">
      <c r="A35" s="3" t="s">
        <v>386</v>
      </c>
      <c r="B35" s="3" t="s">
        <v>387</v>
      </c>
      <c r="C35" s="3" t="s">
        <v>245</v>
      </c>
      <c r="D35" s="3" t="s">
        <v>388</v>
      </c>
      <c r="E35" s="3" t="s">
        <v>389</v>
      </c>
      <c r="F35" s="3">
        <v>13</v>
      </c>
      <c r="G35" s="3">
        <v>10</v>
      </c>
      <c r="H35" s="24">
        <f>G35*7</f>
        <v>70</v>
      </c>
      <c r="I35" s="24">
        <v>-70</v>
      </c>
      <c r="J35" s="3" t="s">
        <v>390</v>
      </c>
    </row>
    <row r="36" spans="1:10" s="14" customFormat="1" ht="24" customHeight="1">
      <c r="A36" s="13" t="s">
        <v>391</v>
      </c>
      <c r="B36" s="13" t="s">
        <v>392</v>
      </c>
      <c r="C36" s="13" t="s">
        <v>86</v>
      </c>
      <c r="D36" s="13" t="s">
        <v>393</v>
      </c>
      <c r="E36" s="13" t="s">
        <v>394</v>
      </c>
      <c r="F36" s="13">
        <v>600</v>
      </c>
      <c r="G36" s="13">
        <v>228</v>
      </c>
      <c r="H36" s="49">
        <v>1600</v>
      </c>
      <c r="I36" s="49">
        <v>1600</v>
      </c>
      <c r="J36" s="135" t="s">
        <v>395</v>
      </c>
    </row>
    <row r="37" spans="1:10" ht="33" customHeight="1" thickBot="1">
      <c r="A37" s="13" t="s">
        <v>396</v>
      </c>
      <c r="B37" s="13" t="s">
        <v>397</v>
      </c>
      <c r="C37" s="13" t="s">
        <v>398</v>
      </c>
      <c r="D37" s="13" t="s">
        <v>399</v>
      </c>
      <c r="E37" s="13" t="s">
        <v>400</v>
      </c>
      <c r="F37" s="13">
        <v>50</v>
      </c>
      <c r="G37" s="13">
        <v>0</v>
      </c>
      <c r="H37" s="49">
        <v>0</v>
      </c>
      <c r="I37" s="49">
        <v>0</v>
      </c>
      <c r="J37" s="135" t="s">
        <v>401</v>
      </c>
    </row>
    <row r="38" spans="1:10" s="7" customFormat="1" ht="13.5" thickBot="1">
      <c r="A38"/>
      <c r="B38"/>
      <c r="C38"/>
      <c r="D38"/>
      <c r="E38" s="42" t="s">
        <v>402</v>
      </c>
      <c r="F38" s="43">
        <f>SUM(F4:F37)</f>
        <v>3943</v>
      </c>
      <c r="G38" s="43">
        <f>SUM(G4:G37)</f>
        <v>2872</v>
      </c>
      <c r="H38" s="45">
        <f>G38*7</f>
        <v>20104</v>
      </c>
      <c r="I38" s="71">
        <f>SUM(I4:I37)</f>
        <v>24147.02</v>
      </c>
      <c r="J38"/>
    </row>
    <row r="39" spans="1:10" s="7" customFormat="1">
      <c r="A39" s="12" t="s">
        <v>403</v>
      </c>
      <c r="B39" s="122"/>
      <c r="C39" s="122"/>
      <c r="D39" s="122"/>
      <c r="H39" s="26"/>
      <c r="I39" s="26"/>
    </row>
    <row r="40" spans="1:10" s="7" customFormat="1">
      <c r="A40" s="13" t="s">
        <v>404</v>
      </c>
      <c r="B40" s="13"/>
      <c r="C40" s="13"/>
      <c r="D40" s="13"/>
      <c r="E40" s="13" t="s">
        <v>405</v>
      </c>
      <c r="F40" s="13">
        <v>60</v>
      </c>
      <c r="G40" s="13">
        <v>10</v>
      </c>
      <c r="H40" s="24">
        <f>G40*7</f>
        <v>70</v>
      </c>
      <c r="I40" s="24">
        <v>110</v>
      </c>
      <c r="J40" s="13"/>
    </row>
    <row r="41" spans="1:10" s="7" customFormat="1">
      <c r="A41" s="3" t="s">
        <v>406</v>
      </c>
      <c r="B41" s="3"/>
      <c r="C41" s="3"/>
      <c r="D41" s="3"/>
      <c r="E41" s="3"/>
      <c r="F41" s="3">
        <v>85</v>
      </c>
      <c r="G41" s="3"/>
      <c r="H41" s="24">
        <f>F41*7</f>
        <v>595</v>
      </c>
      <c r="I41" s="24">
        <f>280+210</f>
        <v>490</v>
      </c>
      <c r="J41" s="3"/>
    </row>
    <row r="42" spans="1:10" s="7" customFormat="1">
      <c r="A42" s="13" t="s">
        <v>407</v>
      </c>
      <c r="B42" s="13"/>
      <c r="C42" s="13"/>
      <c r="D42" s="13"/>
      <c r="E42" s="3" t="s">
        <v>408</v>
      </c>
      <c r="F42" s="3">
        <v>50</v>
      </c>
      <c r="G42" s="3">
        <v>50</v>
      </c>
      <c r="H42" s="24">
        <f>F42*7</f>
        <v>350</v>
      </c>
      <c r="I42" s="24">
        <v>414</v>
      </c>
      <c r="J42" s="3"/>
    </row>
    <row r="43" spans="1:10" s="7" customFormat="1" ht="13.5" thickBot="1">
      <c r="E43" s="81" t="s">
        <v>402</v>
      </c>
      <c r="F43" s="82">
        <f>SUM(F40:F42)+F38</f>
        <v>4138</v>
      </c>
      <c r="G43" s="82">
        <f>G38+G40+G41</f>
        <v>2882</v>
      </c>
      <c r="H43" s="84">
        <f>H38+H40+H41+H42</f>
        <v>21119</v>
      </c>
      <c r="I43" s="84">
        <f>I38+I40+I41+I42</f>
        <v>25161.02</v>
      </c>
    </row>
    <row r="44" spans="1:10" s="7" customFormat="1">
      <c r="H44" s="26"/>
      <c r="I44" s="26"/>
    </row>
    <row r="45" spans="1:10" s="7" customFormat="1">
      <c r="H45" s="26"/>
      <c r="I45" s="26"/>
    </row>
    <row r="46" spans="1:10" s="7" customFormat="1"/>
    <row r="47" spans="1:10" s="7" customFormat="1"/>
    <row r="48" spans="1:10" s="7" customFormat="1"/>
    <row r="49" spans="1:10" s="7" customFormat="1"/>
    <row r="50" spans="1:10" s="7" customFormat="1"/>
    <row r="51" spans="1:10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7"/>
      <c r="E52" s="7"/>
      <c r="F52" s="7"/>
      <c r="G52" s="7"/>
      <c r="H52" s="7"/>
      <c r="I52" s="7"/>
      <c r="J52" s="7"/>
    </row>
  </sheetData>
  <phoneticPr fontId="0" type="noConversion"/>
  <pageMargins left="0.25" right="0.25" top="0.25" bottom="0.25" header="0.5" footer="0.5"/>
  <pageSetup orientation="landscape" horizontalDpi="4294967292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tabSelected="1" view="pageBreakPreview" zoomScale="75" zoomScaleNormal="100" zoomScaleSheetLayoutView="75" workbookViewId="0" xr3:uid="{F9CF3CF3-643B-5BE6-8B46-32C596A47465}">
      <pane ySplit="2" topLeftCell="A16" activePane="bottomLeft" state="frozen"/>
      <selection pane="bottomLeft" activeCell="F10" sqref="F10"/>
    </sheetView>
  </sheetViews>
  <sheetFormatPr defaultRowHeight="12.75"/>
  <cols>
    <col min="1" max="1" width="35.7109375" customWidth="1"/>
    <col min="2" max="2" width="24.28515625" customWidth="1"/>
    <col min="3" max="3" width="27.85546875" customWidth="1"/>
    <col min="4" max="5" width="18.140625" customWidth="1"/>
    <col min="6" max="6" width="17" customWidth="1"/>
    <col min="7" max="7" width="11.7109375" hidden="1" customWidth="1"/>
    <col min="8" max="8" width="14.7109375" customWidth="1"/>
    <col min="9" max="9" width="15" customWidth="1"/>
    <col min="10" max="10" width="40.42578125" customWidth="1"/>
    <col min="11" max="11" width="1.28515625" customWidth="1"/>
  </cols>
  <sheetData>
    <row r="1" spans="1:10">
      <c r="A1" s="4" t="s">
        <v>409</v>
      </c>
      <c r="B1" s="4"/>
      <c r="C1" s="4"/>
      <c r="D1" s="4"/>
      <c r="E1" s="4"/>
      <c r="F1" s="4"/>
      <c r="J1" s="33">
        <v>37391</v>
      </c>
    </row>
    <row r="2" spans="1:10" ht="25.5" customHeight="1">
      <c r="A2" s="5" t="s">
        <v>1</v>
      </c>
      <c r="B2" s="5" t="s">
        <v>410</v>
      </c>
      <c r="C2" s="5" t="s">
        <v>411</v>
      </c>
      <c r="D2" s="5" t="s">
        <v>412</v>
      </c>
      <c r="E2" s="5" t="s">
        <v>413</v>
      </c>
      <c r="F2" s="5" t="s">
        <v>414</v>
      </c>
      <c r="G2" s="6" t="s">
        <v>415</v>
      </c>
      <c r="H2" s="6" t="s">
        <v>416</v>
      </c>
      <c r="I2" s="6" t="s">
        <v>417</v>
      </c>
      <c r="J2" s="6" t="s">
        <v>8</v>
      </c>
    </row>
    <row r="3" spans="1:10" s="14" customFormat="1">
      <c r="A3" s="21" t="s">
        <v>418</v>
      </c>
      <c r="B3" s="21" t="s">
        <v>419</v>
      </c>
      <c r="C3" s="21" t="s">
        <v>420</v>
      </c>
      <c r="D3" s="21"/>
      <c r="E3" s="21" t="s">
        <v>421</v>
      </c>
      <c r="F3" s="21">
        <v>212</v>
      </c>
      <c r="G3" s="93">
        <v>212</v>
      </c>
      <c r="H3" s="35">
        <f>G3*7</f>
        <v>1484</v>
      </c>
      <c r="I3" s="35">
        <v>1484</v>
      </c>
      <c r="J3" s="93" t="s">
        <v>422</v>
      </c>
    </row>
    <row r="4" spans="1:10">
      <c r="A4" s="21" t="s">
        <v>423</v>
      </c>
      <c r="B4" s="21" t="s">
        <v>424</v>
      </c>
      <c r="C4" s="21" t="s">
        <v>425</v>
      </c>
      <c r="D4" s="21"/>
      <c r="E4" s="21"/>
      <c r="F4" s="13">
        <v>600</v>
      </c>
      <c r="G4" s="13">
        <v>600</v>
      </c>
      <c r="H4" s="35">
        <f t="shared" ref="H4:H23" si="0">G4*7</f>
        <v>4200</v>
      </c>
      <c r="I4" s="49">
        <v>4244.75</v>
      </c>
      <c r="J4" s="116" t="s">
        <v>426</v>
      </c>
    </row>
    <row r="5" spans="1:10">
      <c r="A5" s="21" t="s">
        <v>427</v>
      </c>
      <c r="B5" s="21" t="s">
        <v>428</v>
      </c>
      <c r="C5" s="21" t="s">
        <v>429</v>
      </c>
      <c r="D5" s="21" t="s">
        <v>430</v>
      </c>
      <c r="E5" s="21" t="s">
        <v>431</v>
      </c>
      <c r="F5" s="13">
        <v>313</v>
      </c>
      <c r="G5" s="13">
        <v>313</v>
      </c>
      <c r="H5" s="35">
        <f t="shared" si="0"/>
        <v>2191</v>
      </c>
      <c r="I5" s="49">
        <v>2191</v>
      </c>
      <c r="J5" s="116" t="s">
        <v>432</v>
      </c>
    </row>
    <row r="6" spans="1:10">
      <c r="A6" s="23" t="s">
        <v>433</v>
      </c>
      <c r="B6" s="23" t="s">
        <v>434</v>
      </c>
      <c r="C6" s="23" t="s">
        <v>435</v>
      </c>
      <c r="D6" s="23" t="s">
        <v>436</v>
      </c>
      <c r="E6" s="23" t="s">
        <v>437</v>
      </c>
      <c r="F6" s="3">
        <v>10</v>
      </c>
      <c r="G6" s="3">
        <v>10</v>
      </c>
      <c r="H6" s="35">
        <f t="shared" si="0"/>
        <v>70</v>
      </c>
      <c r="I6" s="24">
        <v>70</v>
      </c>
      <c r="J6" s="3"/>
    </row>
    <row r="7" spans="1:10">
      <c r="A7" s="23" t="s">
        <v>438</v>
      </c>
      <c r="B7" s="23" t="s">
        <v>439</v>
      </c>
      <c r="C7" s="23" t="s">
        <v>440</v>
      </c>
      <c r="D7" s="23"/>
      <c r="E7" s="23"/>
      <c r="F7" s="3">
        <v>1</v>
      </c>
      <c r="G7" s="3">
        <v>1</v>
      </c>
      <c r="H7" s="35">
        <f t="shared" si="0"/>
        <v>7</v>
      </c>
      <c r="I7" s="24">
        <v>7</v>
      </c>
      <c r="J7" s="3"/>
    </row>
    <row r="8" spans="1:10">
      <c r="A8" s="23" t="s">
        <v>441</v>
      </c>
      <c r="B8" s="23" t="s">
        <v>442</v>
      </c>
      <c r="C8" s="23" t="s">
        <v>443</v>
      </c>
      <c r="D8" s="23" t="s">
        <v>444</v>
      </c>
      <c r="E8" s="23" t="s">
        <v>445</v>
      </c>
      <c r="F8" s="3">
        <v>50</v>
      </c>
      <c r="G8" s="3">
        <v>50</v>
      </c>
      <c r="H8" s="35">
        <f t="shared" si="0"/>
        <v>350</v>
      </c>
      <c r="I8" s="24">
        <v>350</v>
      </c>
      <c r="J8" s="3"/>
    </row>
    <row r="9" spans="1:10">
      <c r="A9" s="23" t="s">
        <v>446</v>
      </c>
      <c r="B9" s="23" t="s">
        <v>447</v>
      </c>
      <c r="C9" s="23" t="s">
        <v>448</v>
      </c>
      <c r="D9" s="23"/>
      <c r="E9" s="23"/>
      <c r="F9" s="3">
        <v>3</v>
      </c>
      <c r="G9" s="3">
        <v>3</v>
      </c>
      <c r="H9" s="35">
        <f t="shared" si="0"/>
        <v>21</v>
      </c>
      <c r="I9" s="24">
        <v>21</v>
      </c>
      <c r="J9" s="3"/>
    </row>
    <row r="10" spans="1:10">
      <c r="A10" s="21" t="s">
        <v>449</v>
      </c>
      <c r="B10" s="21" t="s">
        <v>450</v>
      </c>
      <c r="C10" s="21" t="s">
        <v>451</v>
      </c>
      <c r="D10" s="21" t="s">
        <v>452</v>
      </c>
      <c r="E10" s="21"/>
      <c r="F10" s="13">
        <v>50</v>
      </c>
      <c r="G10" s="13">
        <v>50</v>
      </c>
      <c r="H10" s="35">
        <f t="shared" si="0"/>
        <v>350</v>
      </c>
      <c r="I10" s="49">
        <v>350</v>
      </c>
      <c r="J10" s="13"/>
    </row>
    <row r="11" spans="1:10">
      <c r="A11" s="23" t="s">
        <v>453</v>
      </c>
      <c r="B11" s="23" t="s">
        <v>454</v>
      </c>
      <c r="C11" s="23" t="s">
        <v>455</v>
      </c>
      <c r="D11" s="23" t="s">
        <v>456</v>
      </c>
      <c r="E11" s="23"/>
      <c r="F11" s="3">
        <v>150</v>
      </c>
      <c r="G11" s="3">
        <v>150</v>
      </c>
      <c r="H11" s="35">
        <f t="shared" si="0"/>
        <v>1050</v>
      </c>
      <c r="I11" s="24">
        <v>1057</v>
      </c>
      <c r="J11" s="3"/>
    </row>
    <row r="12" spans="1:10" ht="15" customHeight="1">
      <c r="A12" s="27" t="s">
        <v>457</v>
      </c>
      <c r="B12" s="27" t="s">
        <v>458</v>
      </c>
      <c r="C12" s="27" t="s">
        <v>459</v>
      </c>
      <c r="D12" s="27" t="s">
        <v>460</v>
      </c>
      <c r="E12" s="27"/>
      <c r="F12" s="3">
        <v>79</v>
      </c>
      <c r="G12" s="3">
        <v>79</v>
      </c>
      <c r="H12" s="35">
        <f t="shared" si="0"/>
        <v>553</v>
      </c>
      <c r="I12" s="35">
        <f>F12*7</f>
        <v>553</v>
      </c>
      <c r="J12" s="3"/>
    </row>
    <row r="13" spans="1:10" ht="25.5" customHeight="1">
      <c r="A13" s="27" t="s">
        <v>461</v>
      </c>
      <c r="B13" s="27" t="s">
        <v>462</v>
      </c>
      <c r="C13" s="27" t="s">
        <v>463</v>
      </c>
      <c r="D13" s="27" t="s">
        <v>464</v>
      </c>
      <c r="E13" s="27"/>
      <c r="F13" s="3">
        <v>50</v>
      </c>
      <c r="G13" s="3">
        <v>50</v>
      </c>
      <c r="H13" s="35">
        <f t="shared" si="0"/>
        <v>350</v>
      </c>
      <c r="I13" s="24">
        <v>350</v>
      </c>
      <c r="J13" s="3"/>
    </row>
    <row r="14" spans="1:10" ht="16.5" customHeight="1">
      <c r="A14" s="27" t="s">
        <v>465</v>
      </c>
      <c r="B14" s="23" t="s">
        <v>466</v>
      </c>
      <c r="C14" s="23" t="s">
        <v>467</v>
      </c>
      <c r="D14" s="23" t="s">
        <v>468</v>
      </c>
      <c r="E14" s="23" t="s">
        <v>469</v>
      </c>
      <c r="F14" s="13">
        <v>57</v>
      </c>
      <c r="G14" s="3">
        <v>57</v>
      </c>
      <c r="H14" s="35">
        <f t="shared" si="0"/>
        <v>399</v>
      </c>
      <c r="I14" s="24">
        <v>399</v>
      </c>
      <c r="J14" s="3"/>
    </row>
    <row r="15" spans="1:10" ht="14.25" customHeight="1">
      <c r="A15" s="93" t="s">
        <v>470</v>
      </c>
      <c r="B15" s="21" t="s">
        <v>471</v>
      </c>
      <c r="C15" s="21" t="s">
        <v>472</v>
      </c>
      <c r="D15" s="21" t="s">
        <v>473</v>
      </c>
      <c r="E15" s="21" t="s">
        <v>474</v>
      </c>
      <c r="F15" s="13">
        <v>120</v>
      </c>
      <c r="G15" s="13">
        <v>120</v>
      </c>
      <c r="H15" s="35">
        <f t="shared" si="0"/>
        <v>840</v>
      </c>
      <c r="I15" s="49">
        <v>840</v>
      </c>
      <c r="J15" s="13"/>
    </row>
    <row r="16" spans="1:10" ht="15" customHeight="1">
      <c r="A16" s="23" t="s">
        <v>475</v>
      </c>
      <c r="B16" s="23" t="s">
        <v>476</v>
      </c>
      <c r="C16" s="23" t="s">
        <v>477</v>
      </c>
      <c r="D16" s="23" t="s">
        <v>478</v>
      </c>
      <c r="E16" s="23"/>
      <c r="F16" s="3">
        <v>5</v>
      </c>
      <c r="G16" s="3">
        <v>5</v>
      </c>
      <c r="H16" s="35">
        <f t="shared" si="0"/>
        <v>35</v>
      </c>
      <c r="I16" s="24">
        <v>35</v>
      </c>
      <c r="J16" s="3"/>
    </row>
    <row r="17" spans="1:15" ht="14.25" customHeight="1">
      <c r="A17" s="21" t="s">
        <v>479</v>
      </c>
      <c r="B17" s="21" t="s">
        <v>480</v>
      </c>
      <c r="C17" s="21" t="s">
        <v>481</v>
      </c>
      <c r="D17" s="21" t="s">
        <v>482</v>
      </c>
      <c r="E17" s="21"/>
      <c r="F17" s="13">
        <v>100</v>
      </c>
      <c r="G17" s="13">
        <v>84</v>
      </c>
      <c r="H17" s="35">
        <f t="shared" si="0"/>
        <v>588</v>
      </c>
      <c r="I17" s="24">
        <v>594.57000000000005</v>
      </c>
      <c r="J17" s="13" t="s">
        <v>483</v>
      </c>
    </row>
    <row r="18" spans="1:15" ht="51">
      <c r="A18" s="21" t="s">
        <v>484</v>
      </c>
      <c r="B18" s="21" t="s">
        <v>485</v>
      </c>
      <c r="C18" s="21" t="s">
        <v>486</v>
      </c>
      <c r="D18" s="21" t="s">
        <v>487</v>
      </c>
      <c r="E18" s="21"/>
      <c r="F18" s="21">
        <v>150</v>
      </c>
      <c r="G18" s="21">
        <v>129</v>
      </c>
      <c r="H18" s="35">
        <f t="shared" si="0"/>
        <v>903</v>
      </c>
      <c r="I18" s="24">
        <v>903</v>
      </c>
      <c r="J18" s="93" t="s">
        <v>488</v>
      </c>
    </row>
    <row r="19" spans="1:15">
      <c r="A19" s="23" t="s">
        <v>489</v>
      </c>
      <c r="B19" s="23" t="s">
        <v>490</v>
      </c>
      <c r="C19" s="23" t="s">
        <v>491</v>
      </c>
      <c r="D19" s="23" t="s">
        <v>492</v>
      </c>
      <c r="E19" s="23"/>
      <c r="F19" s="3">
        <v>45</v>
      </c>
      <c r="G19" s="3">
        <v>45</v>
      </c>
      <c r="H19" s="35">
        <f t="shared" si="0"/>
        <v>315</v>
      </c>
      <c r="I19" s="24">
        <v>315</v>
      </c>
      <c r="J19" s="3"/>
    </row>
    <row r="20" spans="1:15">
      <c r="A20" s="23" t="s">
        <v>493</v>
      </c>
      <c r="B20" s="23" t="s">
        <v>494</v>
      </c>
      <c r="C20" s="23" t="s">
        <v>495</v>
      </c>
      <c r="D20" s="23" t="s">
        <v>496</v>
      </c>
      <c r="E20" s="23"/>
      <c r="F20" s="3">
        <v>105</v>
      </c>
      <c r="G20" s="3">
        <v>105</v>
      </c>
      <c r="H20" s="35">
        <f t="shared" si="0"/>
        <v>735</v>
      </c>
      <c r="I20" s="24">
        <v>735</v>
      </c>
      <c r="J20" s="3" t="s">
        <v>497</v>
      </c>
    </row>
    <row r="21" spans="1:15" ht="14.25" customHeight="1">
      <c r="A21" s="23" t="s">
        <v>498</v>
      </c>
      <c r="B21" s="23" t="s">
        <v>499</v>
      </c>
      <c r="C21" s="23" t="s">
        <v>500</v>
      </c>
      <c r="D21" s="23" t="s">
        <v>501</v>
      </c>
      <c r="E21" s="23"/>
      <c r="F21" s="3">
        <v>20</v>
      </c>
      <c r="G21" s="3">
        <v>20</v>
      </c>
      <c r="H21" s="35">
        <f t="shared" si="0"/>
        <v>140</v>
      </c>
      <c r="I21" s="24">
        <v>140</v>
      </c>
      <c r="J21" s="9" t="s">
        <v>502</v>
      </c>
    </row>
    <row r="22" spans="1:15" ht="28.5" customHeight="1">
      <c r="A22" s="23" t="s">
        <v>503</v>
      </c>
      <c r="B22" s="23" t="s">
        <v>504</v>
      </c>
      <c r="C22" s="23" t="s">
        <v>505</v>
      </c>
      <c r="D22" s="27" t="s">
        <v>506</v>
      </c>
      <c r="E22" s="27"/>
      <c r="F22" s="3">
        <v>75</v>
      </c>
      <c r="G22" s="3">
        <v>75</v>
      </c>
      <c r="H22" s="35">
        <f t="shared" si="0"/>
        <v>525</v>
      </c>
      <c r="I22" s="24">
        <v>525</v>
      </c>
      <c r="J22" s="3"/>
    </row>
    <row r="23" spans="1:15" ht="22.5" customHeight="1">
      <c r="A23" s="21" t="s">
        <v>507</v>
      </c>
      <c r="B23" s="21" t="s">
        <v>508</v>
      </c>
      <c r="C23" s="21" t="s">
        <v>509</v>
      </c>
      <c r="D23" s="21" t="s">
        <v>510</v>
      </c>
      <c r="E23" s="21"/>
      <c r="F23" s="13">
        <v>300</v>
      </c>
      <c r="G23" s="13">
        <v>100</v>
      </c>
      <c r="H23" s="35">
        <f t="shared" si="0"/>
        <v>700</v>
      </c>
      <c r="I23" s="49">
        <v>700</v>
      </c>
      <c r="J23" s="13" t="s">
        <v>511</v>
      </c>
    </row>
    <row r="24" spans="1:15">
      <c r="A24" s="13" t="s">
        <v>512</v>
      </c>
      <c r="B24" s="13" t="s">
        <v>513</v>
      </c>
      <c r="C24" s="13" t="s">
        <v>514</v>
      </c>
      <c r="D24" s="13" t="s">
        <v>515</v>
      </c>
      <c r="E24" s="13"/>
      <c r="F24" s="13">
        <v>200</v>
      </c>
      <c r="G24" s="13">
        <v>76</v>
      </c>
      <c r="H24" s="49">
        <f t="shared" ref="H24:H32" si="1">F24*7</f>
        <v>1400</v>
      </c>
      <c r="I24" s="24">
        <v>532</v>
      </c>
      <c r="J24" s="9" t="s">
        <v>516</v>
      </c>
    </row>
    <row r="25" spans="1:15">
      <c r="A25" s="23" t="s">
        <v>517</v>
      </c>
      <c r="B25" s="23" t="s">
        <v>518</v>
      </c>
      <c r="C25" s="23" t="s">
        <v>519</v>
      </c>
      <c r="D25" s="23" t="s">
        <v>520</v>
      </c>
      <c r="E25" s="23"/>
      <c r="F25" s="3">
        <v>125</v>
      </c>
      <c r="G25" s="3">
        <v>125</v>
      </c>
      <c r="H25" s="35">
        <f t="shared" si="1"/>
        <v>875</v>
      </c>
      <c r="I25" s="24">
        <v>875</v>
      </c>
      <c r="J25" s="3"/>
    </row>
    <row r="26" spans="1:15" ht="38.25">
      <c r="A26" s="23" t="s">
        <v>521</v>
      </c>
      <c r="B26" s="23" t="s">
        <v>522</v>
      </c>
      <c r="C26" s="23" t="s">
        <v>523</v>
      </c>
      <c r="D26" s="27" t="s">
        <v>524</v>
      </c>
      <c r="E26" s="27"/>
      <c r="F26" s="3">
        <v>90</v>
      </c>
      <c r="G26" s="3">
        <v>90</v>
      </c>
      <c r="H26" s="35">
        <f t="shared" si="1"/>
        <v>630</v>
      </c>
      <c r="I26" s="24">
        <v>630</v>
      </c>
      <c r="J26" s="3"/>
    </row>
    <row r="27" spans="1:15">
      <c r="A27" s="23" t="s">
        <v>525</v>
      </c>
      <c r="B27" s="3" t="s">
        <v>526</v>
      </c>
      <c r="C27" s="23" t="s">
        <v>527</v>
      </c>
      <c r="D27" s="23" t="s">
        <v>528</v>
      </c>
      <c r="E27" s="23"/>
      <c r="F27" s="3">
        <v>100</v>
      </c>
      <c r="G27" s="3">
        <v>100</v>
      </c>
      <c r="H27" s="35">
        <f t="shared" si="1"/>
        <v>700</v>
      </c>
      <c r="I27" s="24">
        <v>700</v>
      </c>
      <c r="J27" s="3"/>
    </row>
    <row r="28" spans="1:15" ht="25.5">
      <c r="A28" s="23" t="s">
        <v>529</v>
      </c>
      <c r="B28" s="23" t="s">
        <v>530</v>
      </c>
      <c r="C28" s="23" t="s">
        <v>531</v>
      </c>
      <c r="D28" s="27" t="s">
        <v>532</v>
      </c>
      <c r="E28" s="27"/>
      <c r="F28" s="3">
        <v>150</v>
      </c>
      <c r="G28" s="3">
        <v>150</v>
      </c>
      <c r="H28" s="35">
        <f t="shared" si="1"/>
        <v>1050</v>
      </c>
      <c r="I28" s="24">
        <v>1050</v>
      </c>
      <c r="J28" s="3"/>
    </row>
    <row r="29" spans="1:15" s="14" customFormat="1">
      <c r="A29" s="21" t="s">
        <v>533</v>
      </c>
      <c r="B29" s="21" t="s">
        <v>534</v>
      </c>
      <c r="C29" s="21" t="s">
        <v>535</v>
      </c>
      <c r="D29" s="21" t="s">
        <v>536</v>
      </c>
      <c r="E29" s="21"/>
      <c r="F29" s="13">
        <v>120</v>
      </c>
      <c r="G29" s="13">
        <v>120</v>
      </c>
      <c r="H29" s="35">
        <v>700</v>
      </c>
      <c r="I29" s="49">
        <v>700</v>
      </c>
      <c r="J29" s="13" t="s">
        <v>537</v>
      </c>
    </row>
    <row r="30" spans="1:15" ht="25.5">
      <c r="A30" s="21" t="s">
        <v>538</v>
      </c>
      <c r="B30" s="21" t="s">
        <v>539</v>
      </c>
      <c r="C30" s="93" t="s">
        <v>540</v>
      </c>
      <c r="D30" s="93" t="s">
        <v>541</v>
      </c>
      <c r="E30" s="93"/>
      <c r="F30" s="13">
        <v>240</v>
      </c>
      <c r="G30" s="13">
        <v>240</v>
      </c>
      <c r="H30" s="35">
        <f t="shared" si="1"/>
        <v>1680</v>
      </c>
      <c r="I30" s="49">
        <v>1701.68</v>
      </c>
      <c r="J30" s="117" t="s">
        <v>542</v>
      </c>
    </row>
    <row r="31" spans="1:15">
      <c r="A31" s="21" t="s">
        <v>543</v>
      </c>
      <c r="B31" s="21" t="s">
        <v>544</v>
      </c>
      <c r="C31" s="21" t="s">
        <v>545</v>
      </c>
      <c r="D31" s="21" t="s">
        <v>546</v>
      </c>
      <c r="E31" s="21"/>
      <c r="F31" s="13">
        <v>102</v>
      </c>
      <c r="G31" s="13">
        <v>102</v>
      </c>
      <c r="H31" s="35">
        <f t="shared" si="1"/>
        <v>714</v>
      </c>
      <c r="I31" s="49">
        <v>714</v>
      </c>
      <c r="J31" s="3"/>
    </row>
    <row r="32" spans="1:15">
      <c r="A32" s="3" t="s">
        <v>547</v>
      </c>
      <c r="B32" s="3" t="s">
        <v>548</v>
      </c>
      <c r="C32" s="3" t="s">
        <v>549</v>
      </c>
      <c r="D32" s="3" t="s">
        <v>550</v>
      </c>
      <c r="E32" s="3"/>
      <c r="F32" s="3">
        <v>60</v>
      </c>
      <c r="G32" s="3">
        <v>60</v>
      </c>
      <c r="H32" s="35">
        <f t="shared" si="1"/>
        <v>420</v>
      </c>
      <c r="I32" s="24">
        <v>436</v>
      </c>
      <c r="J32" s="3" t="s">
        <v>551</v>
      </c>
      <c r="O32" s="8"/>
    </row>
    <row r="33" spans="1:10" s="14" customFormat="1">
      <c r="A33" s="21" t="s">
        <v>552</v>
      </c>
      <c r="B33" s="13"/>
      <c r="C33" s="21" t="s">
        <v>553</v>
      </c>
      <c r="D33" s="21" t="s">
        <v>554</v>
      </c>
      <c r="E33" s="21"/>
      <c r="F33" s="13">
        <v>125</v>
      </c>
      <c r="G33" s="13">
        <v>76</v>
      </c>
      <c r="H33" s="35">
        <f>G33*7</f>
        <v>532</v>
      </c>
      <c r="I33" s="49">
        <f>149+383</f>
        <v>532</v>
      </c>
      <c r="J33" s="13"/>
    </row>
    <row r="34" spans="1:10">
      <c r="A34" s="3" t="s">
        <v>555</v>
      </c>
      <c r="B34" s="3" t="s">
        <v>556</v>
      </c>
      <c r="C34" s="3" t="s">
        <v>557</v>
      </c>
      <c r="D34" s="3" t="s">
        <v>558</v>
      </c>
      <c r="E34" s="3"/>
      <c r="F34" s="3">
        <v>84</v>
      </c>
      <c r="G34" s="3">
        <v>84</v>
      </c>
      <c r="H34" s="24">
        <v>588</v>
      </c>
      <c r="I34" s="139">
        <v>588</v>
      </c>
      <c r="J34" s="3"/>
    </row>
    <row r="35" spans="1:10" ht="18.75" customHeight="1">
      <c r="A35" s="23" t="s">
        <v>559</v>
      </c>
      <c r="B35" s="23" t="s">
        <v>560</v>
      </c>
      <c r="C35" s="23" t="s">
        <v>561</v>
      </c>
      <c r="D35" s="23" t="s">
        <v>562</v>
      </c>
      <c r="E35" s="23"/>
      <c r="F35" s="3">
        <v>50</v>
      </c>
      <c r="G35" s="3">
        <v>50</v>
      </c>
      <c r="H35" s="35">
        <f>F35*7</f>
        <v>350</v>
      </c>
      <c r="I35" s="24">
        <v>350</v>
      </c>
      <c r="J35" s="3"/>
    </row>
    <row r="36" spans="1:10" ht="11.25" customHeight="1">
      <c r="A36" s="21" t="s">
        <v>563</v>
      </c>
      <c r="B36" s="21" t="s">
        <v>564</v>
      </c>
      <c r="C36" s="21" t="s">
        <v>565</v>
      </c>
      <c r="D36" s="21" t="s">
        <v>566</v>
      </c>
      <c r="E36" s="21"/>
      <c r="F36" s="13">
        <v>600</v>
      </c>
      <c r="G36" s="13">
        <v>439</v>
      </c>
      <c r="H36" s="35">
        <f>F36*7</f>
        <v>4200</v>
      </c>
      <c r="I36" s="49">
        <v>3447</v>
      </c>
      <c r="J36" s="117" t="s">
        <v>567</v>
      </c>
    </row>
    <row r="37" spans="1:10">
      <c r="A37" s="3" t="s">
        <v>568</v>
      </c>
      <c r="B37" s="3" t="s">
        <v>569</v>
      </c>
      <c r="C37" s="3" t="s">
        <v>570</v>
      </c>
      <c r="D37" s="3" t="s">
        <v>571</v>
      </c>
      <c r="E37" s="3"/>
      <c r="F37" s="3">
        <v>10</v>
      </c>
      <c r="G37" s="3">
        <v>10</v>
      </c>
      <c r="H37" s="24">
        <f>F37*7</f>
        <v>70</v>
      </c>
      <c r="I37" s="24">
        <v>90.5</v>
      </c>
      <c r="J37" s="3" t="s">
        <v>572</v>
      </c>
    </row>
    <row r="38" spans="1:10">
      <c r="A38" s="3" t="s">
        <v>573</v>
      </c>
      <c r="B38" s="3" t="s">
        <v>574</v>
      </c>
      <c r="C38" s="3" t="s">
        <v>575</v>
      </c>
      <c r="D38" s="3" t="s">
        <v>576</v>
      </c>
      <c r="E38" s="3"/>
      <c r="F38" s="3">
        <v>20</v>
      </c>
      <c r="G38" s="3">
        <v>20</v>
      </c>
      <c r="H38" s="35">
        <f>F38*7</f>
        <v>140</v>
      </c>
      <c r="I38" s="24">
        <v>140</v>
      </c>
      <c r="J38" s="3"/>
    </row>
    <row r="39" spans="1:10">
      <c r="A39" s="25"/>
      <c r="B39" s="25"/>
      <c r="C39" s="25"/>
      <c r="D39" s="25"/>
      <c r="E39" s="25"/>
      <c r="F39" s="3"/>
      <c r="G39" s="3"/>
      <c r="H39" s="24"/>
      <c r="I39" s="3"/>
      <c r="J39" s="3"/>
    </row>
    <row r="40" spans="1:10" ht="24.75" customHeight="1">
      <c r="A40" s="6" t="s">
        <v>577</v>
      </c>
      <c r="B40" s="6"/>
      <c r="C40" s="6"/>
      <c r="D40" s="6"/>
      <c r="E40" s="6"/>
      <c r="F40" s="5">
        <f>SUM(F3:F39)</f>
        <v>4571</v>
      </c>
      <c r="G40" s="5">
        <f>SUM(G3:G39)</f>
        <v>4000</v>
      </c>
      <c r="H40" s="97">
        <f>G40*7</f>
        <v>28000</v>
      </c>
      <c r="I40" s="97">
        <f>SUM(I3:I39)</f>
        <v>28350.5</v>
      </c>
      <c r="J40" s="79" t="s">
        <v>578</v>
      </c>
    </row>
    <row r="41" spans="1:10" ht="24.75" customHeight="1">
      <c r="A41" s="25"/>
      <c r="B41" s="25"/>
      <c r="C41" s="25"/>
      <c r="D41" s="25"/>
      <c r="E41" s="25"/>
      <c r="F41" s="15"/>
      <c r="G41" s="3"/>
      <c r="H41" s="36"/>
      <c r="I41" s="36"/>
      <c r="J41" s="113"/>
    </row>
    <row r="42" spans="1:10" ht="16.5" customHeight="1">
      <c r="A42" s="21" t="s">
        <v>24</v>
      </c>
      <c r="B42" s="21"/>
      <c r="C42" s="21"/>
      <c r="D42" s="21"/>
      <c r="E42" s="21"/>
      <c r="F42" s="80">
        <v>3500</v>
      </c>
      <c r="G42" s="3">
        <v>880</v>
      </c>
      <c r="H42" s="35">
        <v>5487.61</v>
      </c>
      <c r="I42" s="35">
        <v>5487.61</v>
      </c>
      <c r="J42" s="9" t="s">
        <v>579</v>
      </c>
    </row>
    <row r="43" spans="1:10">
      <c r="A43" s="25"/>
      <c r="B43" s="25"/>
      <c r="C43" s="25"/>
      <c r="D43" s="25"/>
      <c r="E43" s="25"/>
      <c r="F43" s="3"/>
      <c r="G43" s="3"/>
      <c r="H43" s="24"/>
      <c r="I43" s="3"/>
      <c r="J43" s="3"/>
    </row>
    <row r="44" spans="1:10">
      <c r="A44" s="15" t="s">
        <v>580</v>
      </c>
      <c r="B44" s="15"/>
      <c r="C44" s="15"/>
      <c r="D44" s="15"/>
      <c r="E44" s="15"/>
      <c r="F44" s="3"/>
      <c r="G44" s="3"/>
      <c r="H44" s="24"/>
      <c r="I44" s="3"/>
      <c r="J44" s="3"/>
    </row>
    <row r="45" spans="1:10">
      <c r="A45" s="23" t="s">
        <v>581</v>
      </c>
      <c r="B45" s="23"/>
      <c r="C45" s="23"/>
      <c r="D45" s="23"/>
      <c r="E45" s="23"/>
      <c r="F45" s="3">
        <v>105</v>
      </c>
      <c r="G45" s="21">
        <v>63</v>
      </c>
      <c r="H45" s="35">
        <v>752</v>
      </c>
      <c r="I45" s="24">
        <v>752</v>
      </c>
      <c r="J45" s="3"/>
    </row>
    <row r="46" spans="1:10" s="14" customFormat="1" ht="24" customHeight="1">
      <c r="A46" s="21" t="s">
        <v>582</v>
      </c>
      <c r="B46" s="21"/>
      <c r="C46" s="21"/>
      <c r="D46" s="21"/>
      <c r="E46" s="21"/>
      <c r="F46" s="21">
        <v>100</v>
      </c>
      <c r="G46" s="21">
        <v>21</v>
      </c>
      <c r="H46" s="137">
        <v>154</v>
      </c>
      <c r="I46" s="24">
        <v>154</v>
      </c>
      <c r="J46" s="18"/>
    </row>
    <row r="47" spans="1:10">
      <c r="A47" s="21" t="s">
        <v>583</v>
      </c>
      <c r="B47" s="21"/>
      <c r="C47" s="21"/>
      <c r="D47" s="21"/>
      <c r="E47" s="21"/>
      <c r="F47" s="21">
        <v>300</v>
      </c>
      <c r="G47" s="21">
        <v>63</v>
      </c>
      <c r="H47" s="35">
        <v>440.55</v>
      </c>
      <c r="I47" s="24">
        <f>440.55</f>
        <v>440.55</v>
      </c>
      <c r="J47" s="3"/>
    </row>
    <row r="48" spans="1:10">
      <c r="A48" s="21" t="s">
        <v>584</v>
      </c>
      <c r="B48" s="21"/>
      <c r="C48" s="21"/>
      <c r="D48" s="21"/>
      <c r="E48" s="21"/>
      <c r="F48" s="21">
        <v>100</v>
      </c>
      <c r="G48" s="21">
        <v>2</v>
      </c>
      <c r="H48" s="137">
        <f>G48*7</f>
        <v>14</v>
      </c>
      <c r="I48" s="137">
        <v>14</v>
      </c>
      <c r="J48" s="3" t="s">
        <v>585</v>
      </c>
    </row>
    <row r="49" spans="1:10">
      <c r="A49" s="21" t="s">
        <v>586</v>
      </c>
      <c r="B49" s="21"/>
      <c r="C49" s="21"/>
      <c r="D49" s="21"/>
      <c r="E49" s="21"/>
      <c r="F49" s="13">
        <v>450</v>
      </c>
      <c r="G49" s="13">
        <v>274</v>
      </c>
      <c r="H49" s="35">
        <f>G49*7</f>
        <v>1918</v>
      </c>
      <c r="I49" s="35">
        <v>1918</v>
      </c>
      <c r="J49" s="3" t="s">
        <v>587</v>
      </c>
    </row>
    <row r="50" spans="1:10">
      <c r="A50" s="21"/>
      <c r="B50" s="21"/>
      <c r="C50" s="21"/>
      <c r="D50" s="21"/>
      <c r="E50" s="21"/>
      <c r="F50" s="3"/>
      <c r="G50" s="3"/>
      <c r="H50" s="3"/>
      <c r="I50" s="3"/>
      <c r="J50" s="3"/>
    </row>
    <row r="51" spans="1:10">
      <c r="A51" s="29" t="s">
        <v>588</v>
      </c>
      <c r="B51" s="29"/>
      <c r="C51" s="29"/>
      <c r="D51" s="29"/>
      <c r="E51" s="29"/>
      <c r="F51" s="29">
        <f>SUM(F45:F50)</f>
        <v>1055</v>
      </c>
      <c r="G51" s="29">
        <f>SUM(G45:G49)</f>
        <v>423</v>
      </c>
      <c r="H51" s="92">
        <f>SUM(H45:H50)</f>
        <v>3278.55</v>
      </c>
      <c r="I51" s="92">
        <f>SUM(I45:I50)</f>
        <v>3278.55</v>
      </c>
      <c r="J51" s="125"/>
    </row>
    <row r="52" spans="1:10">
      <c r="A52" s="3"/>
      <c r="B52" s="3"/>
      <c r="C52" s="3"/>
      <c r="D52" s="3"/>
      <c r="E52" s="3"/>
      <c r="F52" s="3"/>
      <c r="G52" s="3"/>
      <c r="H52" s="3"/>
      <c r="I52" s="3"/>
      <c r="J52" s="13"/>
    </row>
    <row r="53" spans="1:10">
      <c r="A53" s="5" t="s">
        <v>589</v>
      </c>
      <c r="B53" s="5"/>
      <c r="C53" s="5"/>
      <c r="D53" s="5"/>
      <c r="E53" s="5"/>
      <c r="F53" s="5">
        <f>F40+F51</f>
        <v>5626</v>
      </c>
      <c r="G53" s="5">
        <f>G40+G51</f>
        <v>4423</v>
      </c>
      <c r="H53" s="97">
        <f>H40+H51</f>
        <v>31278.55</v>
      </c>
      <c r="I53" s="97">
        <f>I40+I51</f>
        <v>31629.05</v>
      </c>
      <c r="J53" s="126"/>
    </row>
    <row r="54" spans="1:10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>
      <c r="A56" s="37" t="s">
        <v>590</v>
      </c>
      <c r="B56" s="15"/>
      <c r="C56" s="15"/>
      <c r="D56" s="15"/>
      <c r="E56" s="15"/>
      <c r="F56" s="3"/>
      <c r="G56" s="3"/>
      <c r="H56" s="3"/>
      <c r="I56" s="3"/>
      <c r="J56" s="3"/>
    </row>
    <row r="57" spans="1:10">
      <c r="A57" s="3" t="s">
        <v>591</v>
      </c>
      <c r="B57" s="3"/>
      <c r="C57" s="3"/>
      <c r="D57" s="3"/>
      <c r="E57" s="3"/>
      <c r="F57" s="3"/>
      <c r="G57" s="3"/>
      <c r="H57" s="3"/>
      <c r="I57" s="3"/>
      <c r="J57" s="3" t="s">
        <v>592</v>
      </c>
    </row>
    <row r="58" spans="1:10">
      <c r="A58" s="3" t="s">
        <v>593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>
      <c r="A59" s="23" t="s">
        <v>594</v>
      </c>
      <c r="B59" s="23"/>
      <c r="C59" s="23"/>
      <c r="D59" s="23"/>
      <c r="E59" s="23"/>
      <c r="F59" s="3">
        <v>75</v>
      </c>
      <c r="G59" s="3">
        <v>75</v>
      </c>
      <c r="H59" s="35">
        <f>F59*7</f>
        <v>525</v>
      </c>
      <c r="I59" s="24">
        <v>525</v>
      </c>
      <c r="J59" s="3"/>
    </row>
    <row r="60" spans="1:10">
      <c r="A60" s="21" t="s">
        <v>595</v>
      </c>
      <c r="B60" s="3" t="s">
        <v>596</v>
      </c>
      <c r="C60" s="3" t="s">
        <v>597</v>
      </c>
      <c r="D60" s="3" t="s">
        <v>598</v>
      </c>
      <c r="E60" s="3"/>
      <c r="F60" s="3">
        <v>10</v>
      </c>
      <c r="G60" s="3">
        <v>10</v>
      </c>
      <c r="H60" s="35">
        <f>F60*7</f>
        <v>70</v>
      </c>
      <c r="I60" s="24">
        <v>125.39</v>
      </c>
      <c r="J60" s="3" t="s">
        <v>599</v>
      </c>
    </row>
    <row r="61" spans="1:10">
      <c r="A61" s="3" t="s">
        <v>600</v>
      </c>
      <c r="B61" s="3" t="s">
        <v>601</v>
      </c>
      <c r="C61" s="3" t="s">
        <v>602</v>
      </c>
      <c r="D61" s="3" t="s">
        <v>603</v>
      </c>
      <c r="E61" s="3"/>
      <c r="F61" s="3">
        <v>30</v>
      </c>
      <c r="G61" s="3">
        <v>30</v>
      </c>
      <c r="H61" s="35">
        <f>F61*7</f>
        <v>210</v>
      </c>
      <c r="I61" s="24">
        <v>0</v>
      </c>
      <c r="J61" s="3" t="s">
        <v>604</v>
      </c>
    </row>
    <row r="62" spans="1:10">
      <c r="A62" s="7"/>
      <c r="B62" s="7"/>
      <c r="C62" s="7"/>
      <c r="D62" s="7"/>
      <c r="E62" s="7"/>
      <c r="F62" s="7"/>
      <c r="G62" s="7"/>
      <c r="H62" s="128"/>
      <c r="I62" s="7"/>
      <c r="J62" s="7"/>
    </row>
    <row r="63" spans="1:10">
      <c r="A63" s="29" t="s">
        <v>605</v>
      </c>
      <c r="B63" s="29"/>
      <c r="C63" s="29"/>
      <c r="D63" s="29"/>
      <c r="E63" s="29"/>
      <c r="F63" s="29">
        <f>SUM(F59:F62)</f>
        <v>115</v>
      </c>
      <c r="G63" s="29">
        <f>SUM(G59:G62)</f>
        <v>115</v>
      </c>
      <c r="H63" s="92">
        <f>SUM(H59:H62)</f>
        <v>805</v>
      </c>
      <c r="I63" s="92">
        <f>SUM(I59:I62)</f>
        <v>650.39</v>
      </c>
      <c r="J63" s="7"/>
    </row>
    <row r="65" spans="1:9">
      <c r="A65" s="5" t="s">
        <v>589</v>
      </c>
      <c r="B65" s="5"/>
      <c r="C65" s="5"/>
      <c r="D65" s="5"/>
      <c r="E65" s="5"/>
      <c r="F65" s="5">
        <f>F40+F51+F63</f>
        <v>5741</v>
      </c>
      <c r="G65" s="5">
        <f>G40+G51+G63</f>
        <v>4538</v>
      </c>
      <c r="H65" s="97">
        <f>H54+H61</f>
        <v>210</v>
      </c>
      <c r="I65" s="97">
        <f>I40+I51+I63</f>
        <v>32279.439999999999</v>
      </c>
    </row>
  </sheetData>
  <phoneticPr fontId="0" type="noConversion"/>
  <pageMargins left="0.25" right="0.25" top="0.25" bottom="0.25" header="0.5" footer="0.5"/>
  <pageSetup scale="91" orientation="landscape" horizontalDpi="4294967292" r:id="rId1"/>
  <headerFooter alignWithMargins="0"/>
  <rowBreaks count="1" manualBreakCount="1">
    <brk id="38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zoomScaleNormal="100" workbookViewId="0" xr3:uid="{78B4E459-6924-5F8B-B7BA-2DD04133E49E}">
      <selection activeCell="B4" sqref="B4"/>
    </sheetView>
  </sheetViews>
  <sheetFormatPr defaultRowHeight="12.75"/>
  <cols>
    <col min="1" max="1" width="38" customWidth="1"/>
    <col min="2" max="3" width="20.42578125" customWidth="1"/>
    <col min="4" max="4" width="9.85546875" customWidth="1"/>
    <col min="5" max="5" width="11.42578125" customWidth="1"/>
    <col min="6" max="6" width="13.140625" customWidth="1"/>
    <col min="7" max="7" width="26" customWidth="1"/>
  </cols>
  <sheetData>
    <row r="1" spans="1:7">
      <c r="B1" s="151" t="s">
        <v>606</v>
      </c>
      <c r="C1" s="151"/>
      <c r="D1" s="152"/>
    </row>
    <row r="2" spans="1:7">
      <c r="A2" s="4" t="s">
        <v>607</v>
      </c>
      <c r="G2" s="33">
        <v>37371</v>
      </c>
    </row>
    <row r="3" spans="1:7" ht="27" customHeight="1">
      <c r="A3" s="5" t="s">
        <v>238</v>
      </c>
      <c r="B3" s="5" t="s">
        <v>54</v>
      </c>
      <c r="C3" s="5" t="s">
        <v>608</v>
      </c>
      <c r="D3" s="6" t="s">
        <v>609</v>
      </c>
      <c r="E3" s="6" t="s">
        <v>610</v>
      </c>
      <c r="F3" s="5" t="s">
        <v>417</v>
      </c>
      <c r="G3" s="5" t="s">
        <v>8</v>
      </c>
    </row>
    <row r="4" spans="1:7" ht="26.25" customHeight="1">
      <c r="A4" s="114" t="s">
        <v>611</v>
      </c>
      <c r="B4" s="114" t="s">
        <v>612</v>
      </c>
      <c r="C4" s="114">
        <v>300</v>
      </c>
      <c r="D4" s="114">
        <v>0</v>
      </c>
      <c r="E4" s="115">
        <f t="shared" ref="E4:E17" si="0">D4*7</f>
        <v>0</v>
      </c>
      <c r="F4" s="115">
        <v>0</v>
      </c>
      <c r="G4" s="119" t="s">
        <v>613</v>
      </c>
    </row>
    <row r="5" spans="1:7">
      <c r="A5" s="21" t="s">
        <v>614</v>
      </c>
      <c r="B5" s="21" t="s">
        <v>615</v>
      </c>
      <c r="C5" s="21">
        <v>20</v>
      </c>
      <c r="D5" s="21">
        <v>20</v>
      </c>
      <c r="E5" s="49">
        <f t="shared" si="0"/>
        <v>140</v>
      </c>
      <c r="F5" s="49">
        <v>140</v>
      </c>
      <c r="G5" s="21" t="s">
        <v>616</v>
      </c>
    </row>
    <row r="6" spans="1:7">
      <c r="A6" s="114" t="s">
        <v>617</v>
      </c>
      <c r="B6" s="114" t="s">
        <v>618</v>
      </c>
      <c r="C6" s="114">
        <v>200</v>
      </c>
      <c r="D6" s="114">
        <v>0</v>
      </c>
      <c r="E6" s="114">
        <f t="shared" si="0"/>
        <v>0</v>
      </c>
      <c r="F6" s="115">
        <v>0</v>
      </c>
      <c r="G6" s="114" t="s">
        <v>619</v>
      </c>
    </row>
    <row r="7" spans="1:7" ht="27.75" customHeight="1">
      <c r="A7" s="13" t="s">
        <v>620</v>
      </c>
      <c r="B7" s="13" t="s">
        <v>621</v>
      </c>
      <c r="C7" s="13">
        <v>50</v>
      </c>
      <c r="D7" s="13">
        <v>50</v>
      </c>
      <c r="E7" s="49">
        <f t="shared" si="0"/>
        <v>350</v>
      </c>
      <c r="F7" s="49">
        <v>350</v>
      </c>
      <c r="G7" s="18" t="s">
        <v>622</v>
      </c>
    </row>
    <row r="8" spans="1:7">
      <c r="A8" s="3" t="s">
        <v>623</v>
      </c>
      <c r="B8" s="3" t="s">
        <v>624</v>
      </c>
      <c r="C8" s="3">
        <v>100</v>
      </c>
      <c r="D8" s="3">
        <v>100</v>
      </c>
      <c r="E8" s="24">
        <f t="shared" si="0"/>
        <v>700</v>
      </c>
      <c r="F8" s="24">
        <v>700</v>
      </c>
      <c r="G8" s="3" t="s">
        <v>483</v>
      </c>
    </row>
    <row r="9" spans="1:7">
      <c r="A9" s="3" t="s">
        <v>625</v>
      </c>
      <c r="B9" s="3" t="s">
        <v>626</v>
      </c>
      <c r="C9" s="3">
        <v>30</v>
      </c>
      <c r="D9" s="3">
        <v>30</v>
      </c>
      <c r="E9" s="24">
        <f t="shared" si="0"/>
        <v>210</v>
      </c>
      <c r="F9" s="24">
        <v>35</v>
      </c>
      <c r="G9" s="3"/>
    </row>
    <row r="10" spans="1:7">
      <c r="A10" s="13" t="s">
        <v>627</v>
      </c>
      <c r="B10" s="13" t="s">
        <v>628</v>
      </c>
      <c r="C10" s="13">
        <v>50</v>
      </c>
      <c r="D10" s="13">
        <v>50</v>
      </c>
      <c r="E10" s="49">
        <f t="shared" si="0"/>
        <v>350</v>
      </c>
      <c r="F10" s="49">
        <v>350</v>
      </c>
      <c r="G10" s="13"/>
    </row>
    <row r="11" spans="1:7">
      <c r="A11" s="3" t="s">
        <v>629</v>
      </c>
      <c r="B11" s="3" t="s">
        <v>630</v>
      </c>
      <c r="C11" s="3">
        <v>10</v>
      </c>
      <c r="D11" s="3">
        <v>10</v>
      </c>
      <c r="E11" s="24">
        <f t="shared" si="0"/>
        <v>70</v>
      </c>
      <c r="F11" s="24">
        <v>70</v>
      </c>
      <c r="G11" s="3" t="s">
        <v>631</v>
      </c>
    </row>
    <row r="12" spans="1:7">
      <c r="A12" s="85" t="s">
        <v>632</v>
      </c>
      <c r="B12" s="3" t="s">
        <v>633</v>
      </c>
      <c r="C12" s="3">
        <v>30</v>
      </c>
      <c r="D12" s="3">
        <v>30</v>
      </c>
      <c r="E12" s="24">
        <f t="shared" si="0"/>
        <v>210</v>
      </c>
      <c r="F12" s="24">
        <f>170+60</f>
        <v>230</v>
      </c>
      <c r="G12" s="3"/>
    </row>
    <row r="13" spans="1:7">
      <c r="A13" s="13" t="s">
        <v>634</v>
      </c>
      <c r="B13" s="13" t="s">
        <v>635</v>
      </c>
      <c r="C13" s="13">
        <v>1000</v>
      </c>
      <c r="D13" s="13">
        <v>361</v>
      </c>
      <c r="E13" s="49">
        <v>3407.25</v>
      </c>
      <c r="F13" s="49">
        <f>469+1029+1048.25+861</f>
        <v>3407.25</v>
      </c>
      <c r="G13" s="13" t="s">
        <v>636</v>
      </c>
    </row>
    <row r="14" spans="1:7" ht="76.5" customHeight="1">
      <c r="A14" s="13" t="s">
        <v>637</v>
      </c>
      <c r="B14" s="13" t="s">
        <v>638</v>
      </c>
      <c r="C14" s="13">
        <v>60</v>
      </c>
      <c r="D14" s="13">
        <v>60</v>
      </c>
      <c r="E14" s="49">
        <f t="shared" si="0"/>
        <v>420</v>
      </c>
      <c r="F14" s="49">
        <v>420</v>
      </c>
      <c r="G14" s="18" t="s">
        <v>639</v>
      </c>
    </row>
    <row r="15" spans="1:7" ht="25.5">
      <c r="A15" s="13" t="s">
        <v>640</v>
      </c>
      <c r="B15" s="13" t="s">
        <v>641</v>
      </c>
      <c r="C15" s="13">
        <v>300</v>
      </c>
      <c r="D15" s="13">
        <v>143</v>
      </c>
      <c r="E15" s="49">
        <f t="shared" si="0"/>
        <v>1001</v>
      </c>
      <c r="F15" s="49">
        <v>1001</v>
      </c>
      <c r="G15" s="9" t="s">
        <v>642</v>
      </c>
    </row>
    <row r="16" spans="1:7" ht="25.5">
      <c r="A16" s="3" t="s">
        <v>643</v>
      </c>
      <c r="B16" s="3" t="s">
        <v>644</v>
      </c>
      <c r="C16" s="3">
        <v>85</v>
      </c>
      <c r="D16" s="3">
        <v>85</v>
      </c>
      <c r="E16" s="49">
        <v>506</v>
      </c>
      <c r="F16" s="24">
        <f>296+210</f>
        <v>506</v>
      </c>
      <c r="G16" s="9" t="s">
        <v>645</v>
      </c>
    </row>
    <row r="17" spans="1:7">
      <c r="A17" s="13" t="s">
        <v>646</v>
      </c>
      <c r="B17" s="13" t="s">
        <v>647</v>
      </c>
      <c r="C17" s="13">
        <v>50</v>
      </c>
      <c r="D17" s="13">
        <v>28</v>
      </c>
      <c r="E17" s="49">
        <f t="shared" si="0"/>
        <v>196</v>
      </c>
      <c r="F17" s="49">
        <v>196</v>
      </c>
      <c r="G17" s="22" t="s">
        <v>648</v>
      </c>
    </row>
    <row r="18" spans="1:7" ht="13.5" thickBot="1">
      <c r="B18" s="81" t="s">
        <v>402</v>
      </c>
      <c r="C18" s="82">
        <f>SUM(C4:C17)</f>
        <v>2285</v>
      </c>
      <c r="D18" s="82">
        <f>SUM(D4:D17)</f>
        <v>967</v>
      </c>
      <c r="E18" s="83">
        <f>SUM(E4:E17)</f>
        <v>7560.25</v>
      </c>
      <c r="F18" s="84">
        <f>SUM(F4:F16)</f>
        <v>7209.25</v>
      </c>
    </row>
    <row r="19" spans="1:7">
      <c r="E19" s="16"/>
      <c r="F19" s="16"/>
    </row>
    <row r="20" spans="1:7">
      <c r="E20" s="16"/>
      <c r="F20" s="16"/>
    </row>
    <row r="21" spans="1:7">
      <c r="E21" s="16"/>
      <c r="F21" s="16"/>
    </row>
  </sheetData>
  <mergeCells count="1">
    <mergeCell ref="B1:D1"/>
  </mergeCells>
  <phoneticPr fontId="0" type="noConversion"/>
  <pageMargins left="0.25" right="0.25" top="1" bottom="1" header="0.5" footer="0.5"/>
  <pageSetup orientation="landscape" horizontalDpi="4294967292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workbookViewId="0" xr3:uid="{9B253EF2-77E0-53E3-AE26-4D66ECD923F3}">
      <selection sqref="A1:B22"/>
    </sheetView>
  </sheetViews>
  <sheetFormatPr defaultRowHeight="12.75"/>
  <cols>
    <col min="1" max="1" width="19.42578125" bestFit="1" customWidth="1"/>
    <col min="2" max="2" width="10.140625" bestFit="1" customWidth="1"/>
  </cols>
  <sheetData>
    <row r="1" spans="1:2">
      <c r="A1" s="4" t="s">
        <v>649</v>
      </c>
    </row>
    <row r="2" spans="1:2">
      <c r="A2" t="s">
        <v>650</v>
      </c>
      <c r="B2" s="16">
        <v>1524.8</v>
      </c>
    </row>
    <row r="3" spans="1:2">
      <c r="A3" t="s">
        <v>651</v>
      </c>
      <c r="B3" s="16">
        <v>4766.95</v>
      </c>
    </row>
    <row r="4" spans="1:2">
      <c r="A4" t="s">
        <v>652</v>
      </c>
      <c r="B4" s="16">
        <f>1463+399+700+294+532+214+1190</f>
        <v>4792</v>
      </c>
    </row>
    <row r="5" spans="1:2">
      <c r="A5" t="s">
        <v>653</v>
      </c>
      <c r="B5" s="16">
        <f>235+1050+210+974+490+1750+182+2305+1305+520+350+350</f>
        <v>9721</v>
      </c>
    </row>
    <row r="6" spans="1:2">
      <c r="A6" t="s">
        <v>654</v>
      </c>
      <c r="B6" s="16">
        <v>2198</v>
      </c>
    </row>
    <row r="7" spans="1:2">
      <c r="A7" t="s">
        <v>655</v>
      </c>
      <c r="B7" s="16">
        <v>2524</v>
      </c>
    </row>
    <row r="8" spans="1:2">
      <c r="A8" t="s">
        <v>656</v>
      </c>
      <c r="B8" s="16">
        <f>5361.7+805+1185</f>
        <v>7351.7</v>
      </c>
    </row>
    <row r="9" spans="1:2">
      <c r="A9" t="s">
        <v>657</v>
      </c>
      <c r="B9" s="16">
        <f>SUM(B2:B8)</f>
        <v>32878.449999999997</v>
      </c>
    </row>
    <row r="10" spans="1:2">
      <c r="A10" t="s">
        <v>21</v>
      </c>
      <c r="B10" s="16">
        <v>8963.98</v>
      </c>
    </row>
    <row r="11" spans="1:2">
      <c r="A11" s="4" t="s">
        <v>658</v>
      </c>
      <c r="B11" s="148">
        <f>SUM(B9:B10)</f>
        <v>41842.429999999993</v>
      </c>
    </row>
    <row r="12" spans="1:2">
      <c r="B12" s="16"/>
    </row>
    <row r="14" spans="1:2">
      <c r="A14" s="4" t="s">
        <v>659</v>
      </c>
    </row>
    <row r="15" spans="1:2">
      <c r="A15" s="127" t="s">
        <v>660</v>
      </c>
      <c r="B15" s="16">
        <v>2028</v>
      </c>
    </row>
    <row r="16" spans="1:2">
      <c r="A16" t="s">
        <v>21</v>
      </c>
      <c r="B16" s="16">
        <v>2495.94</v>
      </c>
    </row>
    <row r="17" spans="1:2">
      <c r="B17" s="148">
        <f>SUM(B15:B16)</f>
        <v>4523.9400000000005</v>
      </c>
    </row>
    <row r="18" spans="1:2">
      <c r="A18" s="4" t="s">
        <v>661</v>
      </c>
      <c r="B18" s="16"/>
    </row>
    <row r="19" spans="1:2">
      <c r="A19" t="s">
        <v>662</v>
      </c>
      <c r="B19" s="16">
        <v>120</v>
      </c>
    </row>
    <row r="20" spans="1:2">
      <c r="A20" s="4" t="s">
        <v>663</v>
      </c>
      <c r="B20" s="16"/>
    </row>
    <row r="21" spans="1:2">
      <c r="A21" t="s">
        <v>664</v>
      </c>
      <c r="B21" s="16">
        <v>1050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3"/>
  <sheetViews>
    <sheetView topLeftCell="A53" workbookViewId="0" xr3:uid="{85D5C41F-068E-5C55-9968-509E7C2A5619}">
      <selection activeCell="D94" sqref="D94"/>
    </sheetView>
  </sheetViews>
  <sheetFormatPr defaultRowHeight="12.75"/>
  <cols>
    <col min="1" max="1" width="15.140625" customWidth="1"/>
    <col min="2" max="2" width="10.140625" customWidth="1"/>
    <col min="3" max="3" width="11.85546875" customWidth="1"/>
    <col min="4" max="4" width="13.7109375" customWidth="1"/>
    <col min="5" max="5" width="39.28515625" customWidth="1"/>
  </cols>
  <sheetData>
    <row r="1" spans="1:5">
      <c r="A1" s="4" t="s">
        <v>665</v>
      </c>
      <c r="E1" s="33">
        <v>37356</v>
      </c>
    </row>
    <row r="4" spans="1:5" ht="25.5">
      <c r="A4" s="5" t="s">
        <v>666</v>
      </c>
      <c r="B4" s="5" t="s">
        <v>667</v>
      </c>
      <c r="C4" s="6" t="s">
        <v>668</v>
      </c>
      <c r="D4" s="6" t="s">
        <v>669</v>
      </c>
      <c r="E4" s="5" t="s">
        <v>8</v>
      </c>
    </row>
    <row r="5" spans="1:5">
      <c r="A5" s="99"/>
      <c r="B5" s="99"/>
      <c r="C5" s="22"/>
      <c r="D5" s="99"/>
      <c r="E5" s="99"/>
    </row>
    <row r="6" spans="1:5">
      <c r="A6" s="5" t="s">
        <v>11</v>
      </c>
      <c r="B6" s="15">
        <v>1021815</v>
      </c>
      <c r="C6" s="3"/>
      <c r="D6" s="3"/>
      <c r="E6" s="3"/>
    </row>
    <row r="7" spans="1:5">
      <c r="A7" s="3"/>
      <c r="B7" s="3"/>
      <c r="C7" s="94">
        <v>37285</v>
      </c>
      <c r="D7" s="24">
        <v>1524.8</v>
      </c>
      <c r="E7" s="3" t="s">
        <v>670</v>
      </c>
    </row>
    <row r="8" spans="1:5">
      <c r="A8" s="3"/>
      <c r="B8" s="3"/>
      <c r="C8" s="94">
        <v>37293</v>
      </c>
      <c r="D8" s="24">
        <v>4766.8999999999996</v>
      </c>
      <c r="E8" s="3" t="s">
        <v>670</v>
      </c>
    </row>
    <row r="9" spans="1:5">
      <c r="A9" s="3"/>
      <c r="B9" s="3"/>
      <c r="C9" s="94">
        <v>37294</v>
      </c>
      <c r="D9" s="24">
        <v>1185</v>
      </c>
      <c r="E9" s="3" t="s">
        <v>670</v>
      </c>
    </row>
    <row r="10" spans="1:5">
      <c r="A10" s="3"/>
      <c r="B10" s="3"/>
      <c r="C10" s="94">
        <v>37295</v>
      </c>
      <c r="D10" s="24">
        <v>560</v>
      </c>
      <c r="E10" s="3" t="s">
        <v>670</v>
      </c>
    </row>
    <row r="11" spans="1:5">
      <c r="A11" s="3"/>
      <c r="B11" s="3"/>
      <c r="C11" s="94">
        <v>37302</v>
      </c>
      <c r="D11" s="24">
        <v>924</v>
      </c>
      <c r="E11" s="3" t="s">
        <v>670</v>
      </c>
    </row>
    <row r="12" spans="1:5">
      <c r="A12" s="3"/>
      <c r="B12" s="3"/>
      <c r="C12" s="94">
        <v>37309</v>
      </c>
      <c r="D12" s="24">
        <v>350</v>
      </c>
      <c r="E12" s="3" t="s">
        <v>670</v>
      </c>
    </row>
    <row r="13" spans="1:5">
      <c r="A13" s="3"/>
      <c r="B13" s="3"/>
      <c r="C13" s="94">
        <v>37309</v>
      </c>
      <c r="D13" s="24">
        <v>508</v>
      </c>
      <c r="E13" s="3" t="s">
        <v>671</v>
      </c>
    </row>
    <row r="14" spans="1:5">
      <c r="A14" s="3"/>
      <c r="B14" s="3"/>
      <c r="C14" s="94">
        <v>37309</v>
      </c>
      <c r="D14" s="24">
        <v>1305</v>
      </c>
      <c r="E14" s="3"/>
    </row>
    <row r="15" spans="1:5">
      <c r="A15" s="3"/>
      <c r="B15" s="3"/>
      <c r="C15" s="94">
        <v>37309</v>
      </c>
      <c r="D15" s="24">
        <v>974</v>
      </c>
      <c r="E15" s="3"/>
    </row>
    <row r="16" spans="1:5">
      <c r="A16" s="3"/>
      <c r="B16" s="3"/>
      <c r="C16" s="94">
        <v>37309</v>
      </c>
      <c r="D16" s="24">
        <v>182</v>
      </c>
      <c r="E16" s="3" t="s">
        <v>672</v>
      </c>
    </row>
    <row r="17" spans="1:5">
      <c r="A17" s="3"/>
      <c r="B17" s="3"/>
      <c r="C17" s="94">
        <v>37312</v>
      </c>
      <c r="D17" s="24">
        <v>235</v>
      </c>
      <c r="E17" s="3"/>
    </row>
    <row r="18" spans="1:5">
      <c r="A18" s="3"/>
      <c r="B18" s="3"/>
      <c r="C18" s="94">
        <v>37314</v>
      </c>
      <c r="D18" s="24">
        <v>56</v>
      </c>
      <c r="E18" s="3"/>
    </row>
    <row r="19" spans="1:5">
      <c r="A19" s="3"/>
      <c r="B19" s="3"/>
      <c r="C19" s="94">
        <v>37321</v>
      </c>
      <c r="D19" s="24">
        <v>490</v>
      </c>
      <c r="E19" s="3" t="s">
        <v>673</v>
      </c>
    </row>
    <row r="20" spans="1:5">
      <c r="A20" s="3"/>
      <c r="B20" s="3"/>
      <c r="C20" s="94">
        <v>36957</v>
      </c>
      <c r="D20" s="24">
        <v>1326</v>
      </c>
      <c r="E20" s="3"/>
    </row>
    <row r="21" spans="1:5">
      <c r="A21" s="3"/>
      <c r="B21" s="3"/>
      <c r="C21" s="94">
        <v>37328</v>
      </c>
      <c r="D21" s="24">
        <v>2028</v>
      </c>
      <c r="E21" s="3" t="s">
        <v>674</v>
      </c>
    </row>
    <row r="22" spans="1:5">
      <c r="A22" s="3"/>
      <c r="B22" s="3"/>
      <c r="C22" s="94">
        <v>37328</v>
      </c>
      <c r="D22" s="24">
        <v>399</v>
      </c>
      <c r="E22" s="3"/>
    </row>
    <row r="23" spans="1:5">
      <c r="A23" s="3"/>
      <c r="B23" s="3"/>
      <c r="C23" s="94">
        <v>37328</v>
      </c>
      <c r="D23" s="24">
        <v>1190</v>
      </c>
      <c r="E23" s="3" t="s">
        <v>675</v>
      </c>
    </row>
    <row r="24" spans="1:5">
      <c r="A24" s="3"/>
      <c r="B24" s="3"/>
      <c r="C24" s="94">
        <v>37328</v>
      </c>
      <c r="D24" s="24">
        <v>5361.7</v>
      </c>
      <c r="E24" s="3"/>
    </row>
    <row r="25" spans="1:5">
      <c r="A25" s="3"/>
      <c r="B25" s="3"/>
      <c r="C25" s="94">
        <v>37335</v>
      </c>
      <c r="D25" s="24">
        <v>2325</v>
      </c>
      <c r="E25" s="3"/>
    </row>
    <row r="26" spans="1:5">
      <c r="A26" s="3"/>
      <c r="B26" s="3"/>
      <c r="C26" s="94">
        <v>37341</v>
      </c>
      <c r="D26" s="24">
        <v>3031</v>
      </c>
      <c r="E26" s="3"/>
    </row>
    <row r="27" spans="1:5">
      <c r="A27" s="3"/>
      <c r="B27" s="3"/>
      <c r="C27" s="94">
        <v>37341</v>
      </c>
      <c r="D27" s="24">
        <v>520.04999999999995</v>
      </c>
      <c r="E27" s="3"/>
    </row>
    <row r="28" spans="1:5">
      <c r="A28" s="3"/>
      <c r="B28" s="3"/>
      <c r="C28" s="94">
        <v>37355</v>
      </c>
      <c r="D28" s="24">
        <v>294</v>
      </c>
      <c r="E28" s="3" t="s">
        <v>676</v>
      </c>
    </row>
    <row r="29" spans="1:5">
      <c r="A29" s="3"/>
      <c r="B29" s="3"/>
      <c r="C29" s="94">
        <v>37355</v>
      </c>
      <c r="D29" s="24">
        <v>2198</v>
      </c>
      <c r="E29" s="3" t="s">
        <v>654</v>
      </c>
    </row>
    <row r="30" spans="1:5">
      <c r="A30" s="3"/>
      <c r="B30" s="3"/>
      <c r="C30" s="94">
        <v>37368</v>
      </c>
      <c r="D30" s="24">
        <v>925</v>
      </c>
      <c r="E30" s="3" t="s">
        <v>677</v>
      </c>
    </row>
    <row r="31" spans="1:5">
      <c r="A31" s="3"/>
      <c r="B31" s="3"/>
      <c r="C31" s="94">
        <v>37369</v>
      </c>
      <c r="D31" s="24">
        <v>1463</v>
      </c>
      <c r="E31" s="3" t="s">
        <v>678</v>
      </c>
    </row>
    <row r="32" spans="1:5">
      <c r="A32" s="3"/>
      <c r="B32" s="7"/>
      <c r="C32" s="141">
        <v>37358</v>
      </c>
      <c r="D32" s="142">
        <v>455</v>
      </c>
      <c r="E32" s="2" t="s">
        <v>679</v>
      </c>
    </row>
    <row r="33" spans="1:5">
      <c r="A33" s="3"/>
      <c r="B33" s="7"/>
      <c r="C33" s="141">
        <v>37389</v>
      </c>
      <c r="D33" s="142">
        <v>1750</v>
      </c>
      <c r="E33" s="2" t="s">
        <v>680</v>
      </c>
    </row>
    <row r="34" spans="1:5">
      <c r="A34" s="3"/>
      <c r="C34" s="133" t="s">
        <v>681</v>
      </c>
      <c r="D34" s="134">
        <f>SUM(D7:D33)</f>
        <v>36326.449999999997</v>
      </c>
      <c r="E34" s="2"/>
    </row>
    <row r="35" spans="1:5">
      <c r="A35" s="3"/>
      <c r="B35" s="3"/>
      <c r="E35" s="3"/>
    </row>
    <row r="36" spans="1:5">
      <c r="A36" s="3"/>
      <c r="B36" s="15">
        <v>1004712</v>
      </c>
      <c r="C36" s="94">
        <v>37285</v>
      </c>
      <c r="D36" s="24">
        <v>3325</v>
      </c>
      <c r="E36" s="3" t="s">
        <v>682</v>
      </c>
    </row>
    <row r="37" spans="1:5">
      <c r="A37" s="3"/>
      <c r="B37" s="3"/>
      <c r="C37" s="94">
        <v>37285</v>
      </c>
      <c r="D37" s="24">
        <v>1046.25</v>
      </c>
      <c r="E37" s="3" t="s">
        <v>682</v>
      </c>
    </row>
    <row r="38" spans="1:5">
      <c r="A38" s="3"/>
      <c r="B38" s="3"/>
      <c r="C38" s="94">
        <v>37285</v>
      </c>
      <c r="D38" s="24">
        <v>1300</v>
      </c>
      <c r="E38" s="3" t="s">
        <v>682</v>
      </c>
    </row>
    <row r="39" spans="1:5">
      <c r="A39" s="3"/>
      <c r="B39" s="3"/>
      <c r="C39" s="94">
        <v>37294</v>
      </c>
      <c r="D39" s="24">
        <v>2250</v>
      </c>
      <c r="E39" s="3" t="s">
        <v>682</v>
      </c>
    </row>
    <row r="40" spans="1:5">
      <c r="A40" s="3"/>
      <c r="B40" s="3"/>
      <c r="C40" s="94">
        <v>37294</v>
      </c>
      <c r="D40" s="24">
        <v>1500</v>
      </c>
      <c r="E40" s="3" t="s">
        <v>682</v>
      </c>
    </row>
    <row r="41" spans="1:5">
      <c r="A41" s="3"/>
      <c r="B41" s="3"/>
      <c r="C41" s="94">
        <v>37309</v>
      </c>
      <c r="D41" s="24">
        <v>2125</v>
      </c>
      <c r="E41" s="3" t="s">
        <v>682</v>
      </c>
    </row>
    <row r="42" spans="1:5">
      <c r="A42" s="3"/>
      <c r="B42" s="3"/>
      <c r="C42" s="94">
        <v>37309</v>
      </c>
      <c r="D42" s="24">
        <v>2700</v>
      </c>
      <c r="E42" s="3" t="s">
        <v>682</v>
      </c>
    </row>
    <row r="43" spans="1:5">
      <c r="A43" s="3"/>
      <c r="B43" s="3"/>
      <c r="C43" s="94">
        <v>37309</v>
      </c>
      <c r="D43" s="24">
        <v>25</v>
      </c>
      <c r="E43" s="3" t="s">
        <v>221</v>
      </c>
    </row>
    <row r="44" spans="1:5">
      <c r="A44" s="3"/>
      <c r="B44" s="7"/>
      <c r="C44" s="94">
        <v>37312</v>
      </c>
      <c r="D44" s="24">
        <v>750</v>
      </c>
      <c r="E44" s="3" t="s">
        <v>682</v>
      </c>
    </row>
    <row r="45" spans="1:5">
      <c r="A45" s="3"/>
      <c r="C45" s="94">
        <v>37314</v>
      </c>
      <c r="D45" s="24">
        <v>75</v>
      </c>
      <c r="E45" s="3" t="s">
        <v>682</v>
      </c>
    </row>
    <row r="46" spans="1:5">
      <c r="A46" s="3"/>
      <c r="B46" s="3"/>
      <c r="C46" s="94">
        <v>37315</v>
      </c>
      <c r="D46" s="24">
        <v>750</v>
      </c>
      <c r="E46" s="3" t="s">
        <v>682</v>
      </c>
    </row>
    <row r="47" spans="1:5">
      <c r="A47" s="3"/>
      <c r="B47" s="7"/>
      <c r="C47" s="94">
        <v>37328</v>
      </c>
      <c r="D47" s="24">
        <v>3000</v>
      </c>
      <c r="E47" s="3"/>
    </row>
    <row r="48" spans="1:5">
      <c r="A48" s="3"/>
      <c r="C48" s="94">
        <v>37335</v>
      </c>
      <c r="D48" s="24">
        <v>50</v>
      </c>
      <c r="E48" s="3"/>
    </row>
    <row r="49" spans="1:5">
      <c r="A49" s="3"/>
      <c r="B49" s="3"/>
      <c r="C49" s="98" t="s">
        <v>683</v>
      </c>
      <c r="D49" s="97">
        <f>SUM(D36:D48)</f>
        <v>18896.25</v>
      </c>
      <c r="E49" s="3"/>
    </row>
    <row r="50" spans="1:5" s="57" customFormat="1" ht="13.5" thickBot="1">
      <c r="A50" s="34" t="s">
        <v>684</v>
      </c>
      <c r="C50" s="100"/>
      <c r="D50" s="101"/>
    </row>
    <row r="51" spans="1:5" s="57" customFormat="1">
      <c r="B51" s="102" t="s">
        <v>685</v>
      </c>
      <c r="C51" s="103"/>
      <c r="D51" s="104"/>
      <c r="E51" s="105"/>
    </row>
    <row r="52" spans="1:5" ht="13.5" thickBot="1">
      <c r="A52" s="77"/>
      <c r="B52" s="106" t="s">
        <v>686</v>
      </c>
      <c r="C52" s="107"/>
      <c r="D52" s="108"/>
      <c r="E52" s="109"/>
    </row>
    <row r="53" spans="1:5">
      <c r="A53" s="7"/>
      <c r="B53" s="7"/>
      <c r="C53" s="110"/>
      <c r="D53" s="26"/>
      <c r="E53" s="7"/>
    </row>
    <row r="54" spans="1:5">
      <c r="A54" s="7"/>
      <c r="B54" s="7"/>
      <c r="C54" s="110"/>
      <c r="D54" s="26"/>
      <c r="E54" s="7"/>
    </row>
    <row r="55" spans="1:5">
      <c r="A55" s="5" t="s">
        <v>13</v>
      </c>
      <c r="B55" s="15">
        <v>1021815</v>
      </c>
      <c r="C55" s="94">
        <v>37316</v>
      </c>
      <c r="D55" s="52">
        <v>6901.94</v>
      </c>
      <c r="E55" s="3"/>
    </row>
    <row r="56" spans="1:5">
      <c r="A56" s="5"/>
      <c r="B56" s="10"/>
      <c r="C56" s="94">
        <v>37316</v>
      </c>
      <c r="D56" s="52">
        <v>6351</v>
      </c>
      <c r="E56" s="3"/>
    </row>
    <row r="57" spans="1:5">
      <c r="A57" s="3"/>
      <c r="B57" s="10"/>
      <c r="C57" s="94">
        <v>37322</v>
      </c>
      <c r="D57" s="52">
        <v>700</v>
      </c>
      <c r="E57" s="3" t="s">
        <v>687</v>
      </c>
    </row>
    <row r="58" spans="1:5">
      <c r="A58" s="3"/>
      <c r="B58" s="10"/>
      <c r="C58" s="94">
        <v>37364</v>
      </c>
      <c r="D58" s="52">
        <v>5084.5</v>
      </c>
      <c r="E58" s="3"/>
    </row>
    <row r="59" spans="1:5">
      <c r="A59" s="3"/>
      <c r="B59" s="10"/>
      <c r="C59" s="94">
        <v>37372</v>
      </c>
      <c r="D59" s="52">
        <v>1177.3499999999999</v>
      </c>
      <c r="E59" s="3" t="s">
        <v>688</v>
      </c>
    </row>
    <row r="60" spans="1:5">
      <c r="A60" s="3"/>
      <c r="B60" s="4"/>
      <c r="C60" s="96" t="s">
        <v>681</v>
      </c>
      <c r="D60" s="97">
        <f>SUM(D55:D59)</f>
        <v>20214.789999999997</v>
      </c>
      <c r="E60" s="3"/>
    </row>
    <row r="61" spans="1:5">
      <c r="A61" s="3"/>
      <c r="B61" s="4"/>
      <c r="C61" s="94"/>
      <c r="D61" s="36"/>
      <c r="E61" s="3"/>
    </row>
    <row r="62" spans="1:5">
      <c r="A62" s="3"/>
      <c r="B62" s="4">
        <v>1004712</v>
      </c>
      <c r="C62" s="131">
        <v>37226</v>
      </c>
      <c r="D62" s="132">
        <v>1000</v>
      </c>
      <c r="E62" s="3" t="s">
        <v>689</v>
      </c>
    </row>
    <row r="63" spans="1:5">
      <c r="A63" s="3"/>
      <c r="B63" s="3"/>
      <c r="C63" s="96" t="s">
        <v>683</v>
      </c>
      <c r="D63" s="97">
        <f>SUM(D62)</f>
        <v>1000</v>
      </c>
      <c r="E63" s="3"/>
    </row>
    <row r="64" spans="1:5">
      <c r="A64" s="3"/>
      <c r="B64" s="3"/>
      <c r="C64" s="111"/>
      <c r="D64" s="112"/>
      <c r="E64" s="3"/>
    </row>
    <row r="65" spans="1:5">
      <c r="A65" s="3"/>
      <c r="B65" s="3"/>
      <c r="C65" s="95"/>
      <c r="D65" s="36"/>
      <c r="E65" s="3"/>
    </row>
    <row r="66" spans="1:5">
      <c r="A66" s="5" t="s">
        <v>9</v>
      </c>
      <c r="B66" s="15">
        <v>1021815</v>
      </c>
      <c r="C66" s="95"/>
      <c r="D66" s="24"/>
      <c r="E66" s="3"/>
    </row>
    <row r="67" spans="1:5">
      <c r="A67" s="99"/>
      <c r="B67" s="15"/>
      <c r="C67" s="94">
        <v>37286</v>
      </c>
      <c r="D67" s="24">
        <v>1781.5</v>
      </c>
      <c r="E67" s="3" t="s">
        <v>690</v>
      </c>
    </row>
    <row r="68" spans="1:5">
      <c r="A68" s="3"/>
      <c r="B68" s="15"/>
      <c r="C68" s="94">
        <v>37292</v>
      </c>
      <c r="D68" s="24">
        <v>4272.5600000000004</v>
      </c>
      <c r="E68" s="3" t="s">
        <v>691</v>
      </c>
    </row>
    <row r="69" spans="1:5">
      <c r="A69" s="3"/>
      <c r="B69" s="15"/>
      <c r="C69" s="33">
        <v>37300</v>
      </c>
      <c r="D69" s="24">
        <v>589</v>
      </c>
      <c r="E69" s="3" t="s">
        <v>690</v>
      </c>
    </row>
    <row r="70" spans="1:5">
      <c r="A70" s="3"/>
      <c r="B70" s="15"/>
      <c r="C70" s="33">
        <v>37331</v>
      </c>
      <c r="D70" s="24">
        <v>4274.5600000000004</v>
      </c>
      <c r="E70" s="3"/>
    </row>
    <row r="71" spans="1:5">
      <c r="A71" s="3"/>
      <c r="B71" s="15"/>
      <c r="C71" s="94">
        <v>37343</v>
      </c>
      <c r="D71" s="24">
        <v>3333.52</v>
      </c>
      <c r="E71" s="3"/>
    </row>
    <row r="72" spans="1:5">
      <c r="A72" s="3"/>
      <c r="B72" s="15"/>
      <c r="C72" s="33">
        <v>37351</v>
      </c>
      <c r="D72" s="24">
        <v>10203.120000000001</v>
      </c>
      <c r="E72" s="3"/>
    </row>
    <row r="73" spans="1:5">
      <c r="A73" s="3"/>
      <c r="B73" s="15"/>
      <c r="C73" s="33">
        <v>37375</v>
      </c>
      <c r="D73" s="24">
        <v>691</v>
      </c>
      <c r="E73" s="3"/>
    </row>
    <row r="74" spans="1:5">
      <c r="A74" s="3"/>
      <c r="B74" s="15"/>
      <c r="C74" s="33">
        <v>37411</v>
      </c>
      <c r="D74" s="24">
        <v>21</v>
      </c>
      <c r="E74" s="3"/>
    </row>
    <row r="75" spans="1:5">
      <c r="A75" s="3"/>
      <c r="B75" s="15"/>
      <c r="C75" s="96" t="s">
        <v>681</v>
      </c>
      <c r="D75" s="97">
        <f>SUM(D66:D74)</f>
        <v>25166.260000000002</v>
      </c>
      <c r="E75" s="3"/>
    </row>
    <row r="76" spans="1:5">
      <c r="A76" s="3"/>
      <c r="B76" s="15"/>
      <c r="C76" s="94"/>
      <c r="D76" s="3"/>
      <c r="E76" s="3"/>
    </row>
    <row r="77" spans="1:5">
      <c r="A77" s="3"/>
      <c r="B77" s="15">
        <v>1004712</v>
      </c>
      <c r="C77" s="3"/>
      <c r="D77" s="3"/>
      <c r="E77" s="3"/>
    </row>
    <row r="78" spans="1:5">
      <c r="A78" s="3"/>
      <c r="B78" s="10"/>
      <c r="C78" s="94">
        <v>37285</v>
      </c>
      <c r="D78" s="24">
        <v>1426</v>
      </c>
      <c r="E78" s="3"/>
    </row>
    <row r="79" spans="1:5">
      <c r="A79" s="3"/>
      <c r="B79" s="10"/>
      <c r="C79" s="94">
        <v>37293</v>
      </c>
      <c r="D79" s="24">
        <v>4113</v>
      </c>
      <c r="E79" s="3"/>
    </row>
    <row r="80" spans="1:5">
      <c r="A80" s="3"/>
      <c r="B80" s="10"/>
      <c r="C80" s="94">
        <v>37294</v>
      </c>
      <c r="D80" s="24">
        <v>623.16</v>
      </c>
      <c r="E80" s="3"/>
    </row>
    <row r="81" spans="1:5">
      <c r="A81" s="3"/>
      <c r="B81" s="10"/>
      <c r="C81" s="94">
        <v>37295</v>
      </c>
      <c r="D81" s="24">
        <v>298.61</v>
      </c>
      <c r="E81" s="3"/>
    </row>
    <row r="82" spans="1:5">
      <c r="A82" s="3"/>
      <c r="C82" s="94">
        <v>37301</v>
      </c>
      <c r="D82" s="24">
        <v>2691.75</v>
      </c>
      <c r="E82" s="3"/>
    </row>
    <row r="83" spans="1:5">
      <c r="A83" s="3"/>
      <c r="C83" s="94">
        <v>37301</v>
      </c>
      <c r="D83" s="24">
        <v>11750</v>
      </c>
      <c r="E83" s="3" t="s">
        <v>692</v>
      </c>
    </row>
    <row r="84" spans="1:5">
      <c r="A84" s="3"/>
      <c r="C84" s="94">
        <v>37377</v>
      </c>
      <c r="D84" s="24">
        <v>705.5</v>
      </c>
      <c r="E84" s="3"/>
    </row>
    <row r="85" spans="1:5">
      <c r="A85" s="3"/>
      <c r="B85" s="3"/>
      <c r="C85" s="96" t="s">
        <v>683</v>
      </c>
      <c r="D85" s="97">
        <f>SUM(D78:D84)</f>
        <v>21608.02</v>
      </c>
      <c r="E85" s="3"/>
    </row>
    <row r="86" spans="1:5">
      <c r="A86" s="3"/>
      <c r="B86" s="3"/>
      <c r="C86" s="3"/>
      <c r="D86" s="24"/>
      <c r="E86" s="3"/>
    </row>
    <row r="87" spans="1:5">
      <c r="A87" s="5" t="s">
        <v>693</v>
      </c>
      <c r="B87" s="15">
        <v>1021815</v>
      </c>
      <c r="C87" s="95"/>
      <c r="D87" s="24"/>
      <c r="E87" s="3"/>
    </row>
    <row r="88" spans="1:5">
      <c r="A88" s="99"/>
      <c r="B88" s="15"/>
      <c r="C88" s="94">
        <v>37315</v>
      </c>
      <c r="D88" s="24">
        <v>1141</v>
      </c>
      <c r="E88" s="3" t="s">
        <v>694</v>
      </c>
    </row>
    <row r="89" spans="1:5">
      <c r="A89" s="3"/>
      <c r="B89" s="15"/>
      <c r="C89" s="94">
        <v>37358</v>
      </c>
      <c r="D89" s="24">
        <v>3569.31</v>
      </c>
      <c r="E89" s="3" t="s">
        <v>695</v>
      </c>
    </row>
    <row r="90" spans="1:5" hidden="1">
      <c r="A90" s="3"/>
      <c r="B90" s="15"/>
      <c r="C90" s="33"/>
      <c r="D90" s="24"/>
      <c r="E90" s="3"/>
    </row>
    <row r="91" spans="1:5" ht="11.25" customHeight="1">
      <c r="A91" s="3"/>
      <c r="B91" s="15"/>
      <c r="C91" s="33">
        <v>37368</v>
      </c>
      <c r="D91" s="24">
        <v>457</v>
      </c>
      <c r="E91" s="3" t="s">
        <v>696</v>
      </c>
    </row>
    <row r="92" spans="1:5" ht="11.25" customHeight="1">
      <c r="A92" s="3"/>
      <c r="B92" s="15"/>
      <c r="C92" s="33">
        <v>37382</v>
      </c>
      <c r="D92" s="24">
        <v>3332.7</v>
      </c>
      <c r="E92" s="3" t="s">
        <v>697</v>
      </c>
    </row>
    <row r="93" spans="1:5" ht="11.25" customHeight="1">
      <c r="A93" s="3"/>
      <c r="B93" s="15"/>
      <c r="C93" s="33">
        <v>37417</v>
      </c>
      <c r="D93" s="24">
        <v>5799.78</v>
      </c>
      <c r="E93" s="3"/>
    </row>
    <row r="94" spans="1:5">
      <c r="A94" s="3"/>
      <c r="B94" s="15"/>
      <c r="C94" s="96" t="s">
        <v>681</v>
      </c>
      <c r="D94" s="97">
        <f>SUM(D88:D93)</f>
        <v>14299.789999999997</v>
      </c>
      <c r="E94" s="3"/>
    </row>
    <row r="95" spans="1:5">
      <c r="A95" s="3"/>
      <c r="B95" s="15"/>
      <c r="C95" s="94"/>
      <c r="D95" s="3"/>
      <c r="E95" s="3"/>
    </row>
    <row r="96" spans="1:5">
      <c r="A96" s="3"/>
      <c r="B96" s="15">
        <v>1004712</v>
      </c>
      <c r="C96" s="3"/>
      <c r="D96" s="3"/>
      <c r="E96" s="3"/>
    </row>
    <row r="97" spans="1:5">
      <c r="A97" s="3"/>
      <c r="B97" s="10"/>
      <c r="C97" s="94"/>
      <c r="D97" s="24"/>
      <c r="E97" s="3"/>
    </row>
    <row r="98" spans="1:5">
      <c r="A98" s="3"/>
      <c r="B98" s="10"/>
      <c r="C98" s="94"/>
      <c r="D98" s="24"/>
      <c r="E98" s="3"/>
    </row>
    <row r="99" spans="1:5">
      <c r="A99" s="3"/>
      <c r="B99" s="10"/>
      <c r="C99" s="94"/>
      <c r="D99" s="24"/>
      <c r="E99" s="3"/>
    </row>
    <row r="100" spans="1:5">
      <c r="A100" s="3"/>
      <c r="B100" s="10"/>
      <c r="C100" s="94"/>
      <c r="D100" s="24"/>
      <c r="E100" s="3"/>
    </row>
    <row r="101" spans="1:5">
      <c r="A101" s="3"/>
      <c r="C101" s="94"/>
      <c r="D101" s="24"/>
      <c r="E101" s="3"/>
    </row>
    <row r="102" spans="1:5">
      <c r="A102" s="3"/>
      <c r="C102" s="94"/>
      <c r="D102" s="24"/>
      <c r="E102" s="3"/>
    </row>
    <row r="103" spans="1:5">
      <c r="A103" s="3"/>
      <c r="B103" s="3"/>
      <c r="C103" s="96" t="s">
        <v>683</v>
      </c>
      <c r="D103" s="97">
        <f>SUM(D97:D102)</f>
        <v>0</v>
      </c>
      <c r="E103" s="3"/>
    </row>
  </sheetData>
  <phoneticPr fontId="0" type="noConversion"/>
  <pageMargins left="0.25" right="0.2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8"/>
  <sheetViews>
    <sheetView workbookViewId="0" xr3:uid="{44B22561-5205-5C8A-B808-2C70100D228F}">
      <selection activeCell="H4" sqref="H4"/>
    </sheetView>
  </sheetViews>
  <sheetFormatPr defaultRowHeight="12.75"/>
  <cols>
    <col min="1" max="1" width="18" customWidth="1"/>
    <col min="6" max="6" width="18.5703125" customWidth="1"/>
  </cols>
  <sheetData>
    <row r="1" spans="1:6">
      <c r="A1" s="4" t="s">
        <v>698</v>
      </c>
    </row>
    <row r="2" spans="1:6" ht="13.5" thickBot="1"/>
    <row r="3" spans="1:6" ht="26.25" thickBot="1">
      <c r="A3" s="61" t="s">
        <v>699</v>
      </c>
      <c r="B3" s="62" t="s">
        <v>700</v>
      </c>
      <c r="C3" s="63" t="s">
        <v>701</v>
      </c>
      <c r="D3" s="63" t="s">
        <v>702</v>
      </c>
      <c r="E3" s="64" t="s">
        <v>703</v>
      </c>
      <c r="F3" s="64" t="s">
        <v>704</v>
      </c>
    </row>
    <row r="4" spans="1:6">
      <c r="A4" s="65" t="s">
        <v>705</v>
      </c>
      <c r="B4" s="65" t="s">
        <v>706</v>
      </c>
      <c r="C4" s="2"/>
      <c r="D4" s="65" t="s">
        <v>707</v>
      </c>
      <c r="E4" s="65">
        <v>1</v>
      </c>
      <c r="F4" s="66">
        <v>20</v>
      </c>
    </row>
    <row r="5" spans="1:6">
      <c r="A5" s="67" t="s">
        <v>708</v>
      </c>
      <c r="B5" s="67" t="s">
        <v>709</v>
      </c>
      <c r="C5" s="3"/>
      <c r="D5" s="67" t="s">
        <v>710</v>
      </c>
      <c r="E5" s="67">
        <v>1</v>
      </c>
      <c r="F5" s="68">
        <v>10</v>
      </c>
    </row>
    <row r="6" spans="1:6">
      <c r="A6" s="67" t="s">
        <v>711</v>
      </c>
      <c r="B6" s="67" t="s">
        <v>712</v>
      </c>
      <c r="C6" s="3"/>
      <c r="D6" s="67" t="s">
        <v>713</v>
      </c>
      <c r="E6" s="67">
        <v>2</v>
      </c>
      <c r="F6" s="68">
        <v>1</v>
      </c>
    </row>
    <row r="7" spans="1:6">
      <c r="A7" s="67" t="s">
        <v>714</v>
      </c>
      <c r="B7" s="67" t="s">
        <v>715</v>
      </c>
      <c r="C7" s="3"/>
      <c r="D7" s="67" t="s">
        <v>716</v>
      </c>
      <c r="E7" s="67">
        <v>1</v>
      </c>
      <c r="F7" s="68">
        <v>10</v>
      </c>
    </row>
    <row r="8" spans="1:6">
      <c r="A8" s="67" t="s">
        <v>717</v>
      </c>
      <c r="B8" s="67" t="s">
        <v>718</v>
      </c>
      <c r="C8" s="3"/>
      <c r="D8" s="67" t="s">
        <v>719</v>
      </c>
      <c r="E8" s="67">
        <v>2</v>
      </c>
      <c r="F8" s="68">
        <v>1</v>
      </c>
    </row>
    <row r="9" spans="1:6">
      <c r="A9" s="67" t="s">
        <v>720</v>
      </c>
      <c r="B9" s="67" t="s">
        <v>721</v>
      </c>
      <c r="C9" s="3"/>
      <c r="D9" s="67" t="s">
        <v>722</v>
      </c>
      <c r="E9" s="67">
        <v>2</v>
      </c>
      <c r="F9" s="68">
        <v>0</v>
      </c>
    </row>
    <row r="10" spans="1:6">
      <c r="A10" s="67" t="s">
        <v>723</v>
      </c>
      <c r="B10" s="67" t="s">
        <v>724</v>
      </c>
      <c r="C10" s="3"/>
      <c r="D10" s="67" t="s">
        <v>11</v>
      </c>
      <c r="E10" s="67">
        <v>1</v>
      </c>
      <c r="F10" s="68">
        <v>0</v>
      </c>
    </row>
    <row r="11" spans="1:6">
      <c r="A11" s="67" t="s">
        <v>725</v>
      </c>
      <c r="B11" s="67" t="s">
        <v>726</v>
      </c>
      <c r="C11" s="3"/>
      <c r="D11" s="67" t="s">
        <v>727</v>
      </c>
      <c r="E11" s="67">
        <v>1</v>
      </c>
      <c r="F11" s="68">
        <v>20</v>
      </c>
    </row>
    <row r="12" spans="1:6">
      <c r="A12" s="3"/>
      <c r="B12" s="67" t="s">
        <v>728</v>
      </c>
      <c r="C12" s="67" t="s">
        <v>729</v>
      </c>
      <c r="D12" s="67" t="s">
        <v>11</v>
      </c>
      <c r="E12" s="67">
        <v>1</v>
      </c>
      <c r="F12" s="68">
        <v>10</v>
      </c>
    </row>
    <row r="13" spans="1:6">
      <c r="A13" s="67" t="s">
        <v>730</v>
      </c>
      <c r="B13" s="67" t="s">
        <v>731</v>
      </c>
      <c r="C13" s="67" t="s">
        <v>732</v>
      </c>
      <c r="D13" s="67" t="s">
        <v>733</v>
      </c>
      <c r="E13" s="67">
        <v>5</v>
      </c>
      <c r="F13" s="68">
        <v>0</v>
      </c>
    </row>
    <row r="14" spans="1:6">
      <c r="A14" s="67" t="s">
        <v>734</v>
      </c>
      <c r="B14" s="67" t="s">
        <v>735</v>
      </c>
      <c r="C14" s="67" t="s">
        <v>736</v>
      </c>
      <c r="D14" s="67" t="s">
        <v>737</v>
      </c>
      <c r="E14" s="67">
        <v>1</v>
      </c>
      <c r="F14" s="68">
        <v>10</v>
      </c>
    </row>
    <row r="15" spans="1:6">
      <c r="A15" s="67" t="s">
        <v>738</v>
      </c>
      <c r="B15" s="67" t="s">
        <v>739</v>
      </c>
      <c r="C15" s="3"/>
      <c r="D15" s="67" t="s">
        <v>9</v>
      </c>
      <c r="E15" s="67">
        <v>1</v>
      </c>
      <c r="F15" s="68">
        <v>0</v>
      </c>
    </row>
    <row r="16" spans="1:6">
      <c r="A16" s="67" t="s">
        <v>740</v>
      </c>
      <c r="B16" s="67" t="s">
        <v>741</v>
      </c>
      <c r="C16" s="3"/>
      <c r="D16" s="67" t="s">
        <v>742</v>
      </c>
      <c r="E16" s="67">
        <v>6</v>
      </c>
      <c r="F16" s="68">
        <v>0</v>
      </c>
    </row>
    <row r="17" spans="1:6">
      <c r="A17" s="67" t="s">
        <v>743</v>
      </c>
      <c r="B17" s="67" t="s">
        <v>744</v>
      </c>
      <c r="C17" s="3"/>
      <c r="D17" s="67" t="s">
        <v>745</v>
      </c>
      <c r="E17" s="67">
        <v>1</v>
      </c>
      <c r="F17" s="68">
        <v>0</v>
      </c>
    </row>
    <row r="18" spans="1:6">
      <c r="A18" s="67" t="s">
        <v>746</v>
      </c>
      <c r="B18" s="67" t="s">
        <v>747</v>
      </c>
      <c r="C18" s="3"/>
      <c r="D18" s="67" t="s">
        <v>748</v>
      </c>
      <c r="E18" s="67">
        <v>2</v>
      </c>
      <c r="F18" s="68">
        <v>1</v>
      </c>
    </row>
    <row r="19" spans="1:6">
      <c r="A19" s="67" t="s">
        <v>749</v>
      </c>
      <c r="B19" s="67" t="s">
        <v>750</v>
      </c>
      <c r="C19" s="3"/>
      <c r="D19" s="67" t="s">
        <v>751</v>
      </c>
      <c r="E19" s="67">
        <v>1</v>
      </c>
      <c r="F19" s="68">
        <v>20</v>
      </c>
    </row>
    <row r="20" spans="1:6">
      <c r="A20" s="67" t="s">
        <v>752</v>
      </c>
      <c r="B20" s="67" t="s">
        <v>753</v>
      </c>
      <c r="C20" s="3"/>
      <c r="D20" s="67" t="s">
        <v>754</v>
      </c>
      <c r="E20" s="67">
        <v>1</v>
      </c>
      <c r="F20" s="68">
        <v>20</v>
      </c>
    </row>
    <row r="21" spans="1:6">
      <c r="A21" s="67" t="s">
        <v>755</v>
      </c>
      <c r="B21" s="67" t="s">
        <v>756</v>
      </c>
      <c r="C21" s="3"/>
      <c r="D21" s="67" t="s">
        <v>9</v>
      </c>
      <c r="E21" s="67">
        <v>3</v>
      </c>
      <c r="F21" s="68">
        <v>74</v>
      </c>
    </row>
    <row r="22" spans="1:6">
      <c r="A22" s="67" t="s">
        <v>757</v>
      </c>
      <c r="B22" s="67" t="s">
        <v>758</v>
      </c>
      <c r="C22" s="3"/>
      <c r="D22" s="67" t="s">
        <v>759</v>
      </c>
      <c r="E22" s="67">
        <v>1</v>
      </c>
      <c r="F22" s="68">
        <v>0</v>
      </c>
    </row>
    <row r="23" spans="1:6">
      <c r="A23" s="67" t="s">
        <v>760</v>
      </c>
      <c r="B23" s="67" t="s">
        <v>761</v>
      </c>
      <c r="C23" s="3"/>
      <c r="D23" s="67" t="s">
        <v>762</v>
      </c>
      <c r="E23" s="67">
        <v>2</v>
      </c>
      <c r="F23" s="68">
        <v>20</v>
      </c>
    </row>
    <row r="24" spans="1:6">
      <c r="A24" s="67" t="s">
        <v>763</v>
      </c>
      <c r="B24" s="67" t="s">
        <v>764</v>
      </c>
      <c r="C24" s="3"/>
      <c r="D24" s="67" t="s">
        <v>765</v>
      </c>
      <c r="E24" s="67">
        <v>4</v>
      </c>
      <c r="F24" s="68">
        <v>7</v>
      </c>
    </row>
    <row r="25" spans="1:6">
      <c r="A25" s="67" t="s">
        <v>766</v>
      </c>
      <c r="B25" s="67" t="s">
        <v>767</v>
      </c>
      <c r="C25" s="67" t="s">
        <v>768</v>
      </c>
      <c r="D25" s="67" t="s">
        <v>769</v>
      </c>
      <c r="E25" s="67">
        <v>1</v>
      </c>
      <c r="F25" s="68">
        <v>2</v>
      </c>
    </row>
    <row r="26" spans="1:6">
      <c r="A26" s="67" t="s">
        <v>770</v>
      </c>
      <c r="B26" s="67" t="s">
        <v>771</v>
      </c>
      <c r="C26" s="67" t="s">
        <v>287</v>
      </c>
      <c r="D26" s="67" t="s">
        <v>751</v>
      </c>
      <c r="E26" s="67">
        <v>12</v>
      </c>
      <c r="F26" s="68">
        <v>0</v>
      </c>
    </row>
    <row r="27" spans="1:6">
      <c r="A27" s="67" t="s">
        <v>772</v>
      </c>
      <c r="B27" s="67" t="s">
        <v>773</v>
      </c>
      <c r="C27" s="67" t="s">
        <v>433</v>
      </c>
      <c r="D27" s="67" t="s">
        <v>774</v>
      </c>
      <c r="E27" s="67">
        <v>10</v>
      </c>
      <c r="F27" s="68">
        <v>0</v>
      </c>
    </row>
    <row r="28" spans="1:6">
      <c r="A28" s="67" t="s">
        <v>775</v>
      </c>
      <c r="B28" s="67" t="s">
        <v>776</v>
      </c>
      <c r="C28" s="67" t="s">
        <v>475</v>
      </c>
      <c r="D28" s="67" t="s">
        <v>751</v>
      </c>
      <c r="E28" s="67">
        <v>4</v>
      </c>
      <c r="F28" s="68">
        <v>0</v>
      </c>
    </row>
    <row r="29" spans="1:6">
      <c r="A29" s="67" t="s">
        <v>777</v>
      </c>
      <c r="B29" s="67" t="s">
        <v>778</v>
      </c>
      <c r="C29" s="67" t="s">
        <v>779</v>
      </c>
      <c r="D29" s="67" t="s">
        <v>780</v>
      </c>
      <c r="E29" s="67">
        <v>25</v>
      </c>
      <c r="F29" s="68">
        <v>0</v>
      </c>
    </row>
    <row r="30" spans="1:6">
      <c r="A30" s="67" t="s">
        <v>781</v>
      </c>
      <c r="B30" s="67" t="s">
        <v>782</v>
      </c>
      <c r="C30" s="3"/>
      <c r="D30" s="67" t="s">
        <v>783</v>
      </c>
      <c r="E30" s="67">
        <v>4</v>
      </c>
      <c r="F30" s="68">
        <v>0</v>
      </c>
    </row>
    <row r="31" spans="1:6">
      <c r="A31" s="67" t="s">
        <v>784</v>
      </c>
      <c r="B31" s="67" t="s">
        <v>785</v>
      </c>
      <c r="C31" s="3"/>
      <c r="D31" s="67" t="s">
        <v>786</v>
      </c>
      <c r="E31" s="67">
        <v>1</v>
      </c>
      <c r="F31" s="68">
        <v>0</v>
      </c>
    </row>
    <row r="32" spans="1:6">
      <c r="A32" s="67" t="s">
        <v>787</v>
      </c>
      <c r="B32" s="67" t="s">
        <v>788</v>
      </c>
      <c r="C32" s="3"/>
      <c r="D32" s="67" t="s">
        <v>789</v>
      </c>
      <c r="E32" s="67">
        <v>2</v>
      </c>
      <c r="F32" s="68">
        <v>1</v>
      </c>
    </row>
    <row r="33" spans="1:6">
      <c r="A33" s="67" t="s">
        <v>790</v>
      </c>
      <c r="B33" s="67" t="s">
        <v>791</v>
      </c>
      <c r="C33" s="67" t="s">
        <v>792</v>
      </c>
      <c r="D33" s="67" t="s">
        <v>793</v>
      </c>
      <c r="E33" s="67">
        <v>0</v>
      </c>
      <c r="F33" s="68">
        <v>200</v>
      </c>
    </row>
    <row r="34" spans="1:6">
      <c r="A34" s="67" t="s">
        <v>794</v>
      </c>
      <c r="B34" s="67" t="s">
        <v>795</v>
      </c>
      <c r="C34" s="3"/>
      <c r="D34" s="67" t="s">
        <v>707</v>
      </c>
      <c r="E34" s="67">
        <v>5</v>
      </c>
      <c r="F34" s="68">
        <v>0</v>
      </c>
    </row>
    <row r="35" spans="1:6">
      <c r="A35" s="67" t="s">
        <v>796</v>
      </c>
      <c r="B35" s="67" t="s">
        <v>797</v>
      </c>
      <c r="C35" s="3"/>
      <c r="D35" s="67" t="s">
        <v>798</v>
      </c>
      <c r="E35" s="67">
        <v>10</v>
      </c>
      <c r="F35" s="68">
        <v>0</v>
      </c>
    </row>
    <row r="36" spans="1:6">
      <c r="A36" s="67" t="s">
        <v>799</v>
      </c>
      <c r="B36" s="67" t="s">
        <v>800</v>
      </c>
      <c r="C36" s="67" t="s">
        <v>801</v>
      </c>
      <c r="D36" s="67" t="s">
        <v>802</v>
      </c>
      <c r="E36" s="67">
        <v>2</v>
      </c>
      <c r="F36" s="68">
        <v>31</v>
      </c>
    </row>
    <row r="37" spans="1:6">
      <c r="A37" s="67" t="s">
        <v>803</v>
      </c>
      <c r="B37" s="67" t="s">
        <v>804</v>
      </c>
      <c r="C37" s="3"/>
      <c r="D37" s="67" t="s">
        <v>751</v>
      </c>
      <c r="E37" s="67">
        <v>5</v>
      </c>
      <c r="F37" s="68">
        <v>0</v>
      </c>
    </row>
    <row r="38" spans="1:6">
      <c r="A38" s="67" t="s">
        <v>805</v>
      </c>
      <c r="B38" s="67" t="s">
        <v>806</v>
      </c>
      <c r="C38" s="67" t="s">
        <v>807</v>
      </c>
      <c r="D38" s="67" t="s">
        <v>808</v>
      </c>
      <c r="E38" s="67">
        <v>1</v>
      </c>
      <c r="F38" s="68">
        <v>10</v>
      </c>
    </row>
    <row r="39" spans="1:6">
      <c r="A39" s="67" t="s">
        <v>809</v>
      </c>
      <c r="B39" s="67" t="s">
        <v>810</v>
      </c>
      <c r="C39" s="3"/>
      <c r="D39" s="67" t="s">
        <v>811</v>
      </c>
      <c r="E39" s="67">
        <v>2</v>
      </c>
      <c r="F39" s="68">
        <v>1</v>
      </c>
    </row>
    <row r="40" spans="1:6">
      <c r="A40" s="3"/>
      <c r="B40" s="67" t="s">
        <v>734</v>
      </c>
      <c r="C40" s="67" t="s">
        <v>812</v>
      </c>
      <c r="D40" s="67" t="s">
        <v>813</v>
      </c>
      <c r="E40" s="67">
        <v>1</v>
      </c>
      <c r="F40" s="68">
        <v>10</v>
      </c>
    </row>
    <row r="41" spans="1:6">
      <c r="A41" s="67" t="s">
        <v>814</v>
      </c>
      <c r="B41" s="67" t="s">
        <v>815</v>
      </c>
      <c r="C41" s="67" t="s">
        <v>816</v>
      </c>
      <c r="D41" s="67" t="s">
        <v>817</v>
      </c>
      <c r="E41" s="67">
        <v>1</v>
      </c>
      <c r="F41" s="68">
        <v>20</v>
      </c>
    </row>
    <row r="42" spans="1:6">
      <c r="A42" s="67" t="s">
        <v>818</v>
      </c>
      <c r="B42" s="67" t="s">
        <v>819</v>
      </c>
      <c r="C42" s="67" t="s">
        <v>820</v>
      </c>
      <c r="D42" s="67" t="s">
        <v>821</v>
      </c>
      <c r="E42" s="67">
        <v>2</v>
      </c>
      <c r="F42" s="68">
        <v>1</v>
      </c>
    </row>
    <row r="43" spans="1:6">
      <c r="A43" s="67" t="s">
        <v>822</v>
      </c>
      <c r="B43" s="67" t="s">
        <v>823</v>
      </c>
      <c r="C43" s="3"/>
      <c r="D43" s="67" t="s">
        <v>774</v>
      </c>
      <c r="E43" s="67">
        <v>4</v>
      </c>
      <c r="F43" s="68">
        <v>7</v>
      </c>
    </row>
    <row r="44" spans="1:6">
      <c r="A44" s="67" t="s">
        <v>824</v>
      </c>
      <c r="B44" s="67" t="s">
        <v>825</v>
      </c>
      <c r="C44" s="3"/>
      <c r="D44" s="67" t="s">
        <v>826</v>
      </c>
      <c r="E44" s="67">
        <v>1</v>
      </c>
      <c r="F44" s="68">
        <v>10</v>
      </c>
    </row>
    <row r="45" spans="1:6">
      <c r="A45" s="67" t="s">
        <v>827</v>
      </c>
      <c r="B45" s="67" t="s">
        <v>828</v>
      </c>
      <c r="C45" s="3"/>
      <c r="D45" s="67" t="s">
        <v>829</v>
      </c>
      <c r="E45" s="67">
        <v>2</v>
      </c>
      <c r="F45" s="68">
        <v>11</v>
      </c>
    </row>
    <row r="46" spans="1:6">
      <c r="A46" s="67" t="s">
        <v>830</v>
      </c>
      <c r="B46" s="67" t="s">
        <v>831</v>
      </c>
      <c r="C46" s="3"/>
      <c r="D46" s="67" t="s">
        <v>832</v>
      </c>
      <c r="E46" s="67">
        <v>2</v>
      </c>
      <c r="F46" s="68">
        <v>0</v>
      </c>
    </row>
    <row r="47" spans="1:6">
      <c r="A47" s="67" t="s">
        <v>833</v>
      </c>
      <c r="B47" s="67" t="s">
        <v>764</v>
      </c>
      <c r="C47" s="3"/>
      <c r="D47" s="67" t="s">
        <v>834</v>
      </c>
      <c r="E47" s="67">
        <v>2</v>
      </c>
      <c r="F47" s="68">
        <v>1</v>
      </c>
    </row>
    <row r="48" spans="1:6">
      <c r="A48" s="67" t="s">
        <v>835</v>
      </c>
      <c r="B48" s="67" t="s">
        <v>836</v>
      </c>
      <c r="C48" s="3"/>
      <c r="D48" s="67" t="s">
        <v>9</v>
      </c>
      <c r="E48" s="67">
        <v>2</v>
      </c>
      <c r="F48" s="68">
        <v>6</v>
      </c>
    </row>
    <row r="49" spans="1:6">
      <c r="A49" s="67" t="s">
        <v>837</v>
      </c>
      <c r="B49" s="67" t="s">
        <v>838</v>
      </c>
      <c r="C49" s="3"/>
      <c r="D49" s="67" t="s">
        <v>839</v>
      </c>
      <c r="E49" s="67">
        <v>2</v>
      </c>
      <c r="F49" s="68">
        <v>1</v>
      </c>
    </row>
    <row r="50" spans="1:6">
      <c r="A50" s="67" t="s">
        <v>840</v>
      </c>
      <c r="B50" s="67" t="s">
        <v>841</v>
      </c>
      <c r="C50" s="67" t="s">
        <v>842</v>
      </c>
      <c r="D50" s="67" t="s">
        <v>843</v>
      </c>
      <c r="E50" s="67">
        <v>1</v>
      </c>
      <c r="F50" s="68">
        <v>20</v>
      </c>
    </row>
    <row r="51" spans="1:6">
      <c r="A51" s="67" t="s">
        <v>844</v>
      </c>
      <c r="B51" s="67" t="s">
        <v>845</v>
      </c>
      <c r="C51" s="3"/>
      <c r="D51" s="67" t="s">
        <v>846</v>
      </c>
      <c r="E51" s="67">
        <v>1</v>
      </c>
      <c r="F51" s="68">
        <v>0</v>
      </c>
    </row>
    <row r="52" spans="1:6">
      <c r="A52" s="67" t="s">
        <v>847</v>
      </c>
      <c r="B52" s="67" t="s">
        <v>848</v>
      </c>
      <c r="C52" s="3"/>
      <c r="D52" s="67" t="s">
        <v>849</v>
      </c>
      <c r="E52" s="67">
        <v>2</v>
      </c>
      <c r="F52" s="68">
        <v>21</v>
      </c>
    </row>
    <row r="53" spans="1:6">
      <c r="A53" s="67" t="s">
        <v>850</v>
      </c>
      <c r="B53" s="67" t="s">
        <v>851</v>
      </c>
      <c r="C53" s="3"/>
      <c r="D53" s="67" t="s">
        <v>852</v>
      </c>
      <c r="E53" s="67">
        <v>1</v>
      </c>
      <c r="F53" s="68">
        <v>10</v>
      </c>
    </row>
    <row r="54" spans="1:6">
      <c r="A54" s="67" t="s">
        <v>853</v>
      </c>
      <c r="B54" s="67" t="s">
        <v>854</v>
      </c>
      <c r="C54" s="3"/>
      <c r="D54" s="67" t="s">
        <v>855</v>
      </c>
      <c r="E54" s="67">
        <v>2</v>
      </c>
      <c r="F54" s="68">
        <v>1</v>
      </c>
    </row>
    <row r="55" spans="1:6">
      <c r="A55" s="67" t="s">
        <v>856</v>
      </c>
      <c r="B55" s="67" t="s">
        <v>857</v>
      </c>
      <c r="C55" s="3"/>
      <c r="D55" s="67" t="s">
        <v>858</v>
      </c>
      <c r="E55" s="67">
        <v>1</v>
      </c>
      <c r="F55" s="68">
        <v>20</v>
      </c>
    </row>
    <row r="56" spans="1:6">
      <c r="A56" s="67" t="s">
        <v>859</v>
      </c>
      <c r="B56" s="67" t="s">
        <v>860</v>
      </c>
      <c r="C56" s="3"/>
      <c r="D56" s="67" t="s">
        <v>861</v>
      </c>
      <c r="E56" s="67">
        <v>1</v>
      </c>
      <c r="F56" s="68">
        <v>0</v>
      </c>
    </row>
    <row r="57" spans="1:6">
      <c r="A57" s="67" t="s">
        <v>862</v>
      </c>
      <c r="B57" s="67" t="s">
        <v>863</v>
      </c>
      <c r="C57" s="3"/>
      <c r="D57" s="67" t="s">
        <v>864</v>
      </c>
      <c r="E57" s="67">
        <v>4</v>
      </c>
      <c r="F57" s="68">
        <v>0</v>
      </c>
    </row>
    <row r="58" spans="1:6">
      <c r="A58" s="67" t="s">
        <v>865</v>
      </c>
      <c r="B58" s="67" t="s">
        <v>866</v>
      </c>
      <c r="C58" s="3"/>
      <c r="D58" s="67" t="s">
        <v>867</v>
      </c>
      <c r="E58" s="67">
        <v>1</v>
      </c>
      <c r="F58" s="68">
        <v>0</v>
      </c>
    </row>
    <row r="59" spans="1:6">
      <c r="A59" s="67" t="s">
        <v>868</v>
      </c>
      <c r="B59" s="67" t="s">
        <v>869</v>
      </c>
      <c r="C59" s="3"/>
      <c r="D59" s="67" t="s">
        <v>870</v>
      </c>
      <c r="E59" s="67">
        <v>2</v>
      </c>
      <c r="F59" s="68">
        <v>21</v>
      </c>
    </row>
    <row r="60" spans="1:6">
      <c r="A60" s="67" t="s">
        <v>871</v>
      </c>
      <c r="B60" s="67" t="s">
        <v>872</v>
      </c>
      <c r="C60" s="67" t="s">
        <v>736</v>
      </c>
      <c r="D60" s="67" t="s">
        <v>873</v>
      </c>
      <c r="E60" s="67">
        <v>1</v>
      </c>
      <c r="F60" s="68">
        <v>20</v>
      </c>
    </row>
    <row r="61" spans="1:6">
      <c r="A61" s="67" t="s">
        <v>874</v>
      </c>
      <c r="B61" s="67" t="s">
        <v>875</v>
      </c>
      <c r="C61" s="3"/>
      <c r="D61" s="67" t="s">
        <v>876</v>
      </c>
      <c r="E61" s="67">
        <v>1</v>
      </c>
      <c r="F61" s="68">
        <v>0</v>
      </c>
    </row>
    <row r="62" spans="1:6">
      <c r="A62" s="67" t="s">
        <v>877</v>
      </c>
      <c r="B62" s="67" t="s">
        <v>878</v>
      </c>
      <c r="C62" s="3"/>
      <c r="D62" s="67" t="s">
        <v>879</v>
      </c>
      <c r="E62" s="67">
        <v>2</v>
      </c>
      <c r="F62" s="68">
        <v>20</v>
      </c>
    </row>
    <row r="63" spans="1:6">
      <c r="A63" s="67" t="s">
        <v>880</v>
      </c>
      <c r="B63" s="67" t="s">
        <v>881</v>
      </c>
      <c r="C63" s="3"/>
      <c r="D63" s="67" t="s">
        <v>864</v>
      </c>
      <c r="E63" s="67">
        <v>2</v>
      </c>
      <c r="F63" s="68">
        <v>1</v>
      </c>
    </row>
    <row r="64" spans="1:6">
      <c r="A64" s="67" t="s">
        <v>882</v>
      </c>
      <c r="B64" s="67" t="s">
        <v>883</v>
      </c>
      <c r="C64" s="3"/>
      <c r="D64" s="67" t="s">
        <v>884</v>
      </c>
      <c r="E64" s="67">
        <v>2</v>
      </c>
      <c r="F64" s="68">
        <v>1</v>
      </c>
    </row>
    <row r="65" spans="1:6">
      <c r="A65" s="67" t="s">
        <v>885</v>
      </c>
      <c r="B65" s="67" t="s">
        <v>886</v>
      </c>
      <c r="C65" s="67" t="s">
        <v>801</v>
      </c>
      <c r="D65" s="67" t="s">
        <v>887</v>
      </c>
      <c r="E65" s="67">
        <v>1</v>
      </c>
      <c r="F65" s="68">
        <v>10</v>
      </c>
    </row>
    <row r="66" spans="1:6">
      <c r="A66" s="67" t="s">
        <v>888</v>
      </c>
      <c r="B66" s="67" t="s">
        <v>889</v>
      </c>
      <c r="C66" s="3"/>
      <c r="D66" s="67" t="s">
        <v>890</v>
      </c>
      <c r="E66" s="67">
        <v>5</v>
      </c>
      <c r="F66" s="68">
        <v>10</v>
      </c>
    </row>
    <row r="67" spans="1:6">
      <c r="A67" s="67" t="s">
        <v>891</v>
      </c>
      <c r="B67" s="67" t="s">
        <v>892</v>
      </c>
      <c r="C67" s="3"/>
      <c r="D67" s="67" t="s">
        <v>893</v>
      </c>
      <c r="E67" s="67">
        <v>5</v>
      </c>
      <c r="F67" s="68">
        <v>10</v>
      </c>
    </row>
    <row r="68" spans="1:6">
      <c r="A68" s="67" t="s">
        <v>894</v>
      </c>
      <c r="B68" s="67" t="s">
        <v>895</v>
      </c>
      <c r="C68" s="3"/>
      <c r="D68" s="67" t="s">
        <v>896</v>
      </c>
      <c r="E68" s="67">
        <v>1</v>
      </c>
      <c r="F68" s="68">
        <v>0</v>
      </c>
    </row>
    <row r="69" spans="1:6">
      <c r="A69" s="67" t="s">
        <v>897</v>
      </c>
      <c r="B69" s="67" t="s">
        <v>898</v>
      </c>
      <c r="C69" s="67" t="s">
        <v>899</v>
      </c>
      <c r="D69" s="67" t="s">
        <v>876</v>
      </c>
      <c r="E69" s="67">
        <v>3</v>
      </c>
      <c r="F69" s="68">
        <v>0</v>
      </c>
    </row>
    <row r="70" spans="1:6">
      <c r="A70" s="67" t="s">
        <v>900</v>
      </c>
      <c r="B70" s="67" t="s">
        <v>46</v>
      </c>
      <c r="C70" s="3"/>
      <c r="D70" s="67" t="s">
        <v>13</v>
      </c>
      <c r="E70" s="67">
        <v>2</v>
      </c>
      <c r="F70" s="68">
        <v>6</v>
      </c>
    </row>
    <row r="71" spans="1:6">
      <c r="A71" s="67" t="s">
        <v>901</v>
      </c>
      <c r="B71" s="67" t="s">
        <v>902</v>
      </c>
      <c r="C71" s="67" t="s">
        <v>903</v>
      </c>
      <c r="D71" s="67" t="s">
        <v>751</v>
      </c>
      <c r="E71" s="67">
        <v>1</v>
      </c>
      <c r="F71" s="68">
        <v>0</v>
      </c>
    </row>
    <row r="72" spans="1:6">
      <c r="A72" s="67" t="s">
        <v>904</v>
      </c>
      <c r="B72" s="67" t="s">
        <v>905</v>
      </c>
      <c r="C72" s="3"/>
      <c r="D72" s="67" t="s">
        <v>906</v>
      </c>
      <c r="E72" s="67">
        <v>6</v>
      </c>
      <c r="F72" s="68">
        <v>0</v>
      </c>
    </row>
    <row r="73" spans="1:6">
      <c r="A73" s="67" t="s">
        <v>907</v>
      </c>
      <c r="B73" s="67" t="s">
        <v>908</v>
      </c>
      <c r="C73" s="67" t="s">
        <v>909</v>
      </c>
      <c r="D73" s="67" t="s">
        <v>751</v>
      </c>
      <c r="E73" s="67">
        <v>1</v>
      </c>
      <c r="F73" s="68">
        <v>0</v>
      </c>
    </row>
    <row r="74" spans="1:6">
      <c r="A74" s="67" t="s">
        <v>738</v>
      </c>
      <c r="B74" s="67" t="s">
        <v>910</v>
      </c>
      <c r="C74" s="3"/>
      <c r="D74" s="67" t="s">
        <v>911</v>
      </c>
      <c r="E74" s="67">
        <v>3</v>
      </c>
      <c r="F74" s="68">
        <v>24</v>
      </c>
    </row>
    <row r="75" spans="1:6">
      <c r="A75" s="67" t="s">
        <v>912</v>
      </c>
      <c r="B75" s="67" t="s">
        <v>913</v>
      </c>
      <c r="C75" s="3"/>
      <c r="D75" s="67" t="s">
        <v>914</v>
      </c>
      <c r="E75" s="67">
        <v>6</v>
      </c>
      <c r="F75" s="68">
        <v>0</v>
      </c>
    </row>
    <row r="76" spans="1:6">
      <c r="A76" s="67" t="s">
        <v>915</v>
      </c>
      <c r="B76" s="67" t="s">
        <v>916</v>
      </c>
      <c r="C76" s="3"/>
      <c r="D76" s="67" t="s">
        <v>917</v>
      </c>
      <c r="E76" s="67">
        <v>1</v>
      </c>
      <c r="F76" s="68">
        <v>10</v>
      </c>
    </row>
    <row r="77" spans="1:6">
      <c r="A77" s="67" t="s">
        <v>918</v>
      </c>
      <c r="B77" s="67" t="s">
        <v>919</v>
      </c>
      <c r="C77" s="67" t="s">
        <v>816</v>
      </c>
      <c r="D77" s="67" t="s">
        <v>861</v>
      </c>
      <c r="E77" s="67">
        <v>1</v>
      </c>
      <c r="F77" s="68">
        <v>10</v>
      </c>
    </row>
    <row r="78" spans="1:6">
      <c r="A78" s="67" t="s">
        <v>711</v>
      </c>
      <c r="B78" s="67" t="s">
        <v>920</v>
      </c>
      <c r="C78" s="3"/>
      <c r="D78" s="67" t="s">
        <v>896</v>
      </c>
      <c r="E78" s="67">
        <v>1</v>
      </c>
      <c r="F78" s="68">
        <v>0</v>
      </c>
    </row>
    <row r="79" spans="1:6">
      <c r="A79" s="67" t="s">
        <v>921</v>
      </c>
      <c r="B79" s="67" t="s">
        <v>922</v>
      </c>
      <c r="C79" s="3"/>
      <c r="D79" s="67" t="s">
        <v>923</v>
      </c>
      <c r="E79" s="67">
        <v>1</v>
      </c>
      <c r="F79" s="68">
        <v>20</v>
      </c>
    </row>
    <row r="80" spans="1:6">
      <c r="A80" s="67" t="s">
        <v>924</v>
      </c>
      <c r="B80" s="67" t="s">
        <v>925</v>
      </c>
      <c r="C80" s="3"/>
      <c r="D80" s="67" t="s">
        <v>9</v>
      </c>
      <c r="E80" s="67">
        <v>1</v>
      </c>
      <c r="F80" s="68">
        <v>5</v>
      </c>
    </row>
    <row r="81" spans="1:6">
      <c r="A81" s="67" t="s">
        <v>926</v>
      </c>
      <c r="B81" s="67" t="s">
        <v>927</v>
      </c>
      <c r="C81" s="3"/>
      <c r="D81" s="67" t="s">
        <v>928</v>
      </c>
      <c r="E81" s="67">
        <v>2</v>
      </c>
      <c r="F81" s="68">
        <v>0</v>
      </c>
    </row>
    <row r="82" spans="1:6">
      <c r="A82" s="67" t="s">
        <v>871</v>
      </c>
      <c r="B82" s="67" t="s">
        <v>929</v>
      </c>
      <c r="C82" s="3"/>
      <c r="D82" s="67" t="s">
        <v>930</v>
      </c>
      <c r="E82" s="67">
        <v>1</v>
      </c>
      <c r="F82" s="68">
        <v>10</v>
      </c>
    </row>
    <row r="83" spans="1:6">
      <c r="A83" s="67" t="s">
        <v>931</v>
      </c>
      <c r="B83" s="67" t="s">
        <v>932</v>
      </c>
      <c r="C83" s="3"/>
      <c r="D83" s="67" t="s">
        <v>9</v>
      </c>
      <c r="E83" s="67">
        <v>1</v>
      </c>
      <c r="F83" s="68">
        <v>0</v>
      </c>
    </row>
    <row r="84" spans="1:6">
      <c r="A84" s="67" t="s">
        <v>933</v>
      </c>
      <c r="B84" s="67" t="s">
        <v>934</v>
      </c>
      <c r="C84" s="3"/>
      <c r="D84" s="67" t="s">
        <v>751</v>
      </c>
      <c r="E84" s="67">
        <v>0</v>
      </c>
      <c r="F84" s="68">
        <v>20</v>
      </c>
    </row>
    <row r="85" spans="1:6">
      <c r="A85" s="67" t="s">
        <v>935</v>
      </c>
      <c r="B85" s="67" t="s">
        <v>936</v>
      </c>
      <c r="C85" s="3"/>
      <c r="D85" s="67" t="s">
        <v>937</v>
      </c>
      <c r="E85" s="67">
        <v>3</v>
      </c>
      <c r="F85" s="68">
        <v>0</v>
      </c>
    </row>
    <row r="86" spans="1:6">
      <c r="A86" s="67" t="s">
        <v>938</v>
      </c>
      <c r="B86" s="67" t="s">
        <v>939</v>
      </c>
      <c r="C86" s="3"/>
      <c r="D86" s="67" t="s">
        <v>940</v>
      </c>
      <c r="E86" s="67">
        <v>2</v>
      </c>
      <c r="F86" s="68">
        <v>11</v>
      </c>
    </row>
    <row r="87" spans="1:6">
      <c r="A87" s="67" t="s">
        <v>941</v>
      </c>
      <c r="B87" s="67" t="s">
        <v>942</v>
      </c>
      <c r="C87" s="67" t="s">
        <v>943</v>
      </c>
      <c r="D87" s="67" t="s">
        <v>944</v>
      </c>
      <c r="E87" s="67">
        <v>5</v>
      </c>
      <c r="F87" s="68">
        <v>0</v>
      </c>
    </row>
    <row r="88" spans="1:6">
      <c r="A88" s="67" t="s">
        <v>945</v>
      </c>
      <c r="B88" s="67" t="s">
        <v>946</v>
      </c>
      <c r="C88" s="3"/>
      <c r="D88" s="67" t="s">
        <v>751</v>
      </c>
      <c r="E88" s="67">
        <v>6</v>
      </c>
      <c r="F88" s="68">
        <v>0</v>
      </c>
    </row>
    <row r="89" spans="1:6">
      <c r="A89" s="67" t="s">
        <v>947</v>
      </c>
      <c r="B89" s="67" t="s">
        <v>948</v>
      </c>
      <c r="C89" s="3"/>
      <c r="D89" s="67" t="s">
        <v>949</v>
      </c>
      <c r="E89" s="67">
        <v>1</v>
      </c>
      <c r="F89" s="68">
        <v>0</v>
      </c>
    </row>
    <row r="90" spans="1:6">
      <c r="A90" s="67" t="s">
        <v>950</v>
      </c>
      <c r="B90" s="67" t="s">
        <v>951</v>
      </c>
      <c r="C90" s="67" t="s">
        <v>952</v>
      </c>
      <c r="D90" s="67" t="s">
        <v>953</v>
      </c>
      <c r="E90" s="67">
        <v>1</v>
      </c>
      <c r="F90" s="68">
        <v>10</v>
      </c>
    </row>
    <row r="91" spans="1:6">
      <c r="A91" s="67" t="s">
        <v>954</v>
      </c>
      <c r="B91" s="67" t="s">
        <v>715</v>
      </c>
      <c r="C91" s="3"/>
      <c r="D91" s="67" t="s">
        <v>955</v>
      </c>
      <c r="E91" s="67">
        <v>1</v>
      </c>
      <c r="F91" s="68">
        <v>0</v>
      </c>
    </row>
    <row r="92" spans="1:6">
      <c r="A92" s="67" t="s">
        <v>956</v>
      </c>
      <c r="B92" s="67" t="s">
        <v>957</v>
      </c>
      <c r="C92" s="3"/>
      <c r="D92" s="67" t="s">
        <v>783</v>
      </c>
      <c r="E92" s="67">
        <v>3</v>
      </c>
      <c r="F92" s="68">
        <v>0</v>
      </c>
    </row>
    <row r="93" spans="1:6">
      <c r="A93" s="67" t="s">
        <v>958</v>
      </c>
      <c r="B93" s="67" t="s">
        <v>959</v>
      </c>
      <c r="C93" s="3"/>
      <c r="D93" s="67" t="s">
        <v>960</v>
      </c>
      <c r="E93" s="67">
        <v>1</v>
      </c>
      <c r="F93" s="68">
        <v>0</v>
      </c>
    </row>
    <row r="94" spans="1:6">
      <c r="A94" s="67" t="s">
        <v>927</v>
      </c>
      <c r="B94" s="67" t="s">
        <v>961</v>
      </c>
      <c r="C94" s="3"/>
      <c r="D94" s="67" t="s">
        <v>962</v>
      </c>
      <c r="E94" s="67">
        <v>1</v>
      </c>
      <c r="F94" s="68">
        <v>20</v>
      </c>
    </row>
    <row r="95" spans="1:6">
      <c r="A95" s="67" t="s">
        <v>963</v>
      </c>
      <c r="B95" s="67" t="s">
        <v>964</v>
      </c>
      <c r="C95" s="67" t="s">
        <v>965</v>
      </c>
      <c r="D95" s="67" t="s">
        <v>780</v>
      </c>
      <c r="E95" s="67">
        <v>15</v>
      </c>
      <c r="F95" s="68">
        <v>0</v>
      </c>
    </row>
    <row r="96" spans="1:6">
      <c r="A96" s="3"/>
      <c r="B96" s="67" t="s">
        <v>966</v>
      </c>
      <c r="C96" s="3"/>
      <c r="D96" s="67" t="s">
        <v>967</v>
      </c>
      <c r="E96" s="67">
        <v>0</v>
      </c>
      <c r="F96" s="68">
        <v>2</v>
      </c>
    </row>
    <row r="97" spans="1:6">
      <c r="A97" s="67" t="s">
        <v>968</v>
      </c>
      <c r="B97" s="67" t="s">
        <v>889</v>
      </c>
      <c r="C97" s="3"/>
      <c r="D97" s="67" t="s">
        <v>969</v>
      </c>
      <c r="E97" s="67">
        <v>2</v>
      </c>
      <c r="F97" s="68">
        <v>0</v>
      </c>
    </row>
    <row r="98" spans="1:6">
      <c r="A98" s="67" t="s">
        <v>970</v>
      </c>
      <c r="B98" s="67" t="s">
        <v>971</v>
      </c>
      <c r="C98" s="67" t="s">
        <v>972</v>
      </c>
      <c r="D98" s="67" t="s">
        <v>973</v>
      </c>
      <c r="E98" s="67">
        <v>3</v>
      </c>
      <c r="F98" s="68">
        <v>24</v>
      </c>
    </row>
    <row r="99" spans="1:6">
      <c r="A99" s="67" t="s">
        <v>974</v>
      </c>
      <c r="B99" s="67" t="s">
        <v>975</v>
      </c>
      <c r="C99" s="3"/>
      <c r="D99" s="67" t="s">
        <v>976</v>
      </c>
      <c r="E99" s="67">
        <v>2</v>
      </c>
      <c r="F99" s="68">
        <v>6</v>
      </c>
    </row>
    <row r="100" spans="1:6">
      <c r="A100" s="67" t="s">
        <v>977</v>
      </c>
      <c r="B100" s="67" t="s">
        <v>978</v>
      </c>
      <c r="C100" s="3"/>
      <c r="D100" s="67" t="s">
        <v>979</v>
      </c>
      <c r="E100" s="67">
        <v>11</v>
      </c>
      <c r="F100" s="68">
        <v>0</v>
      </c>
    </row>
    <row r="101" spans="1:6">
      <c r="A101" s="67" t="s">
        <v>980</v>
      </c>
      <c r="B101" s="67" t="s">
        <v>981</v>
      </c>
      <c r="C101" s="3"/>
      <c r="D101" s="67" t="s">
        <v>982</v>
      </c>
      <c r="E101" s="67">
        <v>4</v>
      </c>
      <c r="F101" s="68">
        <v>0</v>
      </c>
    </row>
    <row r="102" spans="1:6">
      <c r="A102" s="67" t="s">
        <v>983</v>
      </c>
      <c r="B102" s="67" t="s">
        <v>984</v>
      </c>
      <c r="C102" s="3"/>
      <c r="D102" s="67" t="s">
        <v>13</v>
      </c>
      <c r="E102" s="67">
        <v>0</v>
      </c>
      <c r="F102" s="68">
        <v>20</v>
      </c>
    </row>
    <row r="103" spans="1:6">
      <c r="A103" s="67" t="s">
        <v>985</v>
      </c>
      <c r="B103" s="67" t="s">
        <v>986</v>
      </c>
      <c r="C103" s="3"/>
      <c r="D103" s="67" t="s">
        <v>987</v>
      </c>
      <c r="E103" s="67">
        <v>1</v>
      </c>
      <c r="F103" s="68">
        <v>0</v>
      </c>
    </row>
    <row r="104" spans="1:6">
      <c r="A104" s="67" t="s">
        <v>988</v>
      </c>
      <c r="B104" s="67" t="s">
        <v>989</v>
      </c>
      <c r="C104" s="3"/>
      <c r="D104" s="67" t="s">
        <v>990</v>
      </c>
      <c r="E104" s="67">
        <v>2</v>
      </c>
      <c r="F104" s="68">
        <v>1</v>
      </c>
    </row>
    <row r="105" spans="1:6">
      <c r="A105" s="3"/>
      <c r="B105" s="67" t="s">
        <v>991</v>
      </c>
      <c r="C105" s="3"/>
      <c r="D105" s="67" t="s">
        <v>9</v>
      </c>
      <c r="E105" s="67">
        <v>1</v>
      </c>
      <c r="F105" s="68">
        <v>10</v>
      </c>
    </row>
    <row r="106" spans="1:6">
      <c r="A106" s="67" t="s">
        <v>992</v>
      </c>
      <c r="B106" s="67" t="s">
        <v>993</v>
      </c>
      <c r="C106" s="3"/>
      <c r="D106" s="67" t="s">
        <v>994</v>
      </c>
      <c r="E106" s="67">
        <v>2</v>
      </c>
      <c r="F106" s="68">
        <v>6</v>
      </c>
    </row>
    <row r="107" spans="1:6">
      <c r="A107" s="67" t="s">
        <v>760</v>
      </c>
      <c r="B107" s="67" t="s">
        <v>995</v>
      </c>
      <c r="C107" s="3"/>
      <c r="D107" s="67" t="s">
        <v>996</v>
      </c>
      <c r="E107" s="67">
        <v>4</v>
      </c>
      <c r="F107" s="68">
        <v>0</v>
      </c>
    </row>
    <row r="108" spans="1:6">
      <c r="A108" s="67" t="s">
        <v>997</v>
      </c>
      <c r="B108" s="67" t="s">
        <v>998</v>
      </c>
      <c r="C108" s="3"/>
      <c r="D108" s="67" t="s">
        <v>999</v>
      </c>
      <c r="E108" s="67">
        <v>1</v>
      </c>
      <c r="F108" s="68">
        <v>20</v>
      </c>
    </row>
    <row r="109" spans="1:6">
      <c r="A109" s="67" t="s">
        <v>1000</v>
      </c>
      <c r="B109" s="67" t="s">
        <v>889</v>
      </c>
      <c r="C109" s="3"/>
      <c r="D109" s="67" t="s">
        <v>9</v>
      </c>
      <c r="E109" s="67">
        <v>1</v>
      </c>
      <c r="F109" s="68">
        <v>0</v>
      </c>
    </row>
    <row r="110" spans="1:6">
      <c r="A110" s="67" t="s">
        <v>784</v>
      </c>
      <c r="B110" s="67" t="s">
        <v>1001</v>
      </c>
      <c r="C110" s="3"/>
      <c r="D110" s="67" t="s">
        <v>1002</v>
      </c>
      <c r="E110" s="67">
        <v>1</v>
      </c>
      <c r="F110" s="68">
        <v>0</v>
      </c>
    </row>
    <row r="111" spans="1:6">
      <c r="A111" s="67" t="s">
        <v>1003</v>
      </c>
      <c r="B111" s="67" t="s">
        <v>1004</v>
      </c>
      <c r="C111" s="3"/>
      <c r="D111" s="67" t="s">
        <v>9</v>
      </c>
      <c r="E111" s="67">
        <v>1</v>
      </c>
      <c r="F111" s="68">
        <v>10</v>
      </c>
    </row>
    <row r="112" spans="1:6">
      <c r="A112" s="67" t="s">
        <v>1005</v>
      </c>
      <c r="B112" s="67" t="s">
        <v>1006</v>
      </c>
      <c r="C112" s="3"/>
      <c r="D112" s="67" t="s">
        <v>1007</v>
      </c>
      <c r="E112" s="67">
        <v>1</v>
      </c>
      <c r="F112" s="68">
        <v>100</v>
      </c>
    </row>
    <row r="113" spans="1:6">
      <c r="A113" s="67" t="s">
        <v>728</v>
      </c>
      <c r="B113" s="67" t="s">
        <v>1008</v>
      </c>
      <c r="C113" s="3"/>
      <c r="D113" s="67" t="s">
        <v>1009</v>
      </c>
      <c r="E113" s="67">
        <v>1</v>
      </c>
      <c r="F113" s="68">
        <v>10</v>
      </c>
    </row>
    <row r="114" spans="1:6">
      <c r="A114" s="67" t="s">
        <v>711</v>
      </c>
      <c r="B114" s="67" t="s">
        <v>1010</v>
      </c>
      <c r="C114" s="67" t="s">
        <v>1011</v>
      </c>
      <c r="D114" s="67" t="s">
        <v>1012</v>
      </c>
      <c r="E114" s="67">
        <v>28</v>
      </c>
      <c r="F114" s="68">
        <v>94</v>
      </c>
    </row>
    <row r="115" spans="1:6">
      <c r="A115" s="67" t="s">
        <v>1013</v>
      </c>
      <c r="B115" s="67" t="s">
        <v>1014</v>
      </c>
      <c r="C115" s="3"/>
      <c r="D115" s="67" t="s">
        <v>9</v>
      </c>
      <c r="E115" s="67">
        <v>1</v>
      </c>
      <c r="F115" s="68">
        <v>0</v>
      </c>
    </row>
    <row r="116" spans="1:6">
      <c r="A116" s="67" t="s">
        <v>1015</v>
      </c>
      <c r="B116" s="67" t="s">
        <v>1016</v>
      </c>
      <c r="C116" s="3"/>
      <c r="D116" s="67" t="s">
        <v>1017</v>
      </c>
      <c r="E116" s="67">
        <v>2</v>
      </c>
      <c r="F116" s="68">
        <v>1</v>
      </c>
    </row>
    <row r="117" spans="1:6">
      <c r="A117" s="67" t="s">
        <v>1018</v>
      </c>
      <c r="B117" s="67" t="s">
        <v>1019</v>
      </c>
      <c r="C117" s="3"/>
      <c r="D117" s="67" t="s">
        <v>1020</v>
      </c>
      <c r="E117" s="67">
        <v>3</v>
      </c>
      <c r="F117" s="68">
        <v>4</v>
      </c>
    </row>
    <row r="118" spans="1:6">
      <c r="A118" s="67" t="s">
        <v>1021</v>
      </c>
      <c r="B118" s="67" t="s">
        <v>1022</v>
      </c>
      <c r="C118" s="3"/>
      <c r="D118" s="67" t="s">
        <v>928</v>
      </c>
      <c r="E118" s="67">
        <v>1</v>
      </c>
      <c r="F118" s="68">
        <v>0</v>
      </c>
    </row>
    <row r="119" spans="1:6">
      <c r="A119" s="67" t="s">
        <v>1023</v>
      </c>
      <c r="B119" s="67" t="s">
        <v>1024</v>
      </c>
      <c r="C119" s="3"/>
      <c r="D119" s="67" t="s">
        <v>1025</v>
      </c>
      <c r="E119" s="67">
        <v>1</v>
      </c>
      <c r="F119" s="68">
        <v>0</v>
      </c>
    </row>
    <row r="120" spans="1:6">
      <c r="A120" s="67" t="s">
        <v>1026</v>
      </c>
      <c r="B120" s="67" t="s">
        <v>1027</v>
      </c>
      <c r="C120" s="3"/>
      <c r="D120" s="67" t="s">
        <v>896</v>
      </c>
      <c r="E120" s="67">
        <v>5</v>
      </c>
      <c r="F120" s="68">
        <v>5</v>
      </c>
    </row>
    <row r="121" spans="1:6">
      <c r="A121" s="67" t="s">
        <v>1028</v>
      </c>
      <c r="B121" s="67" t="s">
        <v>1029</v>
      </c>
      <c r="C121" s="3"/>
      <c r="D121" s="67" t="s">
        <v>1030</v>
      </c>
      <c r="E121" s="67">
        <v>1</v>
      </c>
      <c r="F121" s="68">
        <v>10</v>
      </c>
    </row>
    <row r="122" spans="1:6">
      <c r="A122" s="67" t="s">
        <v>1031</v>
      </c>
      <c r="B122" s="67" t="s">
        <v>1032</v>
      </c>
      <c r="C122" s="3"/>
      <c r="D122" s="67" t="s">
        <v>1033</v>
      </c>
      <c r="E122" s="67">
        <v>1</v>
      </c>
      <c r="F122" s="68">
        <v>0</v>
      </c>
    </row>
    <row r="123" spans="1:6">
      <c r="A123" s="67" t="s">
        <v>1034</v>
      </c>
      <c r="B123" s="67" t="s">
        <v>1035</v>
      </c>
      <c r="C123" s="3"/>
      <c r="D123" s="67" t="s">
        <v>1036</v>
      </c>
      <c r="E123" s="67">
        <v>2</v>
      </c>
      <c r="F123" s="68">
        <v>1</v>
      </c>
    </row>
    <row r="124" spans="1:6">
      <c r="A124" s="67" t="s">
        <v>1037</v>
      </c>
      <c r="B124" s="67" t="s">
        <v>1038</v>
      </c>
      <c r="C124" s="3"/>
      <c r="D124" s="67" t="s">
        <v>1039</v>
      </c>
      <c r="E124" s="67">
        <v>2</v>
      </c>
      <c r="F124" s="68">
        <v>1</v>
      </c>
    </row>
    <row r="125" spans="1:6">
      <c r="A125" s="67" t="s">
        <v>1040</v>
      </c>
      <c r="B125" s="67" t="s">
        <v>1041</v>
      </c>
      <c r="C125" s="3"/>
      <c r="D125" s="67" t="s">
        <v>1042</v>
      </c>
      <c r="E125" s="67">
        <v>1</v>
      </c>
      <c r="F125" s="68">
        <v>2</v>
      </c>
    </row>
    <row r="126" spans="1:6">
      <c r="A126" s="67" t="s">
        <v>1043</v>
      </c>
      <c r="B126" s="67" t="s">
        <v>1044</v>
      </c>
      <c r="C126" s="3"/>
      <c r="D126" s="67" t="s">
        <v>985</v>
      </c>
      <c r="E126" s="67">
        <v>1</v>
      </c>
      <c r="F126" s="68">
        <v>10</v>
      </c>
    </row>
    <row r="127" spans="1:6">
      <c r="A127" s="67" t="s">
        <v>1045</v>
      </c>
      <c r="B127" s="67" t="s">
        <v>791</v>
      </c>
      <c r="C127" s="3"/>
      <c r="D127" s="67" t="s">
        <v>1046</v>
      </c>
      <c r="E127" s="67">
        <v>0</v>
      </c>
      <c r="F127" s="68">
        <v>20</v>
      </c>
    </row>
    <row r="128" spans="1:6">
      <c r="A128" s="67" t="s">
        <v>1047</v>
      </c>
      <c r="B128" s="67" t="s">
        <v>1048</v>
      </c>
      <c r="C128" s="3"/>
      <c r="D128" s="67" t="s">
        <v>1049</v>
      </c>
      <c r="E128" s="67">
        <v>2</v>
      </c>
      <c r="F128" s="68">
        <v>1</v>
      </c>
    </row>
    <row r="129" spans="1:6">
      <c r="A129" s="67" t="s">
        <v>1050</v>
      </c>
      <c r="B129" s="67" t="s">
        <v>1051</v>
      </c>
      <c r="C129" s="3"/>
      <c r="D129" s="67" t="s">
        <v>855</v>
      </c>
      <c r="E129" s="67">
        <v>1</v>
      </c>
      <c r="F129" s="68">
        <v>0</v>
      </c>
    </row>
    <row r="130" spans="1:6">
      <c r="A130" s="67" t="s">
        <v>1052</v>
      </c>
      <c r="B130" s="67" t="s">
        <v>1053</v>
      </c>
      <c r="C130" s="3"/>
      <c r="D130" s="67" t="s">
        <v>1054</v>
      </c>
      <c r="E130" s="67">
        <v>2</v>
      </c>
      <c r="F130" s="68">
        <v>1</v>
      </c>
    </row>
    <row r="131" spans="1:6">
      <c r="A131" s="67" t="s">
        <v>1055</v>
      </c>
      <c r="B131" s="67" t="s">
        <v>1056</v>
      </c>
      <c r="C131" s="3"/>
      <c r="D131" s="67" t="s">
        <v>973</v>
      </c>
      <c r="E131" s="67">
        <v>2</v>
      </c>
      <c r="F131" s="68">
        <v>6</v>
      </c>
    </row>
    <row r="132" spans="1:6">
      <c r="A132" s="67" t="s">
        <v>1057</v>
      </c>
      <c r="B132" s="67" t="s">
        <v>1058</v>
      </c>
      <c r="C132" s="3"/>
      <c r="D132" s="67" t="s">
        <v>9</v>
      </c>
      <c r="E132" s="67">
        <v>1</v>
      </c>
      <c r="F132" s="68">
        <v>0</v>
      </c>
    </row>
    <row r="133" spans="1:6">
      <c r="A133" s="67" t="s">
        <v>1059</v>
      </c>
      <c r="B133" s="67" t="s">
        <v>1060</v>
      </c>
      <c r="C133" s="3"/>
      <c r="D133" s="67" t="s">
        <v>1061</v>
      </c>
      <c r="E133" s="67">
        <v>1</v>
      </c>
      <c r="F133" s="68">
        <v>0</v>
      </c>
    </row>
    <row r="134" spans="1:6">
      <c r="A134" s="67" t="s">
        <v>1062</v>
      </c>
      <c r="B134" s="67" t="s">
        <v>1063</v>
      </c>
      <c r="C134" s="3"/>
      <c r="D134" s="67" t="s">
        <v>896</v>
      </c>
      <c r="E134" s="67">
        <v>2</v>
      </c>
      <c r="F134" s="68">
        <v>31</v>
      </c>
    </row>
    <row r="135" spans="1:6">
      <c r="A135" s="67" t="s">
        <v>1064</v>
      </c>
      <c r="B135" s="67" t="s">
        <v>1065</v>
      </c>
      <c r="C135" s="3"/>
      <c r="D135" s="67" t="s">
        <v>1066</v>
      </c>
      <c r="E135" s="67">
        <v>1</v>
      </c>
      <c r="F135" s="68">
        <v>10</v>
      </c>
    </row>
    <row r="136" spans="1:6">
      <c r="A136" s="67" t="s">
        <v>1067</v>
      </c>
      <c r="B136" s="67" t="s">
        <v>1068</v>
      </c>
      <c r="C136" s="3"/>
      <c r="D136" s="67" t="s">
        <v>1069</v>
      </c>
      <c r="E136" s="67">
        <v>1</v>
      </c>
      <c r="F136" s="68">
        <v>0</v>
      </c>
    </row>
    <row r="137" spans="1:6">
      <c r="A137" s="67" t="s">
        <v>1070</v>
      </c>
      <c r="B137" s="67" t="s">
        <v>1071</v>
      </c>
      <c r="C137" s="3"/>
      <c r="D137" s="67" t="s">
        <v>751</v>
      </c>
      <c r="E137" s="67">
        <v>1</v>
      </c>
      <c r="F137" s="68">
        <v>20</v>
      </c>
    </row>
    <row r="138" spans="1:6">
      <c r="A138" s="67" t="s">
        <v>1072</v>
      </c>
      <c r="B138" s="67" t="s">
        <v>889</v>
      </c>
      <c r="C138" s="3"/>
      <c r="D138" s="67" t="s">
        <v>13</v>
      </c>
      <c r="E138" s="67">
        <v>2</v>
      </c>
      <c r="F138" s="68">
        <v>0</v>
      </c>
    </row>
    <row r="139" spans="1:6">
      <c r="A139" s="67" t="s">
        <v>1073</v>
      </c>
      <c r="B139" s="67" t="s">
        <v>1074</v>
      </c>
      <c r="C139" s="3"/>
      <c r="D139" s="67" t="s">
        <v>1075</v>
      </c>
      <c r="E139" s="67">
        <v>1</v>
      </c>
      <c r="F139" s="68">
        <v>10</v>
      </c>
    </row>
    <row r="140" spans="1:6">
      <c r="A140" s="67" t="s">
        <v>1076</v>
      </c>
      <c r="B140" s="67" t="s">
        <v>1077</v>
      </c>
      <c r="C140" s="3"/>
      <c r="D140" s="67" t="s">
        <v>870</v>
      </c>
      <c r="E140" s="67">
        <v>1</v>
      </c>
      <c r="F140" s="68">
        <v>20</v>
      </c>
    </row>
    <row r="141" spans="1:6">
      <c r="A141" s="67" t="s">
        <v>1078</v>
      </c>
      <c r="B141" s="67" t="s">
        <v>1079</v>
      </c>
      <c r="C141" s="67" t="s">
        <v>1080</v>
      </c>
      <c r="D141" s="67" t="s">
        <v>861</v>
      </c>
      <c r="E141" s="67">
        <v>4</v>
      </c>
      <c r="F141" s="68">
        <v>7</v>
      </c>
    </row>
    <row r="142" spans="1:6">
      <c r="A142" s="67" t="s">
        <v>1081</v>
      </c>
      <c r="B142" s="67" t="s">
        <v>1082</v>
      </c>
      <c r="C142" s="3"/>
      <c r="D142" s="67" t="s">
        <v>1083</v>
      </c>
      <c r="E142" s="67">
        <v>3</v>
      </c>
      <c r="F142" s="68">
        <v>0</v>
      </c>
    </row>
    <row r="143" spans="1:6">
      <c r="A143" s="67" t="s">
        <v>1084</v>
      </c>
      <c r="B143" s="67" t="s">
        <v>1085</v>
      </c>
      <c r="C143" s="3"/>
      <c r="D143" s="67" t="s">
        <v>1086</v>
      </c>
      <c r="E143" s="67">
        <v>3</v>
      </c>
      <c r="F143" s="68">
        <v>0</v>
      </c>
    </row>
    <row r="144" spans="1:6">
      <c r="A144" s="67" t="s">
        <v>1087</v>
      </c>
      <c r="B144" s="67" t="s">
        <v>1088</v>
      </c>
      <c r="C144" s="67" t="s">
        <v>291</v>
      </c>
      <c r="D144" s="67" t="s">
        <v>1002</v>
      </c>
      <c r="E144" s="67">
        <v>1</v>
      </c>
      <c r="F144" s="68">
        <v>20</v>
      </c>
    </row>
    <row r="145" spans="1:6">
      <c r="A145" s="67" t="s">
        <v>1089</v>
      </c>
      <c r="B145" s="67" t="s">
        <v>1090</v>
      </c>
      <c r="C145" s="3"/>
      <c r="D145" s="67" t="s">
        <v>751</v>
      </c>
      <c r="E145" s="67">
        <v>1</v>
      </c>
      <c r="F145" s="68">
        <v>0</v>
      </c>
    </row>
    <row r="146" spans="1:6">
      <c r="A146" s="67" t="s">
        <v>1091</v>
      </c>
      <c r="B146" s="67" t="s">
        <v>1092</v>
      </c>
      <c r="C146" s="3"/>
      <c r="D146" s="67" t="s">
        <v>973</v>
      </c>
      <c r="E146" s="67">
        <v>2</v>
      </c>
      <c r="F146" s="68">
        <v>6</v>
      </c>
    </row>
    <row r="147" spans="1:6">
      <c r="A147" s="67" t="s">
        <v>1093</v>
      </c>
      <c r="B147" s="67" t="s">
        <v>1094</v>
      </c>
      <c r="C147" s="3"/>
      <c r="D147" s="67" t="s">
        <v>1095</v>
      </c>
      <c r="E147" s="67">
        <v>4</v>
      </c>
      <c r="F147" s="68">
        <v>0</v>
      </c>
    </row>
    <row r="148" spans="1:6">
      <c r="A148" s="67" t="s">
        <v>1096</v>
      </c>
      <c r="B148" s="67" t="s">
        <v>1097</v>
      </c>
      <c r="C148" s="3"/>
      <c r="D148" s="67" t="s">
        <v>1098</v>
      </c>
      <c r="E148" s="67">
        <v>4</v>
      </c>
      <c r="F148" s="68">
        <v>17</v>
      </c>
    </row>
    <row r="149" spans="1:6">
      <c r="A149" s="67" t="s">
        <v>1099</v>
      </c>
      <c r="B149" s="67" t="s">
        <v>1100</v>
      </c>
      <c r="C149" s="3"/>
      <c r="D149" s="67" t="s">
        <v>1101</v>
      </c>
      <c r="E149" s="67">
        <v>12</v>
      </c>
      <c r="F149" s="68">
        <v>0</v>
      </c>
    </row>
    <row r="150" spans="1:6">
      <c r="A150" s="67" t="s">
        <v>1102</v>
      </c>
      <c r="B150" s="67" t="s">
        <v>1103</v>
      </c>
      <c r="C150" s="3"/>
      <c r="D150" s="67" t="s">
        <v>1104</v>
      </c>
      <c r="E150" s="67">
        <v>1</v>
      </c>
      <c r="F150" s="68">
        <v>0</v>
      </c>
    </row>
    <row r="151" spans="1:6">
      <c r="A151" s="67" t="s">
        <v>1105</v>
      </c>
      <c r="B151" s="67" t="s">
        <v>1106</v>
      </c>
      <c r="C151" s="3"/>
      <c r="D151" s="67" t="s">
        <v>751</v>
      </c>
      <c r="E151" s="67">
        <v>2</v>
      </c>
      <c r="F151" s="68">
        <v>21</v>
      </c>
    </row>
    <row r="152" spans="1:6">
      <c r="A152" s="67" t="s">
        <v>1107</v>
      </c>
      <c r="B152" s="67" t="s">
        <v>1108</v>
      </c>
      <c r="C152" s="67" t="s">
        <v>1109</v>
      </c>
      <c r="D152" s="67" t="s">
        <v>1110</v>
      </c>
      <c r="E152" s="67">
        <v>1</v>
      </c>
      <c r="F152" s="68">
        <v>10</v>
      </c>
    </row>
    <row r="153" spans="1:6">
      <c r="A153" s="67" t="s">
        <v>1111</v>
      </c>
      <c r="B153" s="67" t="s">
        <v>1112</v>
      </c>
      <c r="C153" s="3"/>
      <c r="D153" s="67" t="s">
        <v>1113</v>
      </c>
      <c r="E153" s="67">
        <v>1</v>
      </c>
      <c r="F153" s="68">
        <v>0</v>
      </c>
    </row>
    <row r="154" spans="1:6">
      <c r="A154" s="67" t="s">
        <v>1114</v>
      </c>
      <c r="B154" s="67" t="s">
        <v>1115</v>
      </c>
      <c r="C154" s="3"/>
      <c r="D154" s="67" t="s">
        <v>1116</v>
      </c>
      <c r="E154" s="67">
        <v>1</v>
      </c>
      <c r="F154" s="68">
        <v>0</v>
      </c>
    </row>
    <row r="155" spans="1:6">
      <c r="A155" s="67" t="s">
        <v>1117</v>
      </c>
      <c r="B155" s="67" t="s">
        <v>1118</v>
      </c>
      <c r="C155" s="3"/>
      <c r="D155" s="67" t="s">
        <v>751</v>
      </c>
      <c r="E155" s="67">
        <v>2</v>
      </c>
      <c r="F155" s="68">
        <v>1</v>
      </c>
    </row>
    <row r="156" spans="1:6">
      <c r="A156" s="67" t="s">
        <v>1119</v>
      </c>
      <c r="B156" s="67" t="s">
        <v>1120</v>
      </c>
      <c r="C156" s="3"/>
      <c r="D156" s="67" t="s">
        <v>1121</v>
      </c>
      <c r="E156" s="67">
        <v>3</v>
      </c>
      <c r="F156" s="68">
        <v>4</v>
      </c>
    </row>
    <row r="157" spans="1:6">
      <c r="A157" s="67" t="s">
        <v>1122</v>
      </c>
      <c r="B157" s="67" t="s">
        <v>1123</v>
      </c>
      <c r="C157" s="67" t="s">
        <v>1124</v>
      </c>
      <c r="D157" s="67" t="s">
        <v>1125</v>
      </c>
      <c r="E157" s="67">
        <v>2</v>
      </c>
      <c r="F157" s="68">
        <v>11</v>
      </c>
    </row>
    <row r="158" spans="1:6">
      <c r="A158" s="67" t="s">
        <v>1126</v>
      </c>
      <c r="B158" s="67" t="s">
        <v>1127</v>
      </c>
      <c r="C158" s="3"/>
      <c r="D158" s="67" t="s">
        <v>1012</v>
      </c>
      <c r="E158" s="67">
        <v>2</v>
      </c>
      <c r="F158" s="68">
        <v>1</v>
      </c>
    </row>
    <row r="159" spans="1:6">
      <c r="A159" s="67" t="s">
        <v>1128</v>
      </c>
      <c r="B159" s="67" t="s">
        <v>1129</v>
      </c>
      <c r="C159" s="3"/>
      <c r="D159" s="67" t="s">
        <v>1130</v>
      </c>
      <c r="E159" s="67">
        <v>1</v>
      </c>
      <c r="F159" s="68">
        <v>0</v>
      </c>
    </row>
    <row r="160" spans="1:6">
      <c r="A160" s="67" t="s">
        <v>1131</v>
      </c>
      <c r="B160" s="67" t="s">
        <v>1087</v>
      </c>
      <c r="C160" s="3"/>
      <c r="D160" s="67" t="s">
        <v>9</v>
      </c>
      <c r="E160" s="67">
        <v>1</v>
      </c>
      <c r="F160" s="68">
        <v>0</v>
      </c>
    </row>
    <row r="161" spans="1:6">
      <c r="A161" s="67" t="s">
        <v>1076</v>
      </c>
      <c r="B161" s="67" t="s">
        <v>1132</v>
      </c>
      <c r="C161" s="3"/>
      <c r="D161" s="67" t="s">
        <v>1133</v>
      </c>
      <c r="E161" s="67">
        <v>5</v>
      </c>
      <c r="F161" s="68">
        <v>0</v>
      </c>
    </row>
    <row r="162" spans="1:6">
      <c r="A162" s="67" t="s">
        <v>1134</v>
      </c>
      <c r="B162" s="67" t="s">
        <v>1135</v>
      </c>
      <c r="C162" s="3"/>
      <c r="D162" s="67" t="s">
        <v>1136</v>
      </c>
      <c r="E162" s="67">
        <v>1</v>
      </c>
      <c r="F162" s="68">
        <v>20</v>
      </c>
    </row>
    <row r="163" spans="1:6">
      <c r="A163" s="67" t="s">
        <v>1137</v>
      </c>
      <c r="B163" s="67" t="s">
        <v>1138</v>
      </c>
      <c r="C163" s="3"/>
      <c r="D163" s="67" t="s">
        <v>1139</v>
      </c>
      <c r="E163" s="67">
        <v>1</v>
      </c>
      <c r="F163" s="68">
        <v>0</v>
      </c>
    </row>
    <row r="164" spans="1:6">
      <c r="A164" s="67" t="s">
        <v>941</v>
      </c>
      <c r="B164" s="67" t="s">
        <v>1140</v>
      </c>
      <c r="C164" s="3"/>
      <c r="D164" s="67" t="s">
        <v>1141</v>
      </c>
      <c r="E164" s="67">
        <v>2</v>
      </c>
      <c r="F164" s="68">
        <v>1</v>
      </c>
    </row>
    <row r="165" spans="1:6">
      <c r="A165" s="67" t="s">
        <v>1142</v>
      </c>
      <c r="B165" s="67" t="s">
        <v>1143</v>
      </c>
      <c r="C165" s="3"/>
      <c r="D165" s="67" t="s">
        <v>1144</v>
      </c>
      <c r="E165" s="67">
        <v>1</v>
      </c>
      <c r="F165" s="68">
        <v>10</v>
      </c>
    </row>
    <row r="166" spans="1:6">
      <c r="A166" s="67" t="s">
        <v>717</v>
      </c>
      <c r="B166" s="67" t="s">
        <v>1145</v>
      </c>
      <c r="C166" s="3"/>
      <c r="D166" s="67" t="s">
        <v>1146</v>
      </c>
      <c r="E166" s="67">
        <v>3</v>
      </c>
      <c r="F166" s="68">
        <v>14</v>
      </c>
    </row>
    <row r="167" spans="1:6" ht="13.5" thickBot="1">
      <c r="A167" s="67" t="s">
        <v>1147</v>
      </c>
      <c r="B167" s="67" t="s">
        <v>1148</v>
      </c>
      <c r="C167" s="3"/>
      <c r="D167" s="69" t="s">
        <v>1149</v>
      </c>
      <c r="E167" s="69">
        <v>3</v>
      </c>
      <c r="F167" s="68">
        <v>0</v>
      </c>
    </row>
    <row r="168" spans="1:6" ht="13.5" thickBot="1">
      <c r="D168" s="61" t="s">
        <v>38</v>
      </c>
      <c r="E168" s="70">
        <f>SUM(E4:E167)</f>
        <v>421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E1F3272EAAD4A8925A880A34C2122" ma:contentTypeVersion="4" ma:contentTypeDescription="Create a new document." ma:contentTypeScope="" ma:versionID="bf4782f3914ece57adfba45a53320a8f">
  <xsd:schema xmlns:xsd="http://www.w3.org/2001/XMLSchema" xmlns:xs="http://www.w3.org/2001/XMLSchema" xmlns:p="http://schemas.microsoft.com/office/2006/metadata/properties" xmlns:ns2="7af14038-60c9-4558-88d3-467c25e52593" targetNamespace="http://schemas.microsoft.com/office/2006/metadata/properties" ma:root="true" ma:fieldsID="464dc2c52c8411a23d0b99433b7ad61a" ns2:_="">
    <xsd:import namespace="7af14038-60c9-4558-88d3-467c25e525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14038-60c9-4558-88d3-467c25e525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730A0C-6F33-4805-9884-FB47EF0C9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14038-60c9-4558-88d3-467c25e52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43714A-F904-4CDE-ADFE-24E6576B53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Raising the Roof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Lesley Sims</dc:creator>
  <cp:keywords/>
  <dc:description/>
  <cp:lastModifiedBy>X</cp:lastModifiedBy>
  <cp:revision/>
  <dcterms:created xsi:type="dcterms:W3CDTF">2002-01-23T14:25:00Z</dcterms:created>
  <dcterms:modified xsi:type="dcterms:W3CDTF">2016-11-24T20:46:13Z</dcterms:modified>
  <cp:category/>
  <cp:contentStatus/>
</cp:coreProperties>
</file>