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.1" sheetId="1" r:id="rId1"/>
    <sheet name="3.0" sheetId="2" r:id="rId2"/>
    <sheet name="Лист3" sheetId="3" r:id="rId3"/>
  </sheets>
  <externalReferences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B12" i="2" l="1" a="1"/>
  <c r="B12" i="2"/>
  <c r="B13" i="2"/>
  <c r="D38" i="2"/>
  <c r="A47" i="2"/>
  <c r="E22" i="2"/>
  <c r="B14" i="2"/>
  <c r="A22" i="2"/>
  <c r="C12" i="2"/>
  <c r="C33" i="2"/>
  <c r="D33" i="2"/>
  <c r="E33" i="2"/>
  <c r="F33" i="2"/>
  <c r="G33" i="2"/>
  <c r="H33" i="2"/>
  <c r="B33" i="2"/>
  <c r="C13" i="2"/>
  <c r="C14" i="2"/>
  <c r="B15" i="2"/>
  <c r="C15" i="2"/>
  <c r="B16" i="2"/>
  <c r="C16" i="2"/>
  <c r="O2" i="1" a="1"/>
  <c r="O6" i="1"/>
  <c r="P5" i="1"/>
  <c r="O5" i="1"/>
  <c r="P4" i="1"/>
  <c r="O4" i="1"/>
  <c r="P3" i="1"/>
  <c r="O3" i="1"/>
  <c r="P2" i="1"/>
  <c r="O2" i="1"/>
  <c r="P6" i="1"/>
  <c r="E8" i="1"/>
  <c r="F8" i="1"/>
  <c r="H8" i="1"/>
  <c r="E9" i="1"/>
  <c r="F9" i="1"/>
  <c r="H9" i="1"/>
  <c r="E13" i="1"/>
  <c r="F13" i="1"/>
  <c r="G13" i="1"/>
  <c r="E14" i="1"/>
  <c r="I13" i="1"/>
  <c r="F14" i="1"/>
  <c r="G14" i="1"/>
  <c r="I14" i="1"/>
  <c r="B21" i="1"/>
  <c r="C21" i="1"/>
  <c r="D21" i="1"/>
  <c r="E21" i="1"/>
  <c r="F21" i="1"/>
  <c r="G21" i="1"/>
  <c r="H21" i="1"/>
  <c r="I21" i="1"/>
  <c r="J21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31" i="1"/>
  <c r="C31" i="1"/>
  <c r="D31" i="1"/>
  <c r="E31" i="1"/>
  <c r="F31" i="1"/>
  <c r="G31" i="1"/>
  <c r="H31" i="1"/>
  <c r="I31" i="1"/>
  <c r="J31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6" i="1"/>
  <c r="C36" i="1"/>
  <c r="D36" i="1"/>
  <c r="E36" i="1"/>
  <c r="F36" i="1"/>
  <c r="G36" i="1"/>
  <c r="H36" i="1"/>
  <c r="I36" i="1"/>
  <c r="J36" i="1"/>
  <c r="B37" i="1"/>
  <c r="C37" i="1"/>
  <c r="D37" i="1"/>
  <c r="E37" i="1"/>
  <c r="F37" i="1"/>
  <c r="G37" i="1"/>
  <c r="H37" i="1"/>
  <c r="I37" i="1"/>
  <c r="J37" i="1"/>
</calcChain>
</file>

<file path=xl/sharedStrings.xml><?xml version="1.0" encoding="utf-8"?>
<sst xmlns="http://schemas.openxmlformats.org/spreadsheetml/2006/main" count="78" uniqueCount="58">
  <si>
    <t>ЛИНЕЙН</t>
  </si>
  <si>
    <t>№ шахты</t>
  </si>
  <si>
    <t>m</t>
  </si>
  <si>
    <t>b</t>
  </si>
  <si>
    <t>Толщина пласта (м)</t>
  </si>
  <si>
    <t>Sm</t>
  </si>
  <si>
    <t>Sb</t>
  </si>
  <si>
    <t>Добыча угля/1 рабочий (усл.ед.)</t>
  </si>
  <si>
    <t>R^2</t>
  </si>
  <si>
    <t>S</t>
  </si>
  <si>
    <t>F</t>
  </si>
  <si>
    <t>K2= n-2</t>
  </si>
  <si>
    <t>Qr</t>
  </si>
  <si>
    <t>Qe</t>
  </si>
  <si>
    <t>Доверительный интервал коэффициента регрессии:</t>
  </si>
  <si>
    <t>Квантиль распределения Стьюдента =</t>
  </si>
  <si>
    <t>=&lt; m =&lt;</t>
  </si>
  <si>
    <t>Интервальная оценка дисперсии возмущений:</t>
  </si>
  <si>
    <t>Квантили распределения ХИ2:</t>
  </si>
  <si>
    <r>
      <t>=&lt; q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 xml:space="preserve"> =&lt;</t>
    </r>
  </si>
  <si>
    <t>x</t>
  </si>
  <si>
    <t>y</t>
  </si>
  <si>
    <t>Sy</t>
  </si>
  <si>
    <t>N</t>
  </si>
  <si>
    <t>V</t>
  </si>
  <si>
    <t>Sy*</t>
  </si>
  <si>
    <t>N ind</t>
  </si>
  <si>
    <t>V ind</t>
  </si>
  <si>
    <t>Для 90% интервала:</t>
  </si>
  <si>
    <t>Территория</t>
  </si>
  <si>
    <t>Y</t>
  </si>
  <si>
    <t>Х</t>
  </si>
  <si>
    <t>Удмуртская республика</t>
  </si>
  <si>
    <t>Свердловская область</t>
  </si>
  <si>
    <t>Башкортостан</t>
  </si>
  <si>
    <t>Челябинская область</t>
  </si>
  <si>
    <t>Пермская область</t>
  </si>
  <si>
    <t>Курганская область</t>
  </si>
  <si>
    <t>Оренбургская область</t>
  </si>
  <si>
    <t>Отображение линии регрессии на поле корреляции</t>
  </si>
  <si>
    <t>Прогноз значения отклика</t>
  </si>
  <si>
    <t>х</t>
  </si>
  <si>
    <t>Оценивание значимости уравнения регрессии</t>
  </si>
  <si>
    <t>Полная сумма квадратов</t>
  </si>
  <si>
    <t>Квантиль</t>
  </si>
  <si>
    <t>Неравенство F&gt; f(a;1;n-2) не выполнено и уравнение не значимо</t>
  </si>
  <si>
    <t>Квантиль распределения Стьюдента</t>
  </si>
  <si>
    <t>коэфф. Регрессии</t>
  </si>
  <si>
    <t>Вывод: коэффициент регрессии не значим по всем критериям</t>
  </si>
  <si>
    <t>Регрессионная сумма меньше остаточной</t>
  </si>
  <si>
    <t>m^</t>
  </si>
  <si>
    <t>,</t>
  </si>
  <si>
    <r>
      <t>Q= Q</t>
    </r>
    <r>
      <rPr>
        <b/>
        <i/>
        <vertAlign val="subscript"/>
        <sz val="14"/>
        <color theme="1"/>
        <rFont val="Times New Roman"/>
        <family val="1"/>
        <charset val="204"/>
      </rPr>
      <t xml:space="preserve">R </t>
    </r>
    <r>
      <rPr>
        <b/>
        <sz val="14"/>
        <color theme="1"/>
        <rFont val="Times New Roman"/>
        <family val="1"/>
        <charset val="204"/>
      </rPr>
      <t xml:space="preserve">+ </t>
    </r>
    <r>
      <rPr>
        <b/>
        <i/>
        <sz val="14"/>
        <color theme="1"/>
        <rFont val="Times New Roman"/>
        <family val="1"/>
        <charset val="204"/>
      </rPr>
      <t>Q</t>
    </r>
    <r>
      <rPr>
        <b/>
        <i/>
        <vertAlign val="subscript"/>
        <sz val="16"/>
        <color theme="1"/>
        <rFont val="Times New Roman"/>
        <family val="1"/>
        <charset val="204"/>
      </rPr>
      <t>e =230,4686</t>
    </r>
  </si>
  <si>
    <r>
      <t>F&gt; f</t>
    </r>
    <r>
      <rPr>
        <b/>
        <sz val="14"/>
        <color theme="1"/>
        <rFont val="Times New Roman"/>
        <family val="1"/>
        <charset val="204"/>
      </rPr>
      <t>(</t>
    </r>
    <r>
      <rPr>
        <b/>
        <sz val="14"/>
        <color theme="1"/>
        <rFont val="Symbol"/>
        <family val="1"/>
        <charset val="2"/>
      </rPr>
      <t>a</t>
    </r>
    <r>
      <rPr>
        <b/>
        <i/>
        <sz val="14"/>
        <color theme="1"/>
        <rFont val="Times New Roman"/>
        <family val="1"/>
        <charset val="204"/>
      </rPr>
      <t>;</t>
    </r>
    <r>
      <rPr>
        <b/>
        <sz val="14"/>
        <color theme="1"/>
        <rFont val="Times New Roman"/>
        <family val="1"/>
        <charset val="204"/>
      </rPr>
      <t>1</t>
    </r>
    <r>
      <rPr>
        <b/>
        <i/>
        <sz val="14"/>
        <color theme="1"/>
        <rFont val="Times New Roman"/>
        <family val="1"/>
        <charset val="204"/>
      </rPr>
      <t>;n-</t>
    </r>
    <r>
      <rPr>
        <b/>
        <sz val="14"/>
        <color theme="1"/>
        <rFont val="Times New Roman"/>
        <family val="1"/>
        <charset val="204"/>
      </rPr>
      <t>2).</t>
    </r>
  </si>
  <si>
    <r>
      <t>|</t>
    </r>
    <r>
      <rPr>
        <b/>
        <i/>
        <sz val="14"/>
        <color theme="1"/>
        <rFont val="Times New Roman"/>
        <family val="1"/>
        <charset val="204"/>
      </rPr>
      <t xml:space="preserve">T </t>
    </r>
    <r>
      <rPr>
        <b/>
        <sz val="14"/>
        <color theme="1"/>
        <rFont val="Times New Roman"/>
        <family val="1"/>
        <charset val="204"/>
      </rPr>
      <t>|&gt;</t>
    </r>
    <r>
      <rPr>
        <b/>
        <i/>
        <sz val="14"/>
        <color theme="1"/>
        <rFont val="Times New Roman"/>
        <family val="1"/>
        <charset val="204"/>
      </rPr>
      <t xml:space="preserve"> t</t>
    </r>
    <r>
      <rPr>
        <b/>
        <sz val="14"/>
        <color theme="1"/>
        <rFont val="Times New Roman"/>
        <family val="1"/>
        <charset val="204"/>
      </rPr>
      <t>(</t>
    </r>
    <r>
      <rPr>
        <b/>
        <sz val="14"/>
        <color theme="1"/>
        <rFont val="Symbol"/>
        <family val="1"/>
        <charset val="2"/>
      </rPr>
      <t>a</t>
    </r>
    <r>
      <rPr>
        <b/>
        <i/>
        <sz val="14"/>
        <color theme="1"/>
        <rFont val="Times New Roman"/>
        <family val="1"/>
        <charset val="204"/>
      </rPr>
      <t>;n-</t>
    </r>
    <r>
      <rPr>
        <b/>
        <sz val="14"/>
        <color theme="1"/>
        <rFont val="Times New Roman"/>
        <family val="1"/>
        <charset val="204"/>
      </rPr>
      <t>2)</t>
    </r>
  </si>
  <si>
    <r>
      <t xml:space="preserve">Проверим гипотезу </t>
    </r>
    <r>
      <rPr>
        <b/>
        <i/>
        <sz val="14"/>
        <color theme="1"/>
        <rFont val="Times New Roman"/>
        <family val="1"/>
        <charset val="204"/>
      </rPr>
      <t>H</t>
    </r>
    <r>
      <rPr>
        <b/>
        <sz val="14"/>
        <color theme="1"/>
        <rFont val="Times New Roman"/>
        <family val="1"/>
        <charset val="204"/>
      </rPr>
      <t xml:space="preserve"> о равенстве нулю коэффициента регрессии</t>
    </r>
  </si>
  <si>
    <r>
      <t xml:space="preserve">Квантиль </t>
    </r>
    <r>
      <rPr>
        <b/>
        <i/>
        <sz val="14"/>
        <color theme="1"/>
        <rFont val="Times New Roman"/>
        <family val="1"/>
        <charset val="204"/>
      </rPr>
      <t>F</t>
    </r>
    <r>
      <rPr>
        <b/>
        <sz val="14"/>
        <color theme="1"/>
        <rFont val="Times New Roman"/>
        <family val="1"/>
        <charset val="204"/>
      </rPr>
      <t>-распределения</t>
    </r>
  </si>
  <si>
    <r>
      <t>Неравенство |T |&gt; t(a;n-2) не выполнено. Следовательно, коэффициент регрессии не</t>
    </r>
    <r>
      <rPr>
        <b/>
        <i/>
        <sz val="18"/>
        <color theme="1"/>
        <rFont val="Times New Roman"/>
        <family val="1"/>
        <charset val="204"/>
      </rPr>
      <t xml:space="preserve"> </t>
    </r>
    <r>
      <rPr>
        <b/>
        <sz val="18"/>
        <color theme="1"/>
        <rFont val="Times New Roman"/>
        <family val="1"/>
        <charset val="204"/>
      </rPr>
      <t>значим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</si>
</sst>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vertAlign val="superscript"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i/>
      <vertAlign val="subscript"/>
      <sz val="14"/>
      <color theme="1"/>
      <name val="Times New Roman"/>
      <family val="1"/>
      <charset val="204"/>
    </font>
    <font>
      <b/>
      <i/>
      <vertAlign val="subscript"/>
      <sz val="16"/>
      <color theme="1"/>
      <name val="Times New Roman"/>
      <family val="1"/>
      <charset val="204"/>
    </font>
    <font>
      <b/>
      <sz val="14"/>
      <color theme="1"/>
      <name val="Symbol"/>
      <family val="1"/>
      <charset val="2"/>
    </font>
    <font>
      <b/>
      <i/>
      <sz val="18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/>
    </xf>
    <xf numFmtId="9" fontId="3" fillId="0" borderId="3" xfId="0" quotePrefix="1" applyNumberFormat="1" applyFont="1" applyBorder="1" applyAlignment="1"/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>
      <alignment horizontal="left"/>
    </xf>
    <xf numFmtId="0" fontId="0" fillId="0" borderId="3" xfId="0" applyFont="1" applyBorder="1" applyAlignment="1"/>
    <xf numFmtId="0" fontId="1" fillId="0" borderId="3" xfId="0" applyFont="1" applyBorder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7" fillId="0" borderId="0" xfId="0" applyFon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11" fillId="0" borderId="0" xfId="0" applyFon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7" fillId="0" borderId="0" xfId="0" applyFont="1" applyAlignment="1"/>
    <xf numFmtId="0" fontId="0" fillId="0" borderId="0" xfId="0" applyAlignment="1"/>
    <xf numFmtId="0" fontId="8" fillId="8" borderId="3" xfId="0" applyFont="1" applyFill="1" applyBorder="1" applyAlignment="1">
      <alignment horizontal="center" vertical="top" wrapText="1"/>
    </xf>
    <xf numFmtId="0" fontId="9" fillId="8" borderId="3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center"/>
    </xf>
    <xf numFmtId="0" fontId="0" fillId="8" borderId="5" xfId="0" applyFill="1" applyBorder="1"/>
    <xf numFmtId="0" fontId="0" fillId="8" borderId="6" xfId="0" applyFill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8" fillId="0" borderId="3" xfId="0" applyFont="1" applyBorder="1" applyAlignment="1">
      <alignment vertical="top" wrapText="1"/>
    </xf>
    <xf numFmtId="0" fontId="12" fillId="0" borderId="3" xfId="0" applyFont="1" applyBorder="1"/>
    <xf numFmtId="0" fontId="13" fillId="0" borderId="16" xfId="0" applyFont="1" applyBorder="1" applyAlignment="1">
      <alignment horizontal="right"/>
    </xf>
    <xf numFmtId="0" fontId="13" fillId="0" borderId="21" xfId="0" applyFont="1" applyBorder="1"/>
    <xf numFmtId="0" fontId="9" fillId="0" borderId="16" xfId="0" applyFont="1" applyBorder="1" applyAlignment="1">
      <alignment horizontal="left"/>
    </xf>
    <xf numFmtId="0" fontId="13" fillId="0" borderId="7" xfId="0" applyFont="1" applyBorder="1"/>
    <xf numFmtId="0" fontId="13" fillId="0" borderId="0" xfId="0" applyFont="1" applyBorder="1"/>
    <xf numFmtId="0" fontId="9" fillId="0" borderId="0" xfId="0" applyFont="1" applyBorder="1"/>
    <xf numFmtId="0" fontId="13" fillId="0" borderId="0" xfId="0" applyFont="1" applyBorder="1" applyAlignment="1">
      <alignment horizontal="center"/>
    </xf>
    <xf numFmtId="0" fontId="8" fillId="8" borderId="4" xfId="0" applyFont="1" applyFill="1" applyBorder="1"/>
    <xf numFmtId="0" fontId="13" fillId="8" borderId="5" xfId="0" applyFont="1" applyFill="1" applyBorder="1"/>
    <xf numFmtId="0" fontId="13" fillId="8" borderId="6" xfId="0" applyFont="1" applyFill="1" applyBorder="1"/>
    <xf numFmtId="0" fontId="8" fillId="0" borderId="0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8" fillId="0" borderId="20" xfId="0" applyFont="1" applyBorder="1" applyAlignment="1">
      <alignment horizontal="center" vertical="top" wrapText="1"/>
    </xf>
    <xf numFmtId="0" fontId="12" fillId="8" borderId="5" xfId="0" applyFont="1" applyFill="1" applyBorder="1"/>
    <xf numFmtId="0" fontId="13" fillId="8" borderId="4" xfId="0" applyFont="1" applyFill="1" applyBorder="1"/>
    <xf numFmtId="0" fontId="8" fillId="8" borderId="5" xfId="0" applyFont="1" applyFill="1" applyBorder="1"/>
    <xf numFmtId="0" fontId="8" fillId="8" borderId="21" xfId="0" applyFont="1" applyFill="1" applyBorder="1" applyAlignment="1">
      <alignment wrapText="1"/>
    </xf>
    <xf numFmtId="0" fontId="13" fillId="8" borderId="5" xfId="0" applyFont="1" applyFill="1" applyBorder="1" applyAlignment="1">
      <alignment horizontal="center"/>
    </xf>
    <xf numFmtId="0" fontId="13" fillId="8" borderId="5" xfId="0" applyFont="1" applyFill="1" applyBorder="1" applyAlignment="1"/>
    <xf numFmtId="0" fontId="16" fillId="0" borderId="7" xfId="0" applyFont="1" applyBorder="1"/>
    <xf numFmtId="0" fontId="8" fillId="8" borderId="4" xfId="0" applyFont="1" applyFill="1" applyBorder="1" applyAlignment="1">
      <alignment horizontal="center"/>
    </xf>
    <xf numFmtId="0" fontId="10" fillId="9" borderId="0" xfId="0" applyFont="1" applyFill="1"/>
    <xf numFmtId="0" fontId="11" fillId="9" borderId="0" xfId="0" applyFont="1" applyFill="1"/>
    <xf numFmtId="0" fontId="15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44328590187649"/>
          <c:y val="8.2780950405455342E-2"/>
          <c:w val="0.69117804024496943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v>Y</c:v>
          </c:tx>
          <c:marker>
            <c:symbol val="none"/>
          </c:marker>
          <c:yVal>
            <c:numRef>
              <c:f>'[1]Практ. 2.1'!$B$21:$J$21</c:f>
              <c:numCache>
                <c:formatCode>General</c:formatCode>
                <c:ptCount val="9"/>
                <c:pt idx="0">
                  <c:v>7.9876073117423942</c:v>
                </c:pt>
                <c:pt idx="1">
                  <c:v>8.9907646564311889</c:v>
                </c:pt>
                <c:pt idx="2">
                  <c:v>9.9939220011199836</c:v>
                </c:pt>
                <c:pt idx="3">
                  <c:v>10.997079345808778</c:v>
                </c:pt>
                <c:pt idx="4">
                  <c:v>12.000236690497573</c:v>
                </c:pt>
                <c:pt idx="5">
                  <c:v>13.003394035186368</c:v>
                </c:pt>
                <c:pt idx="6">
                  <c:v>14.006551379875162</c:v>
                </c:pt>
                <c:pt idx="7">
                  <c:v>15.009708724563957</c:v>
                </c:pt>
                <c:pt idx="8">
                  <c:v>16.012866069252752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73E-42E7-805A-4E76DD3206F6}"/>
            </c:ext>
          </c:extLst>
        </c:ser>
        <c:ser>
          <c:idx val="1"/>
          <c:order val="1"/>
          <c:tx>
            <c:v>N</c:v>
          </c:tx>
          <c:marker>
            <c:symbol val="none"/>
          </c:marker>
          <c:yVal>
            <c:numRef>
              <c:f>'[1]Практ. 2.1'!$B$23:$J$23</c:f>
              <c:numCache>
                <c:formatCode>General</c:formatCode>
                <c:ptCount val="9"/>
                <c:pt idx="0">
                  <c:v>6.1889240862831443</c:v>
                </c:pt>
                <c:pt idx="1">
                  <c:v>7.6302222166607301</c:v>
                </c:pt>
                <c:pt idx="2">
                  <c:v>9.0023402229821912</c:v>
                </c:pt>
                <c:pt idx="3">
                  <c:v>10.236097981191403</c:v>
                </c:pt>
                <c:pt idx="4">
                  <c:v>11.193135243176114</c:v>
                </c:pt>
                <c:pt idx="5">
                  <c:v>11.942632132992451</c:v>
                </c:pt>
                <c:pt idx="6">
                  <c:v>12.553768774696538</c:v>
                </c:pt>
                <c:pt idx="7">
                  <c:v>13.141845375048582</c:v>
                </c:pt>
                <c:pt idx="8">
                  <c:v>13.683801892696543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73E-42E7-805A-4E76DD3206F6}"/>
            </c:ext>
          </c:extLst>
        </c:ser>
        <c:ser>
          <c:idx val="2"/>
          <c:order val="2"/>
          <c:tx>
            <c:v>V</c:v>
          </c:tx>
          <c:marker>
            <c:symbol val="none"/>
          </c:marker>
          <c:yVal>
            <c:numRef>
              <c:f>'[1]Практ. 2.1'!$B$24:$J$24</c:f>
              <c:numCache>
                <c:formatCode>General</c:formatCode>
                <c:ptCount val="9"/>
                <c:pt idx="0">
                  <c:v>9.7862905372016442</c:v>
                </c:pt>
                <c:pt idx="1">
                  <c:v>10.351307096201648</c:v>
                </c:pt>
                <c:pt idx="2">
                  <c:v>10.985503779257776</c:v>
                </c:pt>
                <c:pt idx="3">
                  <c:v>11.758060710426154</c:v>
                </c:pt>
                <c:pt idx="4">
                  <c:v>12.807338137819032</c:v>
                </c:pt>
                <c:pt idx="5">
                  <c:v>14.064155937380285</c:v>
                </c:pt>
                <c:pt idx="6">
                  <c:v>15.459333985053787</c:v>
                </c:pt>
                <c:pt idx="7">
                  <c:v>16.877572074079332</c:v>
                </c:pt>
                <c:pt idx="8">
                  <c:v>18.34193024580896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73E-42E7-805A-4E76DD3206F6}"/>
            </c:ext>
          </c:extLst>
        </c:ser>
        <c:ser>
          <c:idx val="3"/>
          <c:order val="3"/>
          <c:tx>
            <c:v>N ind</c:v>
          </c:tx>
          <c:marker>
            <c:symbol val="none"/>
          </c:marker>
          <c:yVal>
            <c:numRef>
              <c:f>'[1]Практ. 2.1'!$B$26:$J$26</c:f>
              <c:numCache>
                <c:formatCode>General</c:formatCode>
                <c:ptCount val="9"/>
                <c:pt idx="0">
                  <c:v>5.0359220186810596</c:v>
                </c:pt>
                <c:pt idx="1">
                  <c:v>6.2696797768902712</c:v>
                </c:pt>
                <c:pt idx="2">
                  <c:v>7.4342574110433581</c:v>
                </c:pt>
                <c:pt idx="3">
                  <c:v>8.5065948797882776</c:v>
                </c:pt>
                <c:pt idx="4">
                  <c:v>9.5097522244770722</c:v>
                </c:pt>
                <c:pt idx="5">
                  <c:v>10.420669403757699</c:v>
                </c:pt>
                <c:pt idx="6">
                  <c:v>11.239346417630163</c:v>
                </c:pt>
                <c:pt idx="7">
                  <c:v>11.988843307446498</c:v>
                </c:pt>
                <c:pt idx="8">
                  <c:v>12.692220114558751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73E-42E7-805A-4E76DD3206F6}"/>
            </c:ext>
          </c:extLst>
        </c:ser>
        <c:ser>
          <c:idx val="4"/>
          <c:order val="4"/>
          <c:tx>
            <c:v>V ind</c:v>
          </c:tx>
          <c:marker>
            <c:symbol val="none"/>
          </c:marker>
          <c:yVal>
            <c:numRef>
              <c:f>'[1]Практ. 2.1'!$B$27:$J$27</c:f>
              <c:numCache>
                <c:formatCode>General</c:formatCode>
                <c:ptCount val="9"/>
                <c:pt idx="0">
                  <c:v>10.939292604803729</c:v>
                </c:pt>
                <c:pt idx="1">
                  <c:v>11.711849535972107</c:v>
                </c:pt>
                <c:pt idx="2">
                  <c:v>12.553586591196609</c:v>
                </c:pt>
                <c:pt idx="3">
                  <c:v>13.487563811829279</c:v>
                </c:pt>
                <c:pt idx="4">
                  <c:v>14.490721156518074</c:v>
                </c:pt>
                <c:pt idx="5">
                  <c:v>15.586118666615036</c:v>
                </c:pt>
                <c:pt idx="6">
                  <c:v>16.773756342120162</c:v>
                </c:pt>
                <c:pt idx="7">
                  <c:v>18.030574141681416</c:v>
                </c:pt>
                <c:pt idx="8">
                  <c:v>19.333512023946753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373E-42E7-805A-4E76DD320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66144"/>
        <c:axId val="23767680"/>
      </c:scatterChart>
      <c:valAx>
        <c:axId val="2376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3767680"/>
        <c:crosses val="autoZero"/>
        <c:crossBetween val="midCat"/>
      </c:valAx>
      <c:valAx>
        <c:axId val="2376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66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933910343534217E-2"/>
          <c:y val="2.588022118581371E-2"/>
          <c:w val="0.7752066695190416"/>
          <c:h val="0.83759825365948237"/>
        </c:manualLayout>
      </c:layout>
      <c:scatterChart>
        <c:scatterStyle val="smoothMarker"/>
        <c:varyColors val="0"/>
        <c:ser>
          <c:idx val="0"/>
          <c:order val="0"/>
          <c:tx>
            <c:v>Y</c:v>
          </c:tx>
          <c:marker>
            <c:symbol val="none"/>
          </c:marker>
          <c:yVal>
            <c:numRef>
              <c:f>'[1]Практ. 2.1'!$B$31:$J$31</c:f>
              <c:numCache>
                <c:formatCode>General</c:formatCode>
                <c:ptCount val="9"/>
                <c:pt idx="0">
                  <c:v>7.9876073117423942</c:v>
                </c:pt>
                <c:pt idx="1">
                  <c:v>8.9907646564311889</c:v>
                </c:pt>
                <c:pt idx="2">
                  <c:v>9.9939220011199836</c:v>
                </c:pt>
                <c:pt idx="3">
                  <c:v>10.997079345808778</c:v>
                </c:pt>
                <c:pt idx="4">
                  <c:v>12.000236690497573</c:v>
                </c:pt>
                <c:pt idx="5">
                  <c:v>13.003394035186368</c:v>
                </c:pt>
                <c:pt idx="6">
                  <c:v>14.006551379875162</c:v>
                </c:pt>
                <c:pt idx="7">
                  <c:v>15.009708724563957</c:v>
                </c:pt>
                <c:pt idx="8">
                  <c:v>16.012866069252752</c:v>
                </c:pt>
              </c:numCache>
            </c:numRef>
          </c:yVal>
          <c:smooth val="1"/>
        </c:ser>
        <c:ser>
          <c:idx val="1"/>
          <c:order val="1"/>
          <c:tx>
            <c:v>N</c:v>
          </c:tx>
          <c:marker>
            <c:symbol val="none"/>
          </c:marker>
          <c:yVal>
            <c:numRef>
              <c:f>'[1]Практ. 2.1'!$B$33:$J$33</c:f>
              <c:numCache>
                <c:formatCode>General</c:formatCode>
                <c:ptCount val="9"/>
                <c:pt idx="0">
                  <c:v>6.5371598424682933</c:v>
                </c:pt>
                <c:pt idx="1">
                  <c:v>7.8936313142879593</c:v>
                </c:pt>
                <c:pt idx="2">
                  <c:v>9.1943163449816971</c:v>
                </c:pt>
                <c:pt idx="3">
                  <c:v>10.383428493423581</c:v>
                </c:pt>
                <c:pt idx="4">
                  <c:v>11.349394877361759</c:v>
                </c:pt>
                <c:pt idx="5">
                  <c:v>12.148001937922155</c:v>
                </c:pt>
                <c:pt idx="6">
                  <c:v>12.835036116230697</c:v>
                </c:pt>
                <c:pt idx="7">
                  <c:v>13.50347481416393</c:v>
                </c:pt>
                <c:pt idx="8">
                  <c:v>14.134722551346545</c:v>
                </c:pt>
              </c:numCache>
            </c:numRef>
          </c:yVal>
          <c:smooth val="1"/>
        </c:ser>
        <c:ser>
          <c:idx val="2"/>
          <c:order val="2"/>
          <c:tx>
            <c:v>V</c:v>
          </c:tx>
          <c:marker>
            <c:symbol val="none"/>
          </c:marker>
          <c:yVal>
            <c:numRef>
              <c:f>'[1]Практ. 2.1'!$B$34:$J$34</c:f>
              <c:numCache>
                <c:formatCode>General</c:formatCode>
                <c:ptCount val="9"/>
                <c:pt idx="0">
                  <c:v>9.4380547810164952</c:v>
                </c:pt>
                <c:pt idx="1">
                  <c:v>10.087897998574419</c:v>
                </c:pt>
                <c:pt idx="2">
                  <c:v>10.79352765725827</c:v>
                </c:pt>
                <c:pt idx="3">
                  <c:v>11.610730198193975</c:v>
                </c:pt>
                <c:pt idx="4">
                  <c:v>12.651078503633387</c:v>
                </c:pt>
                <c:pt idx="5">
                  <c:v>13.858786132450581</c:v>
                </c:pt>
                <c:pt idx="6">
                  <c:v>15.178066643519628</c:v>
                </c:pt>
                <c:pt idx="7">
                  <c:v>16.515942634963984</c:v>
                </c:pt>
                <c:pt idx="8">
                  <c:v>17.891009587158958</c:v>
                </c:pt>
              </c:numCache>
            </c:numRef>
          </c:yVal>
          <c:smooth val="1"/>
        </c:ser>
        <c:ser>
          <c:idx val="3"/>
          <c:order val="3"/>
          <c:tx>
            <c:v>N ind</c:v>
          </c:tx>
          <c:marker>
            <c:symbol val="none"/>
          </c:marker>
          <c:yVal>
            <c:numRef>
              <c:f>'[1]Практ. 2.1'!$B$36:$J$36</c:f>
              <c:numCache>
                <c:formatCode>General</c:formatCode>
                <c:ptCount val="9"/>
                <c:pt idx="0">
                  <c:v>5.6073858237028444</c:v>
                </c:pt>
                <c:pt idx="1">
                  <c:v>6.7964979721447296</c:v>
                </c:pt>
                <c:pt idx="2">
                  <c:v>7.9298236794606867</c:v>
                </c:pt>
                <c:pt idx="3">
                  <c:v>8.9887674652754086</c:v>
                </c:pt>
                <c:pt idx="4">
                  <c:v>9.9919248099642033</c:v>
                </c:pt>
                <c:pt idx="5">
                  <c:v>10.920700233151761</c:v>
                </c:pt>
                <c:pt idx="6">
                  <c:v>11.775093734838084</c:v>
                </c:pt>
                <c:pt idx="7">
                  <c:v>12.57370079539848</c:v>
                </c:pt>
                <c:pt idx="8">
                  <c:v>13.335116895208259</c:v>
                </c:pt>
              </c:numCache>
            </c:numRef>
          </c:yVal>
          <c:smooth val="1"/>
        </c:ser>
        <c:ser>
          <c:idx val="4"/>
          <c:order val="4"/>
          <c:tx>
            <c:v>V ind</c:v>
          </c:tx>
          <c:marker>
            <c:symbol val="none"/>
          </c:marker>
          <c:yVal>
            <c:numRef>
              <c:f>'[1]Практ. 2.1'!$B$37:$J$37</c:f>
              <c:numCache>
                <c:formatCode>General</c:formatCode>
                <c:ptCount val="9"/>
                <c:pt idx="0">
                  <c:v>10.367828799781943</c:v>
                </c:pt>
                <c:pt idx="1">
                  <c:v>11.185031340717648</c:v>
                </c:pt>
                <c:pt idx="2">
                  <c:v>12.058020322779281</c:v>
                </c:pt>
                <c:pt idx="3">
                  <c:v>13.005391226342148</c:v>
                </c:pt>
                <c:pt idx="4">
                  <c:v>14.008548571030943</c:v>
                </c:pt>
                <c:pt idx="5">
                  <c:v>15.086087837220974</c:v>
                </c:pt>
                <c:pt idx="6">
                  <c:v>16.238009024912241</c:v>
                </c:pt>
                <c:pt idx="7">
                  <c:v>17.445716653729434</c:v>
                </c:pt>
                <c:pt idx="8">
                  <c:v>18.690615243297245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8064"/>
        <c:axId val="25369600"/>
      </c:scatterChart>
      <c:valAx>
        <c:axId val="2536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5369600"/>
        <c:crosses val="autoZero"/>
        <c:crossBetween val="midCat"/>
      </c:valAx>
      <c:valAx>
        <c:axId val="2536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368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254638476907826E-2"/>
          <c:y val="7.4548702245552628E-2"/>
          <c:w val="0.76242957130358702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5057734316494675E-2"/>
                  <c:y val="1.1659011373578302E-2"/>
                </c:manualLayout>
              </c:layout>
              <c:numFmt formatCode="General" sourceLinked="0"/>
            </c:trendlineLbl>
          </c:trendline>
          <c:xVal>
            <c:numRef>
              <c:f>'3.0'!$B$2:$B$8</c:f>
              <c:numCache>
                <c:formatCode>General</c:formatCode>
                <c:ptCount val="7"/>
                <c:pt idx="0">
                  <c:v>68.8</c:v>
                </c:pt>
                <c:pt idx="1">
                  <c:v>61.2</c:v>
                </c:pt>
                <c:pt idx="2">
                  <c:v>59.9</c:v>
                </c:pt>
                <c:pt idx="3">
                  <c:v>56.7</c:v>
                </c:pt>
                <c:pt idx="4">
                  <c:v>55</c:v>
                </c:pt>
                <c:pt idx="5">
                  <c:v>54.3</c:v>
                </c:pt>
                <c:pt idx="6">
                  <c:v>49.3</c:v>
                </c:pt>
              </c:numCache>
            </c:numRef>
          </c:xVal>
          <c:yVal>
            <c:numRef>
              <c:f>'3.0'!$C$2:$C$8</c:f>
              <c:numCache>
                <c:formatCode>General</c:formatCode>
                <c:ptCount val="7"/>
                <c:pt idx="0">
                  <c:v>45.1</c:v>
                </c:pt>
                <c:pt idx="1">
                  <c:v>59</c:v>
                </c:pt>
                <c:pt idx="2">
                  <c:v>57.2</c:v>
                </c:pt>
                <c:pt idx="3">
                  <c:v>61.8</c:v>
                </c:pt>
                <c:pt idx="4">
                  <c:v>58.8</c:v>
                </c:pt>
                <c:pt idx="5">
                  <c:v>47.2</c:v>
                </c:pt>
                <c:pt idx="6">
                  <c:v>55.2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98272"/>
        <c:axId val="37799808"/>
      </c:scatterChart>
      <c:valAx>
        <c:axId val="37798272"/>
        <c:scaling>
          <c:orientation val="minMax"/>
          <c:min val="40"/>
        </c:scaling>
        <c:delete val="0"/>
        <c:axPos val="b"/>
        <c:numFmt formatCode="General" sourceLinked="1"/>
        <c:majorTickMark val="out"/>
        <c:minorTickMark val="none"/>
        <c:tickLblPos val="nextTo"/>
        <c:crossAx val="37799808"/>
        <c:crosses val="autoZero"/>
        <c:crossBetween val="midCat"/>
      </c:valAx>
      <c:valAx>
        <c:axId val="37799808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798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80555555555557"/>
          <c:y val="0.41628280839895015"/>
          <c:w val="0.27775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11</xdr:row>
      <xdr:rowOff>95250</xdr:rowOff>
    </xdr:from>
    <xdr:to>
      <xdr:col>24</xdr:col>
      <xdr:colOff>123623</xdr:colOff>
      <xdr:row>27</xdr:row>
      <xdr:rowOff>51027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581025</xdr:colOff>
      <xdr:row>31</xdr:row>
      <xdr:rowOff>8164</xdr:rowOff>
    </xdr:from>
    <xdr:to>
      <xdr:col>24</xdr:col>
      <xdr:colOff>130909</xdr:colOff>
      <xdr:row>47</xdr:row>
      <xdr:rowOff>123723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498661</xdr:colOff>
      <xdr:row>0</xdr:row>
      <xdr:rowOff>0</xdr:rowOff>
    </xdr:from>
    <xdr:to>
      <xdr:col>14</xdr:col>
      <xdr:colOff>326572</xdr:colOff>
      <xdr:row>16</xdr:row>
      <xdr:rowOff>49307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29</xdr:row>
          <xdr:rowOff>142875</xdr:rowOff>
        </xdr:from>
        <xdr:to>
          <xdr:col>2</xdr:col>
          <xdr:colOff>228600</xdr:colOff>
          <xdr:row>31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0</xdr:rowOff>
        </xdr:from>
        <xdr:to>
          <xdr:col>0</xdr:col>
          <xdr:colOff>1129393</xdr:colOff>
          <xdr:row>33</xdr:row>
          <xdr:rowOff>47625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190500</xdr:rowOff>
        </xdr:from>
        <xdr:to>
          <xdr:col>0</xdr:col>
          <xdr:colOff>666750</xdr:colOff>
          <xdr:row>22</xdr:row>
          <xdr:rowOff>57150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1</xdr:col>
          <xdr:colOff>561975</xdr:colOff>
          <xdr:row>39</xdr:row>
          <xdr:rowOff>66675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101;&#1082;&#1086;&#1085;&#1086;&#1084;&#1077;&#1090;&#1088;&#1080;&#1082;&#1072;%20&#1087;&#1080;&#1088;&#1084;&#1077;&#1088;&#1099;\&#1087;&#1088;&#1072;&#1082;&#1090;&#1080;&#1095;&#1077;&#1089;&#1082;&#1080;&#1077;%20&#1089;%202%20&#1087;&#1086;%206%20(&#1050;&#1086;&#1089;&#1086;&#1074;,%20&#1064;&#1077;&#1074;&#1094;&#1086;&#1074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кт. 2.1"/>
      <sheetName val="практ. 3"/>
      <sheetName val="практ. 4"/>
      <sheetName val="практ. 6"/>
    </sheetNames>
    <sheetDataSet>
      <sheetData sheetId="0">
        <row r="21">
          <cell r="B21">
            <v>7.9876073117423942</v>
          </cell>
          <cell r="C21">
            <v>8.9907646564311889</v>
          </cell>
          <cell r="D21">
            <v>9.9939220011199836</v>
          </cell>
          <cell r="E21">
            <v>10.997079345808778</v>
          </cell>
          <cell r="F21">
            <v>12.000236690497573</v>
          </cell>
          <cell r="G21">
            <v>13.003394035186368</v>
          </cell>
          <cell r="H21">
            <v>14.006551379875162</v>
          </cell>
          <cell r="I21">
            <v>15.009708724563957</v>
          </cell>
          <cell r="J21">
            <v>16.012866069252752</v>
          </cell>
        </row>
        <row r="23">
          <cell r="B23">
            <v>6.1889240862831443</v>
          </cell>
          <cell r="C23">
            <v>7.6302222166607301</v>
          </cell>
          <cell r="D23">
            <v>9.0023402229821912</v>
          </cell>
          <cell r="E23">
            <v>10.236097981191403</v>
          </cell>
          <cell r="F23">
            <v>11.193135243176114</v>
          </cell>
          <cell r="G23">
            <v>11.942632132992451</v>
          </cell>
          <cell r="H23">
            <v>12.553768774696538</v>
          </cell>
          <cell r="I23">
            <v>13.141845375048582</v>
          </cell>
          <cell r="J23">
            <v>13.683801892696543</v>
          </cell>
        </row>
        <row r="24">
          <cell r="B24">
            <v>9.7862905372016442</v>
          </cell>
          <cell r="C24">
            <v>10.351307096201648</v>
          </cell>
          <cell r="D24">
            <v>10.985503779257776</v>
          </cell>
          <cell r="E24">
            <v>11.758060710426154</v>
          </cell>
          <cell r="F24">
            <v>12.807338137819032</v>
          </cell>
          <cell r="G24">
            <v>14.064155937380285</v>
          </cell>
          <cell r="H24">
            <v>15.459333985053787</v>
          </cell>
          <cell r="I24">
            <v>16.877572074079332</v>
          </cell>
          <cell r="J24">
            <v>18.34193024580896</v>
          </cell>
        </row>
        <row r="26">
          <cell r="B26">
            <v>5.0359220186810596</v>
          </cell>
          <cell r="C26">
            <v>6.2696797768902712</v>
          </cell>
          <cell r="D26">
            <v>7.4342574110433581</v>
          </cell>
          <cell r="E26">
            <v>8.5065948797882776</v>
          </cell>
          <cell r="F26">
            <v>9.5097522244770722</v>
          </cell>
          <cell r="G26">
            <v>10.420669403757699</v>
          </cell>
          <cell r="H26">
            <v>11.239346417630163</v>
          </cell>
          <cell r="I26">
            <v>11.988843307446498</v>
          </cell>
          <cell r="J26">
            <v>12.692220114558751</v>
          </cell>
        </row>
        <row r="27">
          <cell r="B27">
            <v>10.939292604803729</v>
          </cell>
          <cell r="C27">
            <v>11.711849535972107</v>
          </cell>
          <cell r="D27">
            <v>12.553586591196609</v>
          </cell>
          <cell r="E27">
            <v>13.487563811829279</v>
          </cell>
          <cell r="F27">
            <v>14.490721156518074</v>
          </cell>
          <cell r="G27">
            <v>15.586118666615036</v>
          </cell>
          <cell r="H27">
            <v>16.773756342120162</v>
          </cell>
          <cell r="I27">
            <v>18.030574141681416</v>
          </cell>
          <cell r="J27">
            <v>19.333512023946753</v>
          </cell>
        </row>
        <row r="31">
          <cell r="B31">
            <v>7.9876073117423942</v>
          </cell>
          <cell r="C31">
            <v>8.9907646564311889</v>
          </cell>
          <cell r="D31">
            <v>9.9939220011199836</v>
          </cell>
          <cell r="E31">
            <v>10.997079345808778</v>
          </cell>
          <cell r="F31">
            <v>12.000236690497573</v>
          </cell>
          <cell r="G31">
            <v>13.003394035186368</v>
          </cell>
          <cell r="H31">
            <v>14.006551379875162</v>
          </cell>
          <cell r="I31">
            <v>15.009708724563957</v>
          </cell>
          <cell r="J31">
            <v>16.012866069252752</v>
          </cell>
        </row>
        <row r="33">
          <cell r="B33">
            <v>6.5371598424682933</v>
          </cell>
          <cell r="C33">
            <v>7.8936313142879593</v>
          </cell>
          <cell r="D33">
            <v>9.1943163449816971</v>
          </cell>
          <cell r="E33">
            <v>10.383428493423581</v>
          </cell>
          <cell r="F33">
            <v>11.349394877361759</v>
          </cell>
          <cell r="G33">
            <v>12.148001937922155</v>
          </cell>
          <cell r="H33">
            <v>12.835036116230697</v>
          </cell>
          <cell r="I33">
            <v>13.50347481416393</v>
          </cell>
          <cell r="J33">
            <v>14.134722551346545</v>
          </cell>
        </row>
        <row r="34">
          <cell r="B34">
            <v>9.4380547810164952</v>
          </cell>
          <cell r="C34">
            <v>10.087897998574419</v>
          </cell>
          <cell r="D34">
            <v>10.79352765725827</v>
          </cell>
          <cell r="E34">
            <v>11.610730198193975</v>
          </cell>
          <cell r="F34">
            <v>12.651078503633387</v>
          </cell>
          <cell r="G34">
            <v>13.858786132450581</v>
          </cell>
          <cell r="H34">
            <v>15.178066643519628</v>
          </cell>
          <cell r="I34">
            <v>16.515942634963984</v>
          </cell>
          <cell r="J34">
            <v>17.891009587158958</v>
          </cell>
        </row>
        <row r="36">
          <cell r="B36">
            <v>5.6073858237028444</v>
          </cell>
          <cell r="C36">
            <v>6.7964979721447296</v>
          </cell>
          <cell r="D36">
            <v>7.9298236794606867</v>
          </cell>
          <cell r="E36">
            <v>8.9887674652754086</v>
          </cell>
          <cell r="F36">
            <v>9.9919248099642033</v>
          </cell>
          <cell r="G36">
            <v>10.920700233151761</v>
          </cell>
          <cell r="H36">
            <v>11.775093734838084</v>
          </cell>
          <cell r="I36">
            <v>12.57370079539848</v>
          </cell>
          <cell r="J36">
            <v>13.335116895208259</v>
          </cell>
        </row>
        <row r="37">
          <cell r="B37">
            <v>10.367828799781943</v>
          </cell>
          <cell r="C37">
            <v>11.185031340717648</v>
          </cell>
          <cell r="D37">
            <v>12.058020322779281</v>
          </cell>
          <cell r="E37">
            <v>13.005391226342148</v>
          </cell>
          <cell r="F37">
            <v>14.008548571030943</v>
          </cell>
          <cell r="G37">
            <v>15.086087837220974</v>
          </cell>
          <cell r="H37">
            <v>16.238009024912241</v>
          </cell>
          <cell r="I37">
            <v>17.445716653729434</v>
          </cell>
          <cell r="J37">
            <v>18.690615243297245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zoomScale="70" zoomScaleNormal="70" workbookViewId="0">
      <selection activeCell="N11" sqref="N11"/>
    </sheetView>
  </sheetViews>
  <sheetFormatPr defaultRowHeight="15" x14ac:dyDescent="0.25"/>
  <cols>
    <col min="1" max="1" width="30.5703125" customWidth="1"/>
    <col min="2" max="2" width="3.85546875" customWidth="1"/>
    <col min="3" max="3" width="4.7109375" customWidth="1"/>
    <col min="4" max="4" width="5.42578125" customWidth="1"/>
    <col min="5" max="7" width="10.28515625" bestFit="1" customWidth="1"/>
    <col min="8" max="8" width="7.42578125" customWidth="1"/>
    <col min="9" max="9" width="10.28515625" bestFit="1" customWidth="1"/>
    <col min="10" max="10" width="5" bestFit="1" customWidth="1"/>
    <col min="11" max="12" width="4.7109375" customWidth="1"/>
    <col min="13" max="13" width="5.5703125" customWidth="1"/>
    <col min="16" max="16" width="6.85546875" customWidth="1"/>
  </cols>
  <sheetData>
    <row r="1" spans="1:28" x14ac:dyDescent="0.25">
      <c r="N1" s="37" t="s">
        <v>0</v>
      </c>
      <c r="O1" s="37"/>
    </row>
    <row r="2" spans="1:28" x14ac:dyDescent="0.25">
      <c r="A2" s="6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1"/>
      <c r="N2" s="19" t="s">
        <v>2</v>
      </c>
      <c r="O2" s="2">
        <f t="array" ref="O2:P6">LINEST(B4:K4,B3:K3,1,1)</f>
        <v>1.0163934426229508</v>
      </c>
      <c r="P2" s="2">
        <v>-2.7540983606557381</v>
      </c>
      <c r="Q2" s="19" t="s">
        <v>3</v>
      </c>
    </row>
    <row r="3" spans="1:28" ht="24" customHeight="1" thickBot="1" x14ac:dyDescent="0.3">
      <c r="A3" s="7" t="s">
        <v>4</v>
      </c>
      <c r="B3" s="20">
        <v>8</v>
      </c>
      <c r="C3" s="20">
        <v>11</v>
      </c>
      <c r="D3" s="20">
        <v>12</v>
      </c>
      <c r="E3" s="20">
        <v>9</v>
      </c>
      <c r="F3" s="20">
        <v>8</v>
      </c>
      <c r="G3" s="20">
        <v>8</v>
      </c>
      <c r="H3" s="20">
        <v>9</v>
      </c>
      <c r="I3" s="20">
        <v>9</v>
      </c>
      <c r="J3" s="20">
        <v>8</v>
      </c>
      <c r="K3" s="21">
        <v>12</v>
      </c>
      <c r="L3" s="4"/>
      <c r="N3" s="19" t="s">
        <v>5</v>
      </c>
      <c r="O3" s="3">
        <v>0.20736246951923806</v>
      </c>
      <c r="P3" s="2">
        <v>1.9759369407631959</v>
      </c>
      <c r="Q3" s="19" t="s">
        <v>6</v>
      </c>
    </row>
    <row r="4" spans="1:28" ht="30.75" customHeight="1" thickBot="1" x14ac:dyDescent="0.3">
      <c r="A4" s="7" t="s">
        <v>7</v>
      </c>
      <c r="B4" s="22">
        <v>5</v>
      </c>
      <c r="C4" s="22">
        <v>10</v>
      </c>
      <c r="D4" s="22">
        <v>10</v>
      </c>
      <c r="E4" s="22">
        <v>7</v>
      </c>
      <c r="F4" s="22">
        <v>5</v>
      </c>
      <c r="G4" s="22">
        <v>6</v>
      </c>
      <c r="H4" s="22">
        <v>6</v>
      </c>
      <c r="I4" s="22">
        <v>5</v>
      </c>
      <c r="J4" s="22">
        <v>6</v>
      </c>
      <c r="K4" s="23">
        <v>8</v>
      </c>
      <c r="L4" s="4"/>
      <c r="N4" s="19" t="s">
        <v>8</v>
      </c>
      <c r="O4" s="2">
        <v>0.75019516003122544</v>
      </c>
      <c r="P4" s="2">
        <v>1.0242950394631682</v>
      </c>
      <c r="Q4" s="19" t="s">
        <v>9</v>
      </c>
      <c r="AA4" s="24"/>
      <c r="AB4" s="24"/>
    </row>
    <row r="5" spans="1:28" ht="20.25" thickTop="1" thickBot="1" x14ac:dyDescent="0.3">
      <c r="N5" s="19" t="s">
        <v>10</v>
      </c>
      <c r="O5" s="2">
        <v>24.024999999999974</v>
      </c>
      <c r="P5" s="2">
        <v>8</v>
      </c>
      <c r="Q5" s="19" t="s">
        <v>11</v>
      </c>
      <c r="AA5" s="25"/>
      <c r="AB5" s="25"/>
    </row>
    <row r="6" spans="1:28" ht="19.5" thickBot="1" x14ac:dyDescent="0.3">
      <c r="N6" s="19" t="s">
        <v>12</v>
      </c>
      <c r="O6" s="2">
        <v>25.206557377049169</v>
      </c>
      <c r="P6" s="2">
        <v>8.3934426229508254</v>
      </c>
      <c r="Q6" s="19" t="s">
        <v>13</v>
      </c>
      <c r="AA6" s="25"/>
      <c r="AB6" s="25"/>
    </row>
    <row r="7" spans="1:28" ht="19.5" thickBot="1" x14ac:dyDescent="0.3">
      <c r="A7" s="38" t="s">
        <v>14</v>
      </c>
      <c r="B7" s="39"/>
      <c r="C7" s="39"/>
      <c r="D7" s="39"/>
      <c r="E7" s="39"/>
      <c r="F7" s="39"/>
      <c r="G7" s="39"/>
      <c r="H7" s="39"/>
      <c r="I7" s="40"/>
      <c r="AA7" s="25"/>
      <c r="AB7" s="25"/>
    </row>
    <row r="8" spans="1:28" ht="19.5" thickBot="1" x14ac:dyDescent="0.3">
      <c r="A8" s="41" t="s">
        <v>15</v>
      </c>
      <c r="B8" s="42"/>
      <c r="C8" s="43"/>
      <c r="D8" s="2"/>
      <c r="E8" s="2">
        <f>TINV(0.1,P5)</f>
        <v>1.8595480375308981</v>
      </c>
      <c r="F8" s="11">
        <f>O2-E8*O3</f>
        <v>0.63079296937089102</v>
      </c>
      <c r="G8" s="8" t="s">
        <v>16</v>
      </c>
      <c r="H8" s="12">
        <f>O2+E8*O3</f>
        <v>1.4019939158750105</v>
      </c>
      <c r="I8" s="9">
        <v>0.9</v>
      </c>
      <c r="AA8" s="25"/>
      <c r="AB8" s="25"/>
    </row>
    <row r="9" spans="1:28" ht="19.5" thickBot="1" x14ac:dyDescent="0.3">
      <c r="A9" s="13"/>
      <c r="B9" s="13"/>
      <c r="C9" s="13"/>
      <c r="D9" s="14"/>
      <c r="E9" s="2">
        <f>TINV(0.05,P5)</f>
        <v>2.3060041352041671</v>
      </c>
      <c r="F9" s="15">
        <f>O2-E9*O3</f>
        <v>0.53821473042543988</v>
      </c>
      <c r="G9" s="8" t="s">
        <v>16</v>
      </c>
      <c r="H9" s="16">
        <f>O2+E9*O3</f>
        <v>1.4945721548204618</v>
      </c>
      <c r="I9" s="9">
        <v>0.95</v>
      </c>
      <c r="AA9" s="25"/>
      <c r="AB9" s="25"/>
    </row>
    <row r="10" spans="1:28" ht="19.5" thickBot="1" x14ac:dyDescent="0.3">
      <c r="AA10" s="25"/>
    </row>
    <row r="12" spans="1:28" x14ac:dyDescent="0.25">
      <c r="A12" s="44" t="s">
        <v>17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28" ht="18" x14ac:dyDescent="0.25">
      <c r="A13" s="47" t="s">
        <v>18</v>
      </c>
      <c r="B13" s="48"/>
      <c r="C13" s="48"/>
      <c r="D13" s="49"/>
      <c r="E13" s="2">
        <f>CHIINV(0.025,P5)</f>
        <v>17.53454613948465</v>
      </c>
      <c r="F13" s="2">
        <f>CHIINV(0.05,P5)</f>
        <v>15.507313055865453</v>
      </c>
      <c r="G13" s="3">
        <f>P6/E13</f>
        <v>0.47868034656741409</v>
      </c>
      <c r="H13" s="8" t="s">
        <v>19</v>
      </c>
      <c r="I13" s="2">
        <f>P6/E14</f>
        <v>3.8506786370426647</v>
      </c>
      <c r="J13" s="9">
        <v>0.95</v>
      </c>
    </row>
    <row r="14" spans="1:28" ht="18" x14ac:dyDescent="0.25">
      <c r="A14" s="10"/>
      <c r="B14" s="10"/>
      <c r="C14" s="10"/>
      <c r="D14" s="10"/>
      <c r="E14" s="2">
        <f>CHIINV(0.975,P5)</f>
        <v>2.1797307472526506</v>
      </c>
      <c r="F14" s="2">
        <f>CHIINV(0.995,P5)</f>
        <v>1.3444130870148152</v>
      </c>
      <c r="G14" s="10">
        <f>P6/F13</f>
        <v>0.54125705676497626</v>
      </c>
      <c r="H14" s="8" t="s">
        <v>19</v>
      </c>
      <c r="I14" s="10">
        <f>P6/F14</f>
        <v>6.243202111032657</v>
      </c>
      <c r="J14" s="9">
        <v>0.9</v>
      </c>
    </row>
    <row r="20" spans="1:10" x14ac:dyDescent="0.25">
      <c r="A20" s="17" t="s">
        <v>20</v>
      </c>
      <c r="B20" s="17">
        <v>6</v>
      </c>
      <c r="C20" s="17">
        <v>7</v>
      </c>
      <c r="D20" s="17">
        <v>8</v>
      </c>
      <c r="E20" s="17">
        <v>9</v>
      </c>
      <c r="F20" s="17">
        <v>10</v>
      </c>
      <c r="G20" s="17">
        <v>11</v>
      </c>
      <c r="H20" s="17">
        <v>12</v>
      </c>
      <c r="I20" s="17">
        <v>13</v>
      </c>
      <c r="J20" s="17">
        <v>14</v>
      </c>
    </row>
    <row r="21" spans="1:10" x14ac:dyDescent="0.25">
      <c r="A21" s="17" t="s">
        <v>21</v>
      </c>
      <c r="B21" s="5">
        <f t="shared" ref="B21:J21" si="0">$O$2*B20+$P$2</f>
        <v>3.3442622950819674</v>
      </c>
      <c r="C21" s="5">
        <f t="shared" si="0"/>
        <v>4.360655737704918</v>
      </c>
      <c r="D21" s="5">
        <f t="shared" si="0"/>
        <v>5.3770491803278686</v>
      </c>
      <c r="E21" s="5">
        <f t="shared" si="0"/>
        <v>6.3934426229508192</v>
      </c>
      <c r="F21" s="5">
        <f t="shared" si="0"/>
        <v>7.4098360655737698</v>
      </c>
      <c r="G21" s="5">
        <f t="shared" si="0"/>
        <v>8.4262295081967196</v>
      </c>
      <c r="H21" s="5">
        <f t="shared" si="0"/>
        <v>9.442622950819672</v>
      </c>
      <c r="I21" s="5">
        <f t="shared" si="0"/>
        <v>10.459016393442624</v>
      </c>
      <c r="J21" s="5">
        <f t="shared" si="0"/>
        <v>11.475409836065573</v>
      </c>
    </row>
    <row r="22" spans="1:10" x14ac:dyDescent="0.25">
      <c r="A22" s="17" t="s">
        <v>22</v>
      </c>
      <c r="B22" s="5">
        <v>0.78</v>
      </c>
      <c r="C22" s="5">
        <v>0.59</v>
      </c>
      <c r="D22" s="5">
        <v>0.43</v>
      </c>
      <c r="E22" s="5">
        <v>0.33</v>
      </c>
      <c r="F22" s="5">
        <v>0.35</v>
      </c>
      <c r="G22" s="5">
        <v>0.46</v>
      </c>
      <c r="H22" s="5">
        <v>0.63</v>
      </c>
      <c r="I22" s="5">
        <v>0.81</v>
      </c>
      <c r="J22" s="5">
        <v>1.01</v>
      </c>
    </row>
    <row r="23" spans="1:10" x14ac:dyDescent="0.25">
      <c r="A23" s="17" t="s">
        <v>23</v>
      </c>
      <c r="B23" s="5">
        <f>B21-$E$9*B22</f>
        <v>1.545579069622717</v>
      </c>
      <c r="C23" s="5">
        <f t="shared" ref="C23:J23" si="1">C21-$E$9*C22</f>
        <v>3.0001132979344591</v>
      </c>
      <c r="D23" s="5">
        <f t="shared" si="1"/>
        <v>4.385467402190077</v>
      </c>
      <c r="E23" s="5">
        <f t="shared" si="1"/>
        <v>5.6324612583334437</v>
      </c>
      <c r="F23" s="5">
        <f t="shared" si="1"/>
        <v>6.6027346182523114</v>
      </c>
      <c r="G23" s="5">
        <f t="shared" si="1"/>
        <v>7.3654676060028024</v>
      </c>
      <c r="H23" s="5">
        <f t="shared" si="1"/>
        <v>7.9898403456410465</v>
      </c>
      <c r="I23" s="5">
        <f t="shared" si="1"/>
        <v>8.5911530439272497</v>
      </c>
      <c r="J23" s="5">
        <f t="shared" si="1"/>
        <v>9.1463456595093646</v>
      </c>
    </row>
    <row r="24" spans="1:10" x14ac:dyDescent="0.25">
      <c r="A24" s="17" t="s">
        <v>24</v>
      </c>
      <c r="B24" s="5">
        <f>B21+$E$9*B22</f>
        <v>5.1429455205412182</v>
      </c>
      <c r="C24" s="5">
        <f t="shared" ref="C24:J24" si="2">C21+$E$9*C22</f>
        <v>5.7211981774753768</v>
      </c>
      <c r="D24" s="5">
        <f t="shared" si="2"/>
        <v>6.3686309584656602</v>
      </c>
      <c r="E24" s="5">
        <f t="shared" si="2"/>
        <v>7.1544239875681948</v>
      </c>
      <c r="F24" s="5">
        <f t="shared" si="2"/>
        <v>8.2169375128952282</v>
      </c>
      <c r="G24" s="5">
        <f t="shared" si="2"/>
        <v>9.4869914103906368</v>
      </c>
      <c r="H24" s="5">
        <f t="shared" si="2"/>
        <v>10.895405555998297</v>
      </c>
      <c r="I24" s="5">
        <f t="shared" si="2"/>
        <v>12.326879742957999</v>
      </c>
      <c r="J24" s="5">
        <f t="shared" si="2"/>
        <v>13.804474012621782</v>
      </c>
    </row>
    <row r="25" spans="1:10" x14ac:dyDescent="0.25">
      <c r="A25" s="17" t="s">
        <v>25</v>
      </c>
      <c r="B25" s="5">
        <v>1.28</v>
      </c>
      <c r="C25" s="5">
        <v>1.18</v>
      </c>
      <c r="D25" s="5">
        <v>1.1100000000000001</v>
      </c>
      <c r="E25" s="5">
        <v>1.08</v>
      </c>
      <c r="F25" s="5">
        <v>1.08</v>
      </c>
      <c r="G25" s="5">
        <v>1.1200000000000001</v>
      </c>
      <c r="H25" s="5">
        <v>1.2</v>
      </c>
      <c r="I25" s="5">
        <v>1.31</v>
      </c>
      <c r="J25" s="5">
        <v>1.44</v>
      </c>
    </row>
    <row r="26" spans="1:10" x14ac:dyDescent="0.25">
      <c r="A26" s="17" t="s">
        <v>26</v>
      </c>
      <c r="B26" s="5">
        <f>B21-$E$9*B25</f>
        <v>0.39257700202063317</v>
      </c>
      <c r="C26" s="5">
        <f t="shared" ref="C26:J26" si="3">C21-$E$9*C25</f>
        <v>1.6395708581640007</v>
      </c>
      <c r="D26" s="5">
        <f t="shared" si="3"/>
        <v>2.8173845902512427</v>
      </c>
      <c r="E26" s="5">
        <f t="shared" si="3"/>
        <v>3.9029581569303184</v>
      </c>
      <c r="F26" s="5">
        <f t="shared" si="3"/>
        <v>4.9193515995532691</v>
      </c>
      <c r="G26" s="5">
        <f t="shared" si="3"/>
        <v>5.8435048767680522</v>
      </c>
      <c r="H26" s="5">
        <f t="shared" si="3"/>
        <v>6.6754179885746714</v>
      </c>
      <c r="I26" s="5">
        <f t="shared" si="3"/>
        <v>7.438150976325165</v>
      </c>
      <c r="J26" s="5">
        <f t="shared" si="3"/>
        <v>8.1547638813715722</v>
      </c>
    </row>
    <row r="27" spans="1:10" x14ac:dyDescent="0.25">
      <c r="A27" s="17" t="s">
        <v>27</v>
      </c>
      <c r="B27" s="5">
        <f>B21+$E$9*B25</f>
        <v>6.2959475881433011</v>
      </c>
      <c r="C27" s="5">
        <f t="shared" ref="C27:J27" si="4">C21+$E$9*C25</f>
        <v>7.0817406172458348</v>
      </c>
      <c r="D27" s="5">
        <f t="shared" si="4"/>
        <v>7.936713770404495</v>
      </c>
      <c r="E27" s="5">
        <f t="shared" si="4"/>
        <v>8.8839270889713191</v>
      </c>
      <c r="F27" s="5">
        <f t="shared" si="4"/>
        <v>9.9003205315942715</v>
      </c>
      <c r="G27" s="5">
        <f t="shared" si="4"/>
        <v>11.008954139625388</v>
      </c>
      <c r="H27" s="5">
        <f t="shared" si="4"/>
        <v>12.209827913064672</v>
      </c>
      <c r="I27" s="5">
        <f t="shared" si="4"/>
        <v>13.479881810560084</v>
      </c>
      <c r="J27" s="5">
        <f t="shared" si="4"/>
        <v>14.796055790759574</v>
      </c>
    </row>
    <row r="29" spans="1:10" x14ac:dyDescent="0.25">
      <c r="A29" s="36" t="s">
        <v>28</v>
      </c>
      <c r="B29" s="36"/>
      <c r="C29" s="36"/>
      <c r="D29" s="36"/>
      <c r="E29" s="36"/>
      <c r="F29" s="36"/>
      <c r="G29" s="36"/>
      <c r="H29" s="36"/>
      <c r="I29" s="36"/>
      <c r="J29" s="36"/>
    </row>
    <row r="30" spans="1:10" x14ac:dyDescent="0.25">
      <c r="A30" s="18" t="s">
        <v>20</v>
      </c>
      <c r="B30" s="18">
        <v>6</v>
      </c>
      <c r="C30" s="18">
        <v>7</v>
      </c>
      <c r="D30" s="18">
        <v>8</v>
      </c>
      <c r="E30" s="18">
        <v>9</v>
      </c>
      <c r="F30" s="18">
        <v>10</v>
      </c>
      <c r="G30" s="18">
        <v>11</v>
      </c>
      <c r="H30" s="18">
        <v>12</v>
      </c>
      <c r="I30" s="18">
        <v>13</v>
      </c>
      <c r="J30" s="18">
        <v>14</v>
      </c>
    </row>
    <row r="31" spans="1:10" x14ac:dyDescent="0.25">
      <c r="A31" s="18" t="s">
        <v>21</v>
      </c>
      <c r="B31" s="5">
        <f t="shared" ref="B31:J31" si="5">$O$2*B30+$P$2</f>
        <v>3.3442622950819674</v>
      </c>
      <c r="C31" s="5">
        <f t="shared" si="5"/>
        <v>4.360655737704918</v>
      </c>
      <c r="D31" s="5">
        <f t="shared" si="5"/>
        <v>5.3770491803278686</v>
      </c>
      <c r="E31" s="5">
        <f t="shared" si="5"/>
        <v>6.3934426229508192</v>
      </c>
      <c r="F31" s="5">
        <f t="shared" si="5"/>
        <v>7.4098360655737698</v>
      </c>
      <c r="G31" s="5">
        <f t="shared" si="5"/>
        <v>8.4262295081967196</v>
      </c>
      <c r="H31" s="5">
        <f t="shared" si="5"/>
        <v>9.442622950819672</v>
      </c>
      <c r="I31" s="5">
        <f t="shared" si="5"/>
        <v>10.459016393442624</v>
      </c>
      <c r="J31" s="5">
        <f t="shared" si="5"/>
        <v>11.475409836065573</v>
      </c>
    </row>
    <row r="32" spans="1:10" x14ac:dyDescent="0.25">
      <c r="A32" s="18" t="s">
        <v>22</v>
      </c>
      <c r="B32" s="5">
        <v>0.78</v>
      </c>
      <c r="C32" s="5">
        <v>0.59</v>
      </c>
      <c r="D32" s="5">
        <v>0.43</v>
      </c>
      <c r="E32" s="5">
        <v>0.33</v>
      </c>
      <c r="F32" s="5">
        <v>0.35</v>
      </c>
      <c r="G32" s="5">
        <v>0.46</v>
      </c>
      <c r="H32" s="5">
        <v>0.63</v>
      </c>
      <c r="I32" s="5">
        <v>0.81</v>
      </c>
      <c r="J32" s="5">
        <v>1.01</v>
      </c>
    </row>
    <row r="33" spans="1:10" x14ac:dyDescent="0.25">
      <c r="A33" s="18" t="s">
        <v>23</v>
      </c>
      <c r="B33" s="5">
        <f>B31-$E$8*B32</f>
        <v>1.8938148258078669</v>
      </c>
      <c r="C33" s="5">
        <f t="shared" ref="C33:J33" si="6">C31-$E$8*C32</f>
        <v>3.2635223955616883</v>
      </c>
      <c r="D33" s="5">
        <f t="shared" si="6"/>
        <v>4.5774435241895821</v>
      </c>
      <c r="E33" s="5">
        <f t="shared" si="6"/>
        <v>5.7797917705656232</v>
      </c>
      <c r="F33" s="5">
        <f t="shared" si="6"/>
        <v>6.7589942524379554</v>
      </c>
      <c r="G33" s="5">
        <f t="shared" si="6"/>
        <v>7.5708374109325067</v>
      </c>
      <c r="H33" s="5">
        <f t="shared" si="6"/>
        <v>8.2711076871752063</v>
      </c>
      <c r="I33" s="5">
        <f t="shared" si="6"/>
        <v>8.9527824830425971</v>
      </c>
      <c r="J33" s="5">
        <f t="shared" si="6"/>
        <v>9.5972663181593667</v>
      </c>
    </row>
    <row r="34" spans="1:10" x14ac:dyDescent="0.25">
      <c r="A34" s="18" t="s">
        <v>24</v>
      </c>
      <c r="B34" s="5">
        <f>B31+$E$8*B32</f>
        <v>4.7947097643560674</v>
      </c>
      <c r="C34" s="5">
        <f t="shared" ref="C34:J34" si="7">C31+$E$8*C32</f>
        <v>5.4577890798481477</v>
      </c>
      <c r="D34" s="5">
        <f t="shared" si="7"/>
        <v>6.1766548364661551</v>
      </c>
      <c r="E34" s="5">
        <f t="shared" si="7"/>
        <v>7.0070934753360152</v>
      </c>
      <c r="F34" s="5">
        <f t="shared" si="7"/>
        <v>8.0606778787095834</v>
      </c>
      <c r="G34" s="5">
        <f t="shared" si="7"/>
        <v>9.2816216054609324</v>
      </c>
      <c r="H34" s="5">
        <f t="shared" si="7"/>
        <v>10.614138214464138</v>
      </c>
      <c r="I34" s="5">
        <f t="shared" si="7"/>
        <v>11.965250303842652</v>
      </c>
      <c r="J34" s="5">
        <f t="shared" si="7"/>
        <v>13.35355335397178</v>
      </c>
    </row>
    <row r="35" spans="1:10" x14ac:dyDescent="0.25">
      <c r="A35" s="18" t="s">
        <v>25</v>
      </c>
      <c r="B35" s="5">
        <v>1.28</v>
      </c>
      <c r="C35" s="5">
        <v>1.18</v>
      </c>
      <c r="D35" s="5">
        <v>1.1100000000000001</v>
      </c>
      <c r="E35" s="5">
        <v>1.08</v>
      </c>
      <c r="F35" s="5">
        <v>1.08</v>
      </c>
      <c r="G35" s="5">
        <v>1.1200000000000001</v>
      </c>
      <c r="H35" s="5">
        <v>1.2</v>
      </c>
      <c r="I35" s="5">
        <v>1.31</v>
      </c>
      <c r="J35" s="5">
        <v>1.44</v>
      </c>
    </row>
    <row r="36" spans="1:10" x14ac:dyDescent="0.25">
      <c r="A36" s="18" t="s">
        <v>26</v>
      </c>
      <c r="B36" s="5">
        <f>B31-$E$8*B35</f>
        <v>0.96404080704241757</v>
      </c>
      <c r="C36" s="5">
        <f t="shared" ref="C36:J36" si="8">C31-$E$8*C35</f>
        <v>2.1663890534184582</v>
      </c>
      <c r="D36" s="5">
        <f t="shared" si="8"/>
        <v>3.3129508586685716</v>
      </c>
      <c r="E36" s="5">
        <f t="shared" si="8"/>
        <v>4.3851307424174486</v>
      </c>
      <c r="F36" s="5">
        <f t="shared" si="8"/>
        <v>5.4015241850403992</v>
      </c>
      <c r="G36" s="5">
        <f t="shared" si="8"/>
        <v>6.3435357061621129</v>
      </c>
      <c r="H36" s="5">
        <f t="shared" si="8"/>
        <v>7.2111653057825942</v>
      </c>
      <c r="I36" s="5">
        <f t="shared" si="8"/>
        <v>8.0230084642771473</v>
      </c>
      <c r="J36" s="5">
        <f t="shared" si="8"/>
        <v>8.7976606620210802</v>
      </c>
    </row>
    <row r="37" spans="1:10" x14ac:dyDescent="0.25">
      <c r="A37" s="18" t="s">
        <v>27</v>
      </c>
      <c r="B37" s="5">
        <f>B31+$E$8*B35</f>
        <v>5.7244837831215172</v>
      </c>
      <c r="C37" s="5">
        <f t="shared" ref="C37:J37" si="9">C31+$E$8*C35</f>
        <v>6.5549224219913782</v>
      </c>
      <c r="D37" s="5">
        <f t="shared" si="9"/>
        <v>7.4411475019871656</v>
      </c>
      <c r="E37" s="5">
        <f t="shared" si="9"/>
        <v>8.4017545034841898</v>
      </c>
      <c r="F37" s="5">
        <f t="shared" si="9"/>
        <v>9.4181479461071405</v>
      </c>
      <c r="G37" s="5">
        <f t="shared" si="9"/>
        <v>10.508923310231326</v>
      </c>
      <c r="H37" s="5">
        <f t="shared" si="9"/>
        <v>11.674080595856751</v>
      </c>
      <c r="I37" s="5">
        <f t="shared" si="9"/>
        <v>12.895024322608101</v>
      </c>
      <c r="J37" s="5">
        <f t="shared" si="9"/>
        <v>14.153159010110066</v>
      </c>
    </row>
  </sheetData>
  <mergeCells count="6">
    <mergeCell ref="A29:J29"/>
    <mergeCell ref="N1:O1"/>
    <mergeCell ref="A7:I7"/>
    <mergeCell ref="A8:C8"/>
    <mergeCell ref="A12:J12"/>
    <mergeCell ref="A13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7"/>
  <sheetViews>
    <sheetView tabSelected="1" topLeftCell="A34" zoomScale="70" zoomScaleNormal="70" workbookViewId="0">
      <selection activeCell="F66" sqref="F66"/>
    </sheetView>
  </sheetViews>
  <sheetFormatPr defaultRowHeight="15" x14ac:dyDescent="0.25"/>
  <cols>
    <col min="1" max="1" width="38.42578125" customWidth="1"/>
    <col min="3" max="3" width="17.28515625" customWidth="1"/>
    <col min="18" max="18" width="18.42578125" customWidth="1"/>
  </cols>
  <sheetData>
    <row r="1" spans="1:18" ht="19.5" x14ac:dyDescent="0.25">
      <c r="A1" s="52" t="s">
        <v>29</v>
      </c>
      <c r="B1" s="53" t="s">
        <v>30</v>
      </c>
      <c r="C1" s="53" t="s">
        <v>31</v>
      </c>
    </row>
    <row r="2" spans="1:18" ht="18.75" x14ac:dyDescent="0.25">
      <c r="A2" s="62" t="s">
        <v>32</v>
      </c>
      <c r="B2" s="26">
        <v>68.8</v>
      </c>
      <c r="C2" s="26">
        <v>45.1</v>
      </c>
    </row>
    <row r="3" spans="1:18" ht="18.75" x14ac:dyDescent="0.3">
      <c r="A3" s="62" t="s">
        <v>33</v>
      </c>
      <c r="B3" s="26">
        <v>61.2</v>
      </c>
      <c r="C3" s="26">
        <v>59</v>
      </c>
      <c r="G3" s="50" t="s">
        <v>39</v>
      </c>
      <c r="H3" s="51"/>
      <c r="I3" s="51"/>
      <c r="J3" s="51"/>
      <c r="K3" s="51"/>
      <c r="L3" s="51"/>
      <c r="M3" s="51"/>
      <c r="R3" s="27"/>
    </row>
    <row r="4" spans="1:18" ht="18.75" x14ac:dyDescent="0.25">
      <c r="A4" s="62" t="s">
        <v>34</v>
      </c>
      <c r="B4" s="26">
        <v>59.9</v>
      </c>
      <c r="C4" s="26">
        <v>57.2</v>
      </c>
    </row>
    <row r="5" spans="1:18" ht="18.75" x14ac:dyDescent="0.25">
      <c r="A5" s="62" t="s">
        <v>35</v>
      </c>
      <c r="B5" s="26">
        <v>56.7</v>
      </c>
      <c r="C5" s="26">
        <v>61.8</v>
      </c>
    </row>
    <row r="6" spans="1:18" ht="18.75" x14ac:dyDescent="0.25">
      <c r="A6" s="62" t="s">
        <v>36</v>
      </c>
      <c r="B6" s="26">
        <v>55</v>
      </c>
      <c r="C6" s="26">
        <v>58.8</v>
      </c>
    </row>
    <row r="7" spans="1:18" ht="18.75" x14ac:dyDescent="0.25">
      <c r="A7" s="62" t="s">
        <v>37</v>
      </c>
      <c r="B7" s="26">
        <v>54.3</v>
      </c>
      <c r="C7" s="26">
        <v>47.2</v>
      </c>
    </row>
    <row r="8" spans="1:18" ht="18.75" x14ac:dyDescent="0.25">
      <c r="A8" s="62" t="s">
        <v>38</v>
      </c>
      <c r="B8" s="26">
        <v>49.3</v>
      </c>
      <c r="C8" s="26">
        <v>55.2</v>
      </c>
    </row>
    <row r="12" spans="1:18" x14ac:dyDescent="0.25">
      <c r="A12" s="54" t="s">
        <v>50</v>
      </c>
      <c r="B12" s="63">
        <f t="array" ref="B12:C16">LINEST(B2:B8,C2:C8,1,1)</f>
        <v>-0.34592660397769825</v>
      </c>
      <c r="C12" s="63">
        <v>76.877084844089921</v>
      </c>
      <c r="D12" s="54" t="s">
        <v>3</v>
      </c>
    </row>
    <row r="13" spans="1:18" x14ac:dyDescent="0.25">
      <c r="A13" s="54" t="s">
        <v>5</v>
      </c>
      <c r="B13" s="63">
        <v>0.40969794207390198</v>
      </c>
      <c r="C13" s="63">
        <v>22.620166130755702</v>
      </c>
      <c r="D13" s="54" t="s">
        <v>6</v>
      </c>
    </row>
    <row r="14" spans="1:18" x14ac:dyDescent="0.25">
      <c r="A14" s="54" t="s">
        <v>8</v>
      </c>
      <c r="B14" s="63">
        <v>0.12479071517835726</v>
      </c>
      <c r="C14" s="63">
        <v>6.3515074364101265</v>
      </c>
      <c r="D14" s="54" t="s">
        <v>9</v>
      </c>
    </row>
    <row r="15" spans="1:18" x14ac:dyDescent="0.25">
      <c r="A15" s="54" t="s">
        <v>10</v>
      </c>
      <c r="B15" s="63">
        <v>0.71291928309346098</v>
      </c>
      <c r="C15" s="63">
        <v>5</v>
      </c>
      <c r="D15" s="54" t="s">
        <v>11</v>
      </c>
    </row>
    <row r="16" spans="1:18" x14ac:dyDescent="0.25">
      <c r="A16" s="54" t="s">
        <v>12</v>
      </c>
      <c r="B16" s="63">
        <v>28.760337854705739</v>
      </c>
      <c r="C16" s="63">
        <v>201.70823357386567</v>
      </c>
      <c r="D16" s="54" t="s">
        <v>13</v>
      </c>
    </row>
    <row r="19" spans="1:22" ht="15.75" thickBot="1" x14ac:dyDescent="0.3"/>
    <row r="20" spans="1:22" ht="38.25" x14ac:dyDescent="0.35">
      <c r="A20" s="86" t="s">
        <v>42</v>
      </c>
      <c r="D20" s="84"/>
      <c r="E20" s="85" t="s">
        <v>56</v>
      </c>
      <c r="F20" s="72"/>
      <c r="G20" s="88"/>
      <c r="H20" s="72"/>
      <c r="I20" s="72"/>
      <c r="J20" s="72"/>
      <c r="K20" s="73"/>
    </row>
    <row r="21" spans="1:22" x14ac:dyDescent="0.25">
      <c r="A21" s="34"/>
      <c r="D21" s="29"/>
      <c r="E21" s="28"/>
      <c r="F21" s="28"/>
      <c r="G21" s="28"/>
      <c r="H21" s="28"/>
      <c r="I21" s="28"/>
      <c r="J21" s="28"/>
      <c r="K21" s="30"/>
    </row>
    <row r="22" spans="1:22" ht="20.25" thickBot="1" x14ac:dyDescent="0.4">
      <c r="A22" s="64">
        <f>SQRT(B14)</f>
        <v>0.35325729317079535</v>
      </c>
      <c r="D22" s="67" t="s">
        <v>44</v>
      </c>
      <c r="E22" s="68">
        <f>FINV(0.05,1,5)</f>
        <v>6.607890973703368</v>
      </c>
      <c r="F22" s="68"/>
      <c r="G22" s="68"/>
      <c r="H22" s="69" t="s">
        <v>53</v>
      </c>
      <c r="I22" s="68"/>
      <c r="J22" s="68"/>
      <c r="K22" s="30"/>
    </row>
    <row r="23" spans="1:22" x14ac:dyDescent="0.25">
      <c r="A23" s="65" t="s">
        <v>43</v>
      </c>
      <c r="D23" s="67"/>
      <c r="E23" s="70"/>
      <c r="F23" s="68"/>
      <c r="G23" s="68"/>
      <c r="H23" s="68"/>
      <c r="I23" s="68"/>
      <c r="J23" s="68"/>
      <c r="K23" s="30"/>
    </row>
    <row r="24" spans="1:22" ht="25.5" thickBot="1" x14ac:dyDescent="0.5">
      <c r="A24" s="66" t="s">
        <v>52</v>
      </c>
      <c r="D24" s="67" t="s">
        <v>10</v>
      </c>
      <c r="E24" s="68">
        <v>0.71291928309346342</v>
      </c>
      <c r="F24" s="68"/>
      <c r="G24" s="68"/>
      <c r="H24" s="68"/>
      <c r="I24" s="68"/>
      <c r="J24" s="68"/>
      <c r="K24" s="30"/>
    </row>
    <row r="25" spans="1:22" ht="15.75" thickBot="1" x14ac:dyDescent="0.3">
      <c r="D25" s="31"/>
      <c r="E25" s="32"/>
      <c r="F25" s="32"/>
      <c r="G25" s="32"/>
      <c r="H25" s="32"/>
      <c r="I25" s="32"/>
      <c r="J25" s="32"/>
      <c r="K25" s="33"/>
    </row>
    <row r="27" spans="1:22" ht="21" x14ac:dyDescent="0.35">
      <c r="D27" s="60" t="s">
        <v>45</v>
      </c>
      <c r="E27" s="61"/>
      <c r="F27" s="61"/>
      <c r="G27" s="61"/>
      <c r="H27" s="61"/>
      <c r="I27" s="61"/>
      <c r="J27" s="61"/>
      <c r="K27" s="61"/>
      <c r="L27" s="61"/>
    </row>
    <row r="28" spans="1:22" ht="21" x14ac:dyDescent="0.35">
      <c r="E28" s="61"/>
      <c r="F28" s="61"/>
      <c r="G28" s="61"/>
      <c r="H28" s="61"/>
      <c r="I28" s="61"/>
      <c r="J28" s="61"/>
      <c r="K28" s="61"/>
      <c r="L28" s="61"/>
      <c r="M28" s="61"/>
    </row>
    <row r="29" spans="1:22" ht="15.75" thickBot="1" x14ac:dyDescent="0.3"/>
    <row r="30" spans="1:22" x14ac:dyDescent="0.25">
      <c r="A30" s="79"/>
      <c r="B30" s="72" t="s">
        <v>40</v>
      </c>
      <c r="C30" s="83"/>
      <c r="D30" s="80"/>
      <c r="E30" s="80"/>
      <c r="F30" s="80"/>
      <c r="G30" s="80"/>
      <c r="H30" s="81"/>
    </row>
    <row r="31" spans="1:22" ht="23.25" x14ac:dyDescent="0.35">
      <c r="A31" s="67"/>
      <c r="B31" s="68"/>
      <c r="C31" s="68"/>
      <c r="D31" s="68"/>
      <c r="E31" s="68"/>
      <c r="F31" s="68"/>
      <c r="G31" s="68"/>
      <c r="H31" s="75"/>
      <c r="V31" s="35"/>
    </row>
    <row r="32" spans="1:22" ht="23.25" x14ac:dyDescent="0.35">
      <c r="A32" s="89" t="s">
        <v>41</v>
      </c>
      <c r="B32" s="26">
        <v>45.1</v>
      </c>
      <c r="C32" s="26">
        <v>59</v>
      </c>
      <c r="D32" s="26">
        <v>57.2</v>
      </c>
      <c r="E32" s="26">
        <v>61.8</v>
      </c>
      <c r="F32" s="26">
        <v>58.8</v>
      </c>
      <c r="G32" s="26">
        <v>47.2</v>
      </c>
      <c r="H32" s="82">
        <v>55.2</v>
      </c>
      <c r="V32" s="35"/>
    </row>
    <row r="33" spans="1:22" ht="24" thickBot="1" x14ac:dyDescent="0.4">
      <c r="A33" s="76"/>
      <c r="B33" s="77">
        <f>$B$12*B32+$C$12</f>
        <v>61.27579500469573</v>
      </c>
      <c r="C33" s="77">
        <f>$B$12*C32+$C$12</f>
        <v>56.467415209405729</v>
      </c>
      <c r="D33" s="77">
        <f>$B$12*D32+$C$12</f>
        <v>57.090083096565579</v>
      </c>
      <c r="E33" s="77">
        <f>$B$12*E32+$C$12</f>
        <v>55.498820718268171</v>
      </c>
      <c r="F33" s="77">
        <f>$B$12*F32+$C$12</f>
        <v>56.53660053020127</v>
      </c>
      <c r="G33" s="77">
        <f>$B$12*G32+$C$12</f>
        <v>60.549349136342563</v>
      </c>
      <c r="H33" s="78">
        <f>$B$12*H32+$C$12</f>
        <v>57.781936304520976</v>
      </c>
      <c r="V33" s="35"/>
    </row>
    <row r="34" spans="1:22" ht="23.25" x14ac:dyDescent="0.35">
      <c r="V34" s="35"/>
    </row>
    <row r="35" spans="1:22" ht="15.75" thickBot="1" x14ac:dyDescent="0.3"/>
    <row r="36" spans="1:22" ht="19.5" x14ac:dyDescent="0.35">
      <c r="A36" s="71" t="s">
        <v>55</v>
      </c>
      <c r="B36" s="72"/>
      <c r="C36" s="72"/>
      <c r="D36" s="72"/>
      <c r="E36" s="72"/>
      <c r="F36" s="72"/>
      <c r="G36" s="55"/>
      <c r="H36" s="56"/>
    </row>
    <row r="37" spans="1:22" x14ac:dyDescent="0.25">
      <c r="A37" s="67"/>
      <c r="B37" s="68"/>
      <c r="C37" s="68"/>
      <c r="D37" s="68"/>
      <c r="E37" s="68"/>
      <c r="F37" s="68"/>
      <c r="G37" s="28"/>
      <c r="H37" s="30"/>
    </row>
    <row r="38" spans="1:22" ht="18.75" x14ac:dyDescent="0.3">
      <c r="A38" s="67"/>
      <c r="B38" s="74" t="s">
        <v>51</v>
      </c>
      <c r="C38" s="68"/>
      <c r="D38" s="68">
        <f>B12/B13</f>
        <v>-0.8443454761491076</v>
      </c>
      <c r="E38" s="68"/>
      <c r="F38" s="68"/>
      <c r="G38" s="28"/>
      <c r="H38" s="30"/>
    </row>
    <row r="39" spans="1:22" x14ac:dyDescent="0.25">
      <c r="A39" s="67"/>
      <c r="B39" s="68"/>
      <c r="C39" s="68"/>
      <c r="D39" s="68"/>
      <c r="E39" s="68"/>
      <c r="F39" s="68"/>
      <c r="G39" s="28"/>
      <c r="H39" s="30"/>
    </row>
    <row r="40" spans="1:22" x14ac:dyDescent="0.25">
      <c r="A40" s="67"/>
      <c r="B40" s="68"/>
      <c r="C40" s="68"/>
      <c r="D40" s="68"/>
      <c r="E40" s="68"/>
      <c r="F40" s="68"/>
      <c r="G40" s="28"/>
      <c r="H40" s="30"/>
    </row>
    <row r="41" spans="1:22" ht="24" thickBot="1" x14ac:dyDescent="0.4">
      <c r="A41" s="76"/>
      <c r="B41" s="77"/>
      <c r="C41" s="77"/>
      <c r="D41" s="77"/>
      <c r="E41" s="77"/>
      <c r="F41" s="77"/>
      <c r="G41" s="32"/>
      <c r="H41" s="33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4" spans="1:22" ht="15.75" thickBot="1" x14ac:dyDescent="0.3"/>
    <row r="45" spans="1:22" ht="18.75" x14ac:dyDescent="0.3">
      <c r="A45" s="90" t="s">
        <v>46</v>
      </c>
      <c r="B45" s="87"/>
      <c r="C45" s="87"/>
      <c r="D45" s="87"/>
      <c r="E45" s="87"/>
      <c r="F45" s="72"/>
      <c r="G45" s="72"/>
      <c r="H45" s="73"/>
    </row>
    <row r="46" spans="1:22" ht="19.5" x14ac:dyDescent="0.35">
      <c r="A46" s="67"/>
      <c r="B46" s="68"/>
      <c r="C46" s="68"/>
      <c r="D46" s="68"/>
      <c r="E46" s="68"/>
      <c r="F46" s="74" t="s">
        <v>54</v>
      </c>
      <c r="G46" s="68"/>
      <c r="H46" s="75"/>
    </row>
    <row r="47" spans="1:22" x14ac:dyDescent="0.25">
      <c r="A47" s="67">
        <f>TINV(0.05,5)</f>
        <v>2.570581835636315</v>
      </c>
      <c r="B47" s="68"/>
      <c r="C47" s="68">
        <v>-0.84434547599999998</v>
      </c>
      <c r="D47" s="68" t="s">
        <v>47</v>
      </c>
      <c r="E47" s="68"/>
      <c r="F47" s="68"/>
      <c r="G47" s="68"/>
      <c r="H47" s="75"/>
    </row>
    <row r="48" spans="1:22" x14ac:dyDescent="0.25">
      <c r="A48" s="67"/>
      <c r="B48" s="68"/>
      <c r="C48" s="68"/>
      <c r="D48" s="68"/>
      <c r="E48" s="68"/>
      <c r="F48" s="68"/>
      <c r="G48" s="68"/>
      <c r="H48" s="75"/>
    </row>
    <row r="49" spans="1:11" ht="15.75" thickBot="1" x14ac:dyDescent="0.3">
      <c r="A49" s="76"/>
      <c r="B49" s="77"/>
      <c r="C49" s="77"/>
      <c r="D49" s="77"/>
      <c r="E49" s="77"/>
      <c r="F49" s="77"/>
      <c r="G49" s="77"/>
      <c r="H49" s="78"/>
    </row>
    <row r="53" spans="1:11" ht="23.25" x14ac:dyDescent="0.35">
      <c r="A53" s="58" t="s">
        <v>57</v>
      </c>
      <c r="B53" s="93"/>
      <c r="C53" s="93"/>
      <c r="D53" s="93"/>
      <c r="E53" s="59"/>
      <c r="F53" s="59"/>
      <c r="G53" s="59"/>
      <c r="H53" s="59"/>
      <c r="I53" s="57"/>
      <c r="J53" s="57"/>
      <c r="K53" s="57"/>
    </row>
    <row r="55" spans="1:11" ht="23.25" x14ac:dyDescent="0.35">
      <c r="A55" s="91" t="s">
        <v>48</v>
      </c>
      <c r="B55" s="91"/>
      <c r="C55" s="91"/>
      <c r="D55" s="91"/>
      <c r="E55" s="91"/>
      <c r="F55" s="92"/>
      <c r="G55" s="92"/>
      <c r="H55" s="35"/>
      <c r="I55" s="35"/>
      <c r="J55" s="35"/>
    </row>
    <row r="56" spans="1:11" ht="23.25" x14ac:dyDescent="0.35">
      <c r="A56" s="91"/>
      <c r="B56" s="91"/>
      <c r="C56" s="91"/>
      <c r="D56" s="91"/>
      <c r="E56" s="91"/>
      <c r="F56" s="92"/>
      <c r="G56" s="92"/>
      <c r="H56" s="35"/>
      <c r="I56" s="35"/>
      <c r="J56" s="35"/>
    </row>
    <row r="57" spans="1:11" ht="23.25" x14ac:dyDescent="0.35">
      <c r="A57" s="91" t="s">
        <v>49</v>
      </c>
      <c r="B57" s="91"/>
      <c r="C57" s="91"/>
      <c r="D57" s="91"/>
      <c r="E57" s="91"/>
      <c r="F57" s="92"/>
      <c r="G57" s="92"/>
      <c r="H57" s="35"/>
      <c r="I57" s="35"/>
      <c r="J57" s="35"/>
    </row>
  </sheetData>
  <mergeCells count="1">
    <mergeCell ref="G3:M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0</xdr:col>
                <xdr:colOff>190500</xdr:colOff>
                <xdr:row>29</xdr:row>
                <xdr:rowOff>142875</xdr:rowOff>
              </from>
              <to>
                <xdr:col>2</xdr:col>
                <xdr:colOff>228600</xdr:colOff>
                <xdr:row>31</xdr:row>
                <xdr:rowOff>9525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1133475</xdr:colOff>
                <xdr:row>33</xdr:row>
                <xdr:rowOff>47625</xdr:rowOff>
              </to>
            </anchor>
          </objectPr>
        </oleObject>
      </mc:Choice>
      <mc:Fallback>
        <oleObject progId="Equation.3" shapeId="2050" r:id="rId6"/>
      </mc:Fallback>
    </mc:AlternateContent>
    <mc:AlternateContent xmlns:mc="http://schemas.openxmlformats.org/markup-compatibility/2006">
      <mc:Choice Requires="x14">
        <oleObject progId="Equation.3" shapeId="2052" r:id="rId8">
          <objectPr defaultSize="0" autoPict="0" r:id="rId9">
            <anchor moveWithCells="1" siz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666750</xdr:colOff>
                <xdr:row>22</xdr:row>
                <xdr:rowOff>57150</xdr:rowOff>
              </to>
            </anchor>
          </objectPr>
        </oleObject>
      </mc:Choice>
      <mc:Fallback>
        <oleObject progId="Equation.3" shapeId="2052" r:id="rId8"/>
      </mc:Fallback>
    </mc:AlternateContent>
    <mc:AlternateContent xmlns:mc="http://schemas.openxmlformats.org/markup-compatibility/2006">
      <mc:Choice Requires="x14">
        <oleObject progId="Equation.3" shapeId="2053" r:id="rId10">
          <objectPr defaultSize="0" autoPict="0" r:id="rId11">
            <anchor moveWithCells="1" siz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561975</xdr:colOff>
                <xdr:row>39</xdr:row>
                <xdr:rowOff>66675</xdr:rowOff>
              </to>
            </anchor>
          </objectPr>
        </oleObject>
      </mc:Choice>
      <mc:Fallback>
        <oleObject progId="Equation.3" shapeId="2053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2.1</vt:lpstr>
      <vt:lpstr>3.0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2019-10-12T09:05:06Z</dcterms:modified>
</cp:coreProperties>
</file>