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esktop\Лаба 1.3.3\Materials\"/>
    </mc:Choice>
  </mc:AlternateContent>
  <xr:revisionPtr revIDLastSave="0" documentId="12_ncr:500000_{F53B0341-6E1A-4DE1-B48E-DE2F90C315B2}" xr6:coauthVersionLast="31" xr6:coauthVersionMax="31" xr10:uidLastSave="{00000000-0000-0000-0000-000000000000}"/>
  <bookViews>
    <workbookView xWindow="0" yWindow="0" windowWidth="23040" windowHeight="9072" activeTab="2" xr2:uid="{49A5919A-777A-4DBC-8C1D-05AAF8ADE0B7}"/>
  </bookViews>
  <sheets>
    <sheet name="Лист1" sheetId="1" r:id="rId1"/>
    <sheet name="Лист5" sheetId="5" r:id="rId2"/>
    <sheet name="graphic1" sheetId="2" r:id="rId3"/>
    <sheet name="Лист7" sheetId="7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E7" i="5" s="1"/>
  <c r="D6" i="5"/>
  <c r="C6" i="5"/>
  <c r="B6" i="5"/>
  <c r="H7" i="5"/>
  <c r="I7" i="5"/>
  <c r="G7" i="5"/>
  <c r="C7" i="5"/>
  <c r="D7" i="5"/>
  <c r="F7" i="5"/>
  <c r="B7" i="5"/>
  <c r="B3" i="5"/>
  <c r="B4" i="5"/>
  <c r="H6" i="5"/>
  <c r="G3" i="5"/>
  <c r="G4" i="5" s="1"/>
  <c r="G6" i="5"/>
  <c r="I6" i="5"/>
  <c r="B37" i="1"/>
  <c r="D37" i="1" s="1"/>
  <c r="B36" i="1"/>
  <c r="D36" i="1" s="1"/>
  <c r="B35" i="1"/>
  <c r="D35" i="1" s="1"/>
  <c r="B46" i="1" l="1"/>
  <c r="B45" i="1"/>
  <c r="B44" i="1"/>
  <c r="B40" i="1"/>
  <c r="G5" i="1"/>
  <c r="G2" i="1"/>
  <c r="A12" i="1"/>
  <c r="A11" i="1"/>
  <c r="A10" i="1"/>
  <c r="G14" i="1"/>
  <c r="D40" i="1" s="1"/>
  <c r="D41" i="1" l="1"/>
  <c r="D44" i="1"/>
  <c r="D19" i="1"/>
  <c r="C7" i="1"/>
  <c r="D42" i="1"/>
  <c r="D46" i="1"/>
  <c r="D45" i="1"/>
  <c r="D17" i="1"/>
  <c r="C9" i="1"/>
  <c r="C5" i="1"/>
  <c r="D16" i="1"/>
  <c r="C8" i="1"/>
  <c r="C4" i="1"/>
  <c r="C12" i="1"/>
  <c r="D18" i="1"/>
  <c r="C2" i="1"/>
  <c r="C3" i="1"/>
  <c r="C11" i="1"/>
  <c r="C10" i="1"/>
  <c r="C6" i="1"/>
  <c r="C13" i="1"/>
  <c r="A7" i="1" l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alexp</author>
  </authors>
  <commentList>
    <comment ref="B1" authorId="0" shapeId="0" xr:uid="{1F2B66DE-CB94-4E65-8298-E3EE8153C0B1}">
      <text>
        <r>
          <rPr>
            <b/>
            <sz val="9"/>
            <color indexed="81"/>
            <rFont val="Tahoma"/>
            <charset val="1"/>
          </rPr>
          <t>alexp:</t>
        </r>
        <r>
          <rPr>
            <sz val="9"/>
            <color indexed="81"/>
            <rFont val="Tahoma"/>
            <charset val="1"/>
          </rPr>
          <t xml:space="preserve">
Разность давлений между сосединими участками
СПИРТОВОЙ МАНОМЕТР!</t>
        </r>
      </text>
    </comment>
    <comment ref="G1" authorId="0" shapeId="0" xr:uid="{1025E54E-29BE-416F-A291-2F83AEBDA494}">
      <text>
        <r>
          <rPr>
            <b/>
            <sz val="9"/>
            <color indexed="81"/>
            <rFont val="Tahoma"/>
            <charset val="1"/>
          </rPr>
          <t>alexp:</t>
        </r>
        <r>
          <rPr>
            <sz val="9"/>
            <color indexed="81"/>
            <rFont val="Tahoma"/>
            <charset val="1"/>
          </rPr>
          <t xml:space="preserve">
оценка расстояние при котором  течение - ламминарное</t>
        </r>
      </text>
    </comment>
    <comment ref="G4" authorId="0" shapeId="0" xr:uid="{31C0E304-5686-44DD-B3C3-8D87FB40E011}">
      <text>
        <r>
          <rPr>
            <b/>
            <sz val="9"/>
            <color indexed="81"/>
            <rFont val="Tahoma"/>
            <charset val="1"/>
          </rPr>
          <t>alexp:</t>
        </r>
        <r>
          <rPr>
            <sz val="9"/>
            <color indexed="81"/>
            <rFont val="Tahoma"/>
            <charset val="1"/>
          </rPr>
          <t xml:space="preserve">
оценка расстояние при котором  течение - ламминарное</t>
        </r>
      </text>
    </comment>
  </commentList>
</comments>
</file>

<file path=xl/sharedStrings.xml><?xml version="1.0" encoding="utf-8"?>
<sst xmlns="http://schemas.openxmlformats.org/spreadsheetml/2006/main" count="38" uniqueCount="34">
  <si>
    <t>Трубка 1</t>
  </si>
  <si>
    <t>Расход жидоксти, литры/sec</t>
  </si>
  <si>
    <t>delta_p, mm спиртовой манометр</t>
  </si>
  <si>
    <t>Константы</t>
  </si>
  <si>
    <t>a - посчитанное cm</t>
  </si>
  <si>
    <t>а - действительное cm</t>
  </si>
  <si>
    <t>Па</t>
  </si>
  <si>
    <t>Спиртовой манометр</t>
  </si>
  <si>
    <t>//Наполнитель - этиловый спирт</t>
  </si>
  <si>
    <t>delta_p, Pa</t>
  </si>
  <si>
    <t>Проверка ломинарности(выяснее на каком расстоянии течение - ламинарное)</t>
  </si>
  <si>
    <t>Расход</t>
  </si>
  <si>
    <t>delta_p, mm</t>
  </si>
  <si>
    <t>на участке 0 - 1(11 cm)</t>
  </si>
  <si>
    <t>На участке 2-3(40 cm)</t>
  </si>
  <si>
    <t>На участке 3-4(50 cm)</t>
  </si>
  <si>
    <t>на участке 1-2(30 cm)</t>
  </si>
  <si>
    <t>0.8095</t>
  </si>
  <si>
    <t>гр/(cm^3)</t>
  </si>
  <si>
    <t>9ый Пункт</t>
  </si>
  <si>
    <t>Трубка №1:</t>
  </si>
  <si>
    <t>Трубка 2</t>
  </si>
  <si>
    <t>d трубки +- 0,5, mm</t>
  </si>
  <si>
    <t>Трубка №2:</t>
  </si>
  <si>
    <t>Трубка 3</t>
  </si>
  <si>
    <t>delta_p</t>
  </si>
  <si>
    <t>delta_p, Pascal</t>
  </si>
  <si>
    <t>Трубка №3:</t>
  </si>
  <si>
    <t>Расстояние</t>
  </si>
  <si>
    <t>lnС</t>
  </si>
  <si>
    <t>Q * 10^-3 л/с</t>
  </si>
  <si>
    <t>ln r, mm</t>
  </si>
  <si>
    <t>d, mm</t>
  </si>
  <si>
    <t>Р,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</si>
</sst>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3" formatCode="0.000"/>
  </numFmts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3" borderId="2" xfId="0" applyFill="1" applyBorder="1"/>
    <xf numFmtId="0" fontId="0" fillId="4" borderId="0" xfId="0" applyFill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4" borderId="0" xfId="0" applyFill="1" applyBorder="1" applyAlignment="1"/>
    <xf numFmtId="0" fontId="0" fillId="4" borderId="7" xfId="0" applyFill="1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0" xfId="0" applyFill="1"/>
    <xf numFmtId="0" fontId="0" fillId="0" borderId="0" xfId="0" applyFill="1" applyAlignment="1"/>
    <xf numFmtId="2" fontId="0" fillId="0" borderId="0" xfId="0" applyNumberFormat="1" applyFill="1"/>
    <xf numFmtId="0" fontId="0" fillId="5" borderId="0" xfId="0" applyFill="1"/>
    <xf numFmtId="0" fontId="0" fillId="0" borderId="9" xfId="0" applyBorder="1"/>
    <xf numFmtId="0" fontId="0" fillId="6" borderId="0" xfId="0" applyFill="1" applyAlignment="1"/>
    <xf numFmtId="2" fontId="0" fillId="7" borderId="0" xfId="0" applyNumberFormat="1" applyFill="1"/>
    <xf numFmtId="0" fontId="0" fillId="7" borderId="0" xfId="0" applyFill="1" applyAlignment="1"/>
    <xf numFmtId="49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172" fontId="0" fillId="6" borderId="0" xfId="0" applyNumberFormat="1" applyFill="1"/>
    <xf numFmtId="172" fontId="0" fillId="7" borderId="0" xfId="0" applyNumberFormat="1" applyFill="1"/>
    <xf numFmtId="173" fontId="0" fillId="6" borderId="0" xfId="0" applyNumberFormat="1" applyFill="1"/>
    <xf numFmtId="173" fontId="0" fillId="7" borderId="0" xfId="0" applyNumberFormat="1" applyFill="1"/>
    <xf numFmtId="172" fontId="5" fillId="0" borderId="0" xfId="0" applyNumberFormat="1" applyFont="1" applyFill="1"/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 applyBorder="1"/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73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Лист5!$B$5:$F$5</c:f>
              <c:numCache>
                <c:formatCode>General</c:formatCode>
                <c:ptCount val="5"/>
                <c:pt idx="0">
                  <c:v>29.41995</c:v>
                </c:pt>
                <c:pt idx="1">
                  <c:v>56.878570000000003</c:v>
                </c:pt>
                <c:pt idx="2">
                  <c:v>90.221180000000004</c:v>
                </c:pt>
                <c:pt idx="3">
                  <c:v>125.52512</c:v>
                </c:pt>
                <c:pt idx="4">
                  <c:v>162.79039</c:v>
                </c:pt>
              </c:numCache>
            </c:numRef>
          </c:xVal>
          <c:yVal>
            <c:numRef>
              <c:f>Лист5!$B$7:$F$7</c:f>
              <c:numCache>
                <c:formatCode>General</c:formatCode>
                <c:ptCount val="5"/>
                <c:pt idx="0">
                  <c:v>-18.539042165299147</c:v>
                </c:pt>
                <c:pt idx="1">
                  <c:v>-18.494445324506717</c:v>
                </c:pt>
                <c:pt idx="2">
                  <c:v>-18.45869546005525</c:v>
                </c:pt>
                <c:pt idx="3">
                  <c:v>-18.491102703010029</c:v>
                </c:pt>
                <c:pt idx="4">
                  <c:v>-18.539751133779749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C-4431-97F2-98D0F372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42975"/>
        <c:axId val="1167214591"/>
      </c:scatterChart>
      <c:valAx>
        <c:axId val="15801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214591"/>
        <c:crosses val="autoZero"/>
        <c:crossBetween val="midCat"/>
      </c:valAx>
      <c:valAx>
        <c:axId val="11672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14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delat_P</a:t>
            </a:r>
            <a:r>
              <a:rPr lang="ru-RU" sz="1400" b="0" i="0" u="none" strike="noStrike" cap="none" baseline="0">
                <a:effectLst/>
              </a:rPr>
              <a:t>(</a:t>
            </a:r>
            <a:r>
              <a:rPr lang="en-US" sz="1400" b="0" i="0" u="none" strike="noStrike" cap="none" baseline="0">
                <a:effectLst/>
              </a:rPr>
              <a:t>Q)</a:t>
            </a:r>
            <a:endParaRPr lang="ru-RU"/>
          </a:p>
        </c:rich>
      </c:tx>
      <c:layout>
        <c:manualLayout>
          <c:xMode val="edge"/>
          <c:yMode val="edge"/>
          <c:x val="0.42012591685668393"/>
          <c:y val="5.2039456647126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80450125617322E-2"/>
          <c:y val="3.2447855980880833E-2"/>
          <c:w val="0.91086149894601265"/>
          <c:h val="0.89076390970523422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71192634444231"/>
                  <c:y val="7.6961209490589216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ysDash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Лист1!$A$2:$A$6</c:f>
              <c:numCache>
                <c:formatCode>0.0000</c:formatCode>
                <c:ptCount val="5"/>
                <c:pt idx="0">
                  <c:v>1.5957446808510637E-2</c:v>
                </c:pt>
                <c:pt idx="1">
                  <c:v>3.2258064516129031E-2</c:v>
                </c:pt>
                <c:pt idx="2">
                  <c:v>5.3030303030303032E-2</c:v>
                </c:pt>
                <c:pt idx="3">
                  <c:v>7.1428571428571425E-2</c:v>
                </c:pt>
                <c:pt idx="4">
                  <c:v>8.8235294117647065E-2</c:v>
                </c:pt>
              </c:numCache>
            </c:numRef>
          </c:xVal>
          <c:yVal>
            <c:numRef>
              <c:f>Лист1!$C$2:$C$6</c:f>
              <c:numCache>
                <c:formatCode>0.000</c:formatCode>
                <c:ptCount val="5"/>
                <c:pt idx="0">
                  <c:v>29.41995</c:v>
                </c:pt>
                <c:pt idx="1">
                  <c:v>56.878570000000003</c:v>
                </c:pt>
                <c:pt idx="2">
                  <c:v>90.221180000000004</c:v>
                </c:pt>
                <c:pt idx="3">
                  <c:v>125.52512</c:v>
                </c:pt>
                <c:pt idx="4">
                  <c:v>162.79039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6-4D18-8310-26E2C8FF20B6}"/>
            </c:ext>
          </c:extLst>
        </c:ser>
        <c:ser>
          <c:idx val="1"/>
          <c:order val="1"/>
          <c:tx>
            <c:v>турбулентное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squar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5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82615386343469"/>
                  <c:y val="0.10059834245985509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ysDash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Лист1!$A$7:$A$12</c:f>
              <c:numCache>
                <c:formatCode>0.0000</c:formatCode>
                <c:ptCount val="6"/>
                <c:pt idx="0">
                  <c:v>9.154929577464789E-2</c:v>
                </c:pt>
                <c:pt idx="1">
                  <c:v>0.1</c:v>
                </c:pt>
                <c:pt idx="2">
                  <c:v>0.12121212121212122</c:v>
                </c:pt>
                <c:pt idx="3">
                  <c:v>0.13235294117647059</c:v>
                </c:pt>
                <c:pt idx="4">
                  <c:v>0.15151515151515152</c:v>
                </c:pt>
                <c:pt idx="5">
                  <c:v>0.109375</c:v>
                </c:pt>
              </c:numCache>
            </c:numRef>
          </c:xVal>
          <c:yVal>
            <c:numRef>
              <c:f>Лист1!$C$7:$C$12</c:f>
              <c:numCache>
                <c:formatCode>0.000</c:formatCode>
                <c:ptCount val="6"/>
                <c:pt idx="0">
                  <c:v>186.32634999999999</c:v>
                </c:pt>
                <c:pt idx="1">
                  <c:v>231.43693999999999</c:v>
                </c:pt>
                <c:pt idx="2">
                  <c:v>343.23275000000001</c:v>
                </c:pt>
                <c:pt idx="3">
                  <c:v>417.76328999999998</c:v>
                </c:pt>
                <c:pt idx="4">
                  <c:v>553.09505999999999</c:v>
                </c:pt>
                <c:pt idx="5">
                  <c:v>258.89555999999999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6-4D18-8310-26E2C8FF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03919"/>
        <c:axId val="1578124335"/>
      </c:scatterChart>
      <c:valAx>
        <c:axId val="15282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- </a:t>
                </a:r>
                <a:r>
                  <a:rPr lang="ru-RU"/>
                  <a:t>расход</a:t>
                </a:r>
                <a:r>
                  <a:rPr lang="ru-RU" baseline="0"/>
                  <a:t> газа, </a:t>
                </a:r>
                <a:r>
                  <a:rPr lang="ru-RU" sz="900" b="0" i="0" u="none" strike="noStrike" baseline="0">
                    <a:effectLst/>
                  </a:rPr>
                  <a:t>[дм</a:t>
                </a:r>
                <a:r>
                  <a:rPr lang="en-US" sz="900" b="0" i="0" u="none" strike="noStrike" baseline="0">
                    <a:effectLst/>
                  </a:rPr>
                  <a:t> </a:t>
                </a:r>
                <a:r>
                  <a:rPr lang="ru-RU" sz="900" b="0" i="0" u="none" strike="noStrike" baseline="0">
                    <a:effectLst/>
                  </a:rPr>
                  <a:t>^</a:t>
                </a:r>
                <a:r>
                  <a:rPr lang="en-US" sz="900" b="0" i="0" u="none" strike="noStrike" baseline="0">
                    <a:effectLst/>
                  </a:rPr>
                  <a:t> 3</a:t>
                </a:r>
                <a:r>
                  <a:rPr lang="ru-RU" sz="900" b="0" i="0" u="none" strike="noStrike" baseline="0">
                    <a:effectLst/>
                  </a:rPr>
                  <a:t>/с]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495317899813166"/>
              <c:y val="0.8510833313714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124335"/>
        <c:crosses val="autoZero"/>
        <c:crossBetween val="midCat"/>
      </c:valAx>
      <c:valAx>
        <c:axId val="15781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baseline="0">
                    <a:effectLst/>
                  </a:rPr>
                  <a:t> </a:t>
                </a:r>
                <a:r>
                  <a:rPr lang="en-US" sz="900" b="0" i="0" u="none" strike="noStrike" baseline="0">
                    <a:effectLst/>
                  </a:rPr>
                  <a:t>delat_P</a:t>
                </a:r>
                <a:r>
                  <a:rPr lang="ru-RU" sz="900" b="0" i="0" u="none" strike="noStrike" baseline="0">
                    <a:effectLst/>
                  </a:rPr>
                  <a:t>, Па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608178792201617E-2"/>
              <c:y val="0.4102486836013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20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362011853869121E-2"/>
          <c:y val="0.11592697090704222"/>
          <c:w val="0.86015390121689339"/>
          <c:h val="0.847455036930504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58374843427495"/>
                  <c:y val="0.344582139810941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4,0062x + 0,0375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'[Данные давления и расхода 1.3.3.xlsx]проверка для r4'!$D$2,'[Данные давления и расхода 1.3.3.xlsx]проверка для r4'!$D$3</c:f>
              <c:numCache>
                <c:formatCode>General</c:formatCode>
                <c:ptCount val="2"/>
                <c:pt idx="0">
                  <c:v>-6.2528293112423903</c:v>
                </c:pt>
                <c:pt idx="1">
                  <c:v>-5.9426743829385504</c:v>
                </c:pt>
              </c:numCache>
            </c:numRef>
          </c:xVal>
          <c:yVal>
            <c:numRef>
              <c:f>'[Данные давления и расхода 1.3.3.xlsx]проверка для r4'!$B$2,'[Данные давления и расхода 1.3.3.xlsx]проверка для r4'!$B$3</c:f>
              <c:numCache>
                <c:formatCode>0.00</c:formatCode>
                <c:ptCount val="2"/>
                <c:pt idx="0">
                  <c:v>-25.012808493086546</c:v>
                </c:pt>
                <c:pt idx="1">
                  <c:v>-23.770254508426138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A-4F3C-A1AC-D4CE7A71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7789808"/>
        <c:axId val="-1187790896"/>
      </c:scatterChart>
      <c:valAx>
        <c:axId val="-11877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088960917813707"/>
              <c:y val="0.119226558794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7790896"/>
        <c:crosses val="autoZero"/>
        <c:crossBetween val="midCat"/>
        <c:minorUnit val="0.1"/>
      </c:valAx>
      <c:valAx>
        <c:axId val="-11877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Ln(C)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0.83323209733161618"/>
              <c:y val="0.423564484073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77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8</xdr:row>
      <xdr:rowOff>179070</xdr:rowOff>
    </xdr:from>
    <xdr:to>
      <xdr:col>14</xdr:col>
      <xdr:colOff>167640</xdr:colOff>
      <xdr:row>23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98E8747-C55F-4B81-A078-6D8B42CE9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12090</xdr:rowOff>
    </xdr:from>
    <xdr:to>
      <xdr:col>8</xdr:col>
      <xdr:colOff>464820</xdr:colOff>
      <xdr:row>17</xdr:row>
      <xdr:rowOff>108834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35C6A8-34E6-41FA-8483-937B6332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16188</xdr:rowOff>
    </xdr:from>
    <xdr:to>
      <xdr:col>7</xdr:col>
      <xdr:colOff>185530</xdr:colOff>
      <xdr:row>15</xdr:row>
      <xdr:rowOff>92764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EE5285-788B-4FA3-AE1D-777012FD4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4;&#1072;&#1085;&#1085;&#1099;&#1077;%20&#1076;&#1072;&#1074;&#1083;&#1077;&#1085;&#1080;&#1103;%20&#1080;%20&#1088;&#1072;&#1089;&#1093;&#1086;&#1076;&#1072;%201.3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верка для r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DD45-AAEC-44DF-93FE-68BDCDB6E40B}">
  <dimension ref="A1:H46"/>
  <sheetViews>
    <sheetView zoomScale="85" zoomScaleNormal="85" workbookViewId="0">
      <selection activeCell="D15" sqref="D15:D19"/>
    </sheetView>
  </sheetViews>
  <sheetFormatPr defaultRowHeight="14.4" x14ac:dyDescent="0.3"/>
  <cols>
    <col min="1" max="1" width="74.21875" bestFit="1" customWidth="1"/>
    <col min="2" max="3" width="30.33203125" bestFit="1" customWidth="1"/>
    <col min="4" max="4" width="16.6640625" customWidth="1"/>
    <col min="5" max="5" width="47.88671875" customWidth="1"/>
    <col min="6" max="6" width="32" customWidth="1"/>
    <col min="7" max="8" width="20.5546875" bestFit="1" customWidth="1"/>
    <col min="10" max="10" width="19.6640625" bestFit="1" customWidth="1"/>
    <col min="11" max="11" width="14.33203125" bestFit="1" customWidth="1"/>
  </cols>
  <sheetData>
    <row r="1" spans="1:8" ht="15" thickBot="1" x14ac:dyDescent="0.35">
      <c r="A1" t="s">
        <v>1</v>
      </c>
      <c r="B1" s="1" t="s">
        <v>2</v>
      </c>
      <c r="C1" t="s">
        <v>9</v>
      </c>
      <c r="E1" s="3" t="s">
        <v>0</v>
      </c>
      <c r="F1" s="4" t="s">
        <v>22</v>
      </c>
      <c r="G1" s="4" t="s">
        <v>4</v>
      </c>
      <c r="H1" s="5" t="s">
        <v>5</v>
      </c>
    </row>
    <row r="2" spans="1:8" x14ac:dyDescent="0.3">
      <c r="A2" s="34">
        <f>1.5/(60+34)</f>
        <v>1.5957446808510637E-2</v>
      </c>
      <c r="B2" s="23">
        <v>15</v>
      </c>
      <c r="C2" s="36">
        <f t="shared" ref="C2:C13" si="0">$B2*$G$14</f>
        <v>29.41995</v>
      </c>
      <c r="E2" s="9"/>
      <c r="F2" s="4">
        <v>3.85</v>
      </c>
      <c r="G2" s="4">
        <f>0.2*F2*100/2</f>
        <v>38.5</v>
      </c>
      <c r="H2" s="5">
        <v>81</v>
      </c>
    </row>
    <row r="3" spans="1:8" x14ac:dyDescent="0.3">
      <c r="A3" s="34">
        <f>2/(60+2)</f>
        <v>3.2258064516129031E-2</v>
      </c>
      <c r="B3" s="23">
        <v>29</v>
      </c>
      <c r="C3" s="36">
        <f t="shared" si="0"/>
        <v>56.878570000000003</v>
      </c>
      <c r="E3" s="6"/>
      <c r="F3" s="7"/>
      <c r="G3" s="7"/>
      <c r="H3" s="8"/>
    </row>
    <row r="4" spans="1:8" x14ac:dyDescent="0.3">
      <c r="A4" s="34">
        <f>3.5/66</f>
        <v>5.3030303030303032E-2</v>
      </c>
      <c r="B4" s="23">
        <v>46</v>
      </c>
      <c r="C4" s="36">
        <f t="shared" si="0"/>
        <v>90.221180000000004</v>
      </c>
      <c r="E4" s="6" t="s">
        <v>21</v>
      </c>
      <c r="F4" s="7"/>
      <c r="G4" s="7"/>
      <c r="H4" s="8"/>
    </row>
    <row r="5" spans="1:8" x14ac:dyDescent="0.3">
      <c r="A5" s="34">
        <f>5/70</f>
        <v>7.1428571428571425E-2</v>
      </c>
      <c r="B5" s="23">
        <v>64</v>
      </c>
      <c r="C5" s="36">
        <f t="shared" si="0"/>
        <v>125.52512</v>
      </c>
      <c r="E5" s="6"/>
      <c r="F5" s="7">
        <v>2.65</v>
      </c>
      <c r="G5" s="7">
        <f>0.2*100/2*F5</f>
        <v>26.5</v>
      </c>
      <c r="H5" s="8">
        <v>46</v>
      </c>
    </row>
    <row r="6" spans="1:8" x14ac:dyDescent="0.3">
      <c r="A6" s="34">
        <f>6/68</f>
        <v>8.8235294117647065E-2</v>
      </c>
      <c r="B6" s="23">
        <v>83</v>
      </c>
      <c r="C6" s="36">
        <f t="shared" si="0"/>
        <v>162.79039</v>
      </c>
      <c r="E6" s="6" t="s">
        <v>24</v>
      </c>
      <c r="F6" s="7"/>
      <c r="G6" s="7"/>
      <c r="H6" s="8"/>
    </row>
    <row r="7" spans="1:8" x14ac:dyDescent="0.3">
      <c r="A7" s="35">
        <f>6.5/71</f>
        <v>9.154929577464789E-2</v>
      </c>
      <c r="B7" s="25">
        <v>95</v>
      </c>
      <c r="C7" s="37">
        <f t="shared" si="0"/>
        <v>186.32634999999999</v>
      </c>
      <c r="E7" s="7"/>
      <c r="F7" s="7"/>
      <c r="G7" s="7"/>
      <c r="H7" s="7"/>
    </row>
    <row r="8" spans="1:8" x14ac:dyDescent="0.3">
      <c r="A8" s="35">
        <v>0.1</v>
      </c>
      <c r="B8" s="25">
        <v>118</v>
      </c>
      <c r="C8" s="37">
        <f t="shared" si="0"/>
        <v>231.43693999999999</v>
      </c>
      <c r="E8" s="22"/>
      <c r="F8" s="22"/>
      <c r="G8" s="22"/>
      <c r="H8" s="22"/>
    </row>
    <row r="9" spans="1:8" x14ac:dyDescent="0.3">
      <c r="A9" s="35">
        <v>0.12121212121212122</v>
      </c>
      <c r="B9" s="25">
        <v>175</v>
      </c>
      <c r="C9" s="37">
        <f t="shared" si="0"/>
        <v>343.23275000000001</v>
      </c>
    </row>
    <row r="10" spans="1:8" x14ac:dyDescent="0.3">
      <c r="A10" s="35">
        <f>9/68</f>
        <v>0.13235294117647059</v>
      </c>
      <c r="B10" s="25">
        <v>213</v>
      </c>
      <c r="C10" s="37">
        <f t="shared" si="0"/>
        <v>417.76328999999998</v>
      </c>
    </row>
    <row r="11" spans="1:8" x14ac:dyDescent="0.3">
      <c r="A11" s="35">
        <f>10/66</f>
        <v>0.15151515151515152</v>
      </c>
      <c r="B11" s="24">
        <v>282</v>
      </c>
      <c r="C11" s="37">
        <f t="shared" si="0"/>
        <v>553.09505999999999</v>
      </c>
    </row>
    <row r="12" spans="1:8" ht="15" thickBot="1" x14ac:dyDescent="0.35">
      <c r="A12" s="35">
        <f>7/64</f>
        <v>0.109375</v>
      </c>
      <c r="B12" s="24">
        <v>132</v>
      </c>
      <c r="C12" s="37">
        <f t="shared" si="0"/>
        <v>258.89555999999999</v>
      </c>
    </row>
    <row r="13" spans="1:8" x14ac:dyDescent="0.3">
      <c r="A13" s="35">
        <v>7.1428571428571425E-2</v>
      </c>
      <c r="B13" s="24">
        <v>64</v>
      </c>
      <c r="C13" s="37">
        <f>$B13*$G$14</f>
        <v>125.52512</v>
      </c>
      <c r="F13" s="9"/>
      <c r="G13" s="10" t="s">
        <v>3</v>
      </c>
      <c r="H13" s="5"/>
    </row>
    <row r="14" spans="1:8" x14ac:dyDescent="0.3">
      <c r="F14" s="6" t="s">
        <v>7</v>
      </c>
      <c r="G14" s="11">
        <f>0.2 * 9.80665</f>
        <v>1.96133</v>
      </c>
      <c r="H14" s="8" t="s">
        <v>6</v>
      </c>
    </row>
    <row r="15" spans="1:8" x14ac:dyDescent="0.3">
      <c r="A15" t="s">
        <v>10</v>
      </c>
      <c r="B15" t="s">
        <v>28</v>
      </c>
      <c r="C15" t="s">
        <v>12</v>
      </c>
      <c r="D15" t="s">
        <v>9</v>
      </c>
      <c r="F15" s="12" t="s">
        <v>8</v>
      </c>
      <c r="G15" s="14" t="s">
        <v>17</v>
      </c>
      <c r="H15" s="16" t="s">
        <v>18</v>
      </c>
    </row>
    <row r="16" spans="1:8" ht="15" thickBot="1" x14ac:dyDescent="0.35">
      <c r="A16" s="20" t="s">
        <v>15</v>
      </c>
      <c r="B16" s="20">
        <v>50</v>
      </c>
      <c r="C16" s="2">
        <v>51</v>
      </c>
      <c r="D16">
        <f xml:space="preserve"> $G$14*$C16</f>
        <v>100.02782999999999</v>
      </c>
      <c r="F16" s="13"/>
      <c r="G16" s="15"/>
      <c r="H16" s="17"/>
    </row>
    <row r="17" spans="1:4" x14ac:dyDescent="0.3">
      <c r="A17" s="2" t="s">
        <v>14</v>
      </c>
      <c r="B17" s="20">
        <v>40</v>
      </c>
      <c r="C17">
        <v>51</v>
      </c>
      <c r="D17">
        <f xml:space="preserve"> $G$14*$C17</f>
        <v>100.02782999999999</v>
      </c>
    </row>
    <row r="18" spans="1:4" x14ac:dyDescent="0.3">
      <c r="A18" s="2" t="s">
        <v>16</v>
      </c>
      <c r="B18" s="20">
        <v>30</v>
      </c>
      <c r="C18">
        <v>41</v>
      </c>
      <c r="D18">
        <f xml:space="preserve"> $G$14*$C18</f>
        <v>80.414529999999999</v>
      </c>
    </row>
    <row r="19" spans="1:4" x14ac:dyDescent="0.3">
      <c r="A19" s="2" t="s">
        <v>13</v>
      </c>
      <c r="B19" s="20">
        <v>11</v>
      </c>
      <c r="C19">
        <v>56</v>
      </c>
      <c r="D19">
        <f xml:space="preserve"> $G$14*$C19</f>
        <v>109.83448</v>
      </c>
    </row>
    <row r="20" spans="1:4" x14ac:dyDescent="0.3">
      <c r="A20" s="2"/>
    </row>
    <row r="21" spans="1:4" x14ac:dyDescent="0.3">
      <c r="A21" s="2"/>
    </row>
    <row r="22" spans="1:4" x14ac:dyDescent="0.3">
      <c r="A22" s="2"/>
    </row>
    <row r="23" spans="1:4" x14ac:dyDescent="0.3">
      <c r="A23" s="2"/>
    </row>
    <row r="24" spans="1:4" x14ac:dyDescent="0.3">
      <c r="A24" s="2"/>
    </row>
    <row r="25" spans="1:4" x14ac:dyDescent="0.3">
      <c r="A25" s="2"/>
    </row>
    <row r="33" spans="1:6" x14ac:dyDescent="0.3">
      <c r="A33" s="2" t="s">
        <v>19</v>
      </c>
    </row>
    <row r="34" spans="1:6" x14ac:dyDescent="0.3">
      <c r="A34" s="21" t="s">
        <v>20</v>
      </c>
      <c r="B34" t="s">
        <v>11</v>
      </c>
      <c r="C34" t="s">
        <v>25</v>
      </c>
      <c r="D34" t="s">
        <v>26</v>
      </c>
      <c r="F34" s="26"/>
    </row>
    <row r="35" spans="1:6" x14ac:dyDescent="0.3">
      <c r="B35" s="18">
        <f>1.5/(60+34)</f>
        <v>1.5957446808510637E-2</v>
      </c>
      <c r="C35" s="19">
        <v>15</v>
      </c>
      <c r="D35" s="18">
        <f>$B35*$G$14</f>
        <v>3.1297819148936167E-2</v>
      </c>
    </row>
    <row r="36" spans="1:6" x14ac:dyDescent="0.3">
      <c r="B36" s="18">
        <f>2/(60+2)</f>
        <v>3.2258064516129031E-2</v>
      </c>
      <c r="C36" s="19">
        <v>29</v>
      </c>
      <c r="D36" s="18">
        <f>$B36*$G$14</f>
        <v>6.3268709677419349E-2</v>
      </c>
    </row>
    <row r="37" spans="1:6" x14ac:dyDescent="0.3">
      <c r="B37" s="18">
        <f>3.5/66</f>
        <v>5.3030303030303032E-2</v>
      </c>
      <c r="C37" s="19">
        <v>46</v>
      </c>
      <c r="D37" s="18">
        <f>$B37*$G$14</f>
        <v>0.10400992424242425</v>
      </c>
    </row>
    <row r="39" spans="1:6" x14ac:dyDescent="0.3">
      <c r="A39" s="21" t="s">
        <v>23</v>
      </c>
    </row>
    <row r="40" spans="1:6" x14ac:dyDescent="0.3">
      <c r="B40" s="2">
        <f>1/31</f>
        <v>3.2258064516129031E-2</v>
      </c>
      <c r="C40" s="2">
        <v>11</v>
      </c>
      <c r="D40">
        <f>$C40*$G$14</f>
        <v>21.574629999999999</v>
      </c>
    </row>
    <row r="41" spans="1:6" x14ac:dyDescent="0.3">
      <c r="A41" s="2"/>
      <c r="B41" s="2">
        <v>5.5555555555555552E-2</v>
      </c>
      <c r="C41" s="2">
        <v>23</v>
      </c>
      <c r="D41">
        <f>$C41*$G$14</f>
        <v>45.110590000000002</v>
      </c>
    </row>
    <row r="42" spans="1:6" x14ac:dyDescent="0.3">
      <c r="A42" s="2"/>
      <c r="B42" s="2">
        <v>7.4999999999999997E-2</v>
      </c>
      <c r="C42" s="2">
        <v>35</v>
      </c>
      <c r="D42">
        <f>$C42*$G$14</f>
        <v>68.646550000000005</v>
      </c>
    </row>
    <row r="43" spans="1:6" x14ac:dyDescent="0.3">
      <c r="A43" s="21" t="s">
        <v>27</v>
      </c>
      <c r="B43" s="2"/>
      <c r="C43" s="2"/>
    </row>
    <row r="44" spans="1:6" x14ac:dyDescent="0.3">
      <c r="A44" s="2"/>
      <c r="B44" s="2">
        <f>1.5/28</f>
        <v>5.3571428571428568E-2</v>
      </c>
      <c r="C44" s="2">
        <v>17</v>
      </c>
      <c r="D44">
        <f>$C44*$G$14</f>
        <v>33.342610000000001</v>
      </c>
    </row>
    <row r="45" spans="1:6" x14ac:dyDescent="0.3">
      <c r="A45" s="2"/>
      <c r="B45" s="2">
        <f>1.5/15</f>
        <v>0.1</v>
      </c>
      <c r="C45" s="2">
        <v>27</v>
      </c>
      <c r="D45">
        <f>$C45*$G$14</f>
        <v>52.955910000000003</v>
      </c>
    </row>
    <row r="46" spans="1:6" x14ac:dyDescent="0.3">
      <c r="A46" s="2"/>
      <c r="B46" s="2">
        <f>2.5/19</f>
        <v>0.13157894736842105</v>
      </c>
      <c r="C46" s="2">
        <v>44</v>
      </c>
      <c r="D46">
        <f>$C46*$G$14</f>
        <v>86.298519999999996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5DB4-1C28-433D-A7B8-6A9C0A08471B}">
  <dimension ref="A1:S16"/>
  <sheetViews>
    <sheetView workbookViewId="0">
      <selection activeCell="H5" sqref="H5:H6"/>
    </sheetView>
  </sheetViews>
  <sheetFormatPr defaultRowHeight="14.4" x14ac:dyDescent="0.3"/>
  <cols>
    <col min="2" max="2" width="12.109375" bestFit="1" customWidth="1"/>
    <col min="7" max="8" width="12.109375" bestFit="1" customWidth="1"/>
    <col min="16" max="16" width="10.88671875" bestFit="1" customWidth="1"/>
  </cols>
  <sheetData>
    <row r="1" spans="1:19" x14ac:dyDescent="0.3">
      <c r="B1" s="39" t="s">
        <v>0</v>
      </c>
      <c r="C1" s="39"/>
      <c r="D1" s="39"/>
      <c r="E1" s="39"/>
      <c r="F1" s="39"/>
      <c r="G1" s="39" t="s">
        <v>21</v>
      </c>
      <c r="H1" s="39"/>
      <c r="I1" s="39"/>
      <c r="J1" s="1"/>
      <c r="K1" s="1"/>
    </row>
    <row r="2" spans="1:19" ht="15.6" x14ac:dyDescent="0.3">
      <c r="A2" s="27" t="s">
        <v>32</v>
      </c>
      <c r="B2" s="28">
        <v>3.85</v>
      </c>
      <c r="C2" s="28"/>
      <c r="D2" s="28"/>
      <c r="E2" s="28"/>
      <c r="F2" s="28"/>
      <c r="G2" s="40">
        <v>2.65</v>
      </c>
      <c r="H2" s="28"/>
      <c r="I2" s="28"/>
      <c r="J2" s="30"/>
      <c r="K2" s="30"/>
    </row>
    <row r="3" spans="1:19" ht="15.6" x14ac:dyDescent="0.3">
      <c r="B3" s="28">
        <f>B2/2</f>
        <v>1.925</v>
      </c>
      <c r="C3" s="28"/>
      <c r="D3" s="28"/>
      <c r="E3" s="28"/>
      <c r="F3" s="48"/>
      <c r="G3" s="40">
        <f>G2/2</f>
        <v>1.325</v>
      </c>
      <c r="H3" s="28"/>
      <c r="I3" s="28"/>
      <c r="J3" s="29"/>
      <c r="K3" s="29"/>
    </row>
    <row r="4" spans="1:19" ht="15.6" x14ac:dyDescent="0.3">
      <c r="A4" s="27" t="s">
        <v>31</v>
      </c>
      <c r="B4" s="39">
        <f>LN(B3)</f>
        <v>0.65492596773974754</v>
      </c>
      <c r="C4" s="39"/>
      <c r="D4" s="39"/>
      <c r="E4" s="39"/>
      <c r="F4" s="49"/>
      <c r="G4" s="41">
        <f>LN(G3)</f>
        <v>0.28141245943818549</v>
      </c>
      <c r="H4" s="42"/>
      <c r="I4" s="42"/>
      <c r="J4" s="29"/>
      <c r="K4" s="29"/>
    </row>
    <row r="5" spans="1:19" ht="15.6" x14ac:dyDescent="0.3">
      <c r="A5" s="27" t="s">
        <v>33</v>
      </c>
      <c r="B5">
        <v>29.41995</v>
      </c>
      <c r="C5">
        <v>56.878570000000003</v>
      </c>
      <c r="D5">
        <v>90.221180000000004</v>
      </c>
      <c r="E5">
        <v>125.52512</v>
      </c>
      <c r="F5">
        <v>162.79039</v>
      </c>
      <c r="G5" s="43">
        <v>21.574629999999999</v>
      </c>
      <c r="H5" s="7">
        <v>45.110590000000002</v>
      </c>
      <c r="I5" s="7">
        <v>68.646550000000005</v>
      </c>
      <c r="J5" s="30"/>
      <c r="K5" s="30"/>
      <c r="P5" s="21" t="s">
        <v>23</v>
      </c>
    </row>
    <row r="6" spans="1:19" ht="31.2" x14ac:dyDescent="0.3">
      <c r="A6" s="27" t="s">
        <v>30</v>
      </c>
      <c r="B6" s="38">
        <f>1.5/(60+34)*1000</f>
        <v>15.957446808510637</v>
      </c>
      <c r="C6" s="38">
        <f>2/(60+2)*1000</f>
        <v>32.258064516129032</v>
      </c>
      <c r="D6" s="38">
        <f>3.5/66*1000</f>
        <v>53.030303030303031</v>
      </c>
      <c r="E6" s="38">
        <f>5/70*1000</f>
        <v>71.428571428571431</v>
      </c>
      <c r="F6" s="38">
        <f>6/68*1000</f>
        <v>88.235294117647058</v>
      </c>
      <c r="G6" s="44">
        <f>0.032258064516129*1000</f>
        <v>32.258064516128997</v>
      </c>
      <c r="H6" s="45">
        <f>0.0555555555555556*1000</f>
        <v>55.5555555555556</v>
      </c>
      <c r="I6" s="45">
        <f>0.075*1000</f>
        <v>75</v>
      </c>
      <c r="J6" s="33"/>
      <c r="K6" s="33"/>
      <c r="Q6" s="2">
        <v>3.2258064516129031E-2</v>
      </c>
      <c r="R6" s="2">
        <v>11</v>
      </c>
      <c r="S6">
        <v>21.574629999999999</v>
      </c>
    </row>
    <row r="7" spans="1:19" ht="15.6" x14ac:dyDescent="0.3">
      <c r="A7" s="27" t="s">
        <v>29</v>
      </c>
      <c r="B7" s="33">
        <f>LN(8*45/100*2/100000*B$6/(3.14*1400*B$5))</f>
        <v>-18.539042165299147</v>
      </c>
      <c r="C7" s="33">
        <f>LN(8*45/100*2/100000*C$6/(3.14*1400*C$5))</f>
        <v>-18.494445324506717</v>
      </c>
      <c r="D7" s="33">
        <f>LN(8*45/100*2/100000*D$6/(3.14*1400*D$5))</f>
        <v>-18.45869546005525</v>
      </c>
      <c r="E7" s="33">
        <f>LN(8*45/100*2/100000*E$6/(3.14*1400*E$5))</f>
        <v>-18.491102703010029</v>
      </c>
      <c r="F7" s="33">
        <f>LN(8*45/100*2/100000*F$6/(3.14*1400*F$5))</f>
        <v>-18.539751133779749</v>
      </c>
      <c r="G7" s="46">
        <f>LN(8*45/100*2/100000*G$6/(3.14*1400*G$5))</f>
        <v>-17.525044767318615</v>
      </c>
      <c r="H7" s="33">
        <f>LN(8*45/100*2/100000*H$6/(3.14*1400*H$5))</f>
        <v>-17.719028263860412</v>
      </c>
      <c r="I7" s="33">
        <f>LN(8*45/100*2/100000*I$6/(3.14*1400*I$5))</f>
        <v>-17.838777516970339</v>
      </c>
      <c r="J7" s="7"/>
      <c r="K7" s="7"/>
      <c r="P7" s="2"/>
      <c r="Q7" s="2">
        <v>5.5555555555555552E-2</v>
      </c>
      <c r="R7" s="2">
        <v>23</v>
      </c>
      <c r="S7">
        <v>45.110590000000002</v>
      </c>
    </row>
    <row r="8" spans="1:19" x14ac:dyDescent="0.3">
      <c r="G8" s="43"/>
      <c r="H8" s="7"/>
      <c r="I8" s="7"/>
      <c r="J8" s="7"/>
      <c r="K8" s="7"/>
      <c r="P8" s="2"/>
      <c r="Q8" s="2">
        <v>7.4999999999999997E-2</v>
      </c>
      <c r="R8" s="2">
        <v>35</v>
      </c>
      <c r="S8">
        <v>68.646550000000005</v>
      </c>
    </row>
    <row r="9" spans="1:19" x14ac:dyDescent="0.3">
      <c r="G9" s="43"/>
      <c r="H9" s="7"/>
      <c r="I9" s="7"/>
      <c r="J9" s="7"/>
      <c r="K9" s="7"/>
    </row>
    <row r="10" spans="1:19" ht="18" customHeight="1" x14ac:dyDescent="0.3">
      <c r="A10" s="32"/>
      <c r="B10" s="31"/>
      <c r="C10" s="31"/>
      <c r="D10" s="31"/>
      <c r="E10" s="31"/>
      <c r="F10" s="31"/>
      <c r="G10" s="47"/>
      <c r="H10" s="31"/>
      <c r="I10" s="31"/>
      <c r="J10" s="31"/>
      <c r="K10" s="31"/>
    </row>
    <row r="11" spans="1:19" x14ac:dyDescent="0.3">
      <c r="G11" s="43"/>
      <c r="H11" s="7"/>
      <c r="I11" s="7"/>
      <c r="J11" s="7"/>
      <c r="K11" s="7"/>
    </row>
    <row r="12" spans="1:19" x14ac:dyDescent="0.3">
      <c r="G12" s="43"/>
      <c r="H12" s="7"/>
      <c r="I12" s="7"/>
      <c r="J12" s="7"/>
      <c r="K12" s="7"/>
    </row>
    <row r="13" spans="1:19" x14ac:dyDescent="0.3">
      <c r="G13" s="43"/>
      <c r="H13" s="7"/>
      <c r="I13" s="7"/>
      <c r="J13" s="7"/>
      <c r="K13" s="7"/>
    </row>
    <row r="14" spans="1:19" x14ac:dyDescent="0.3">
      <c r="G14" s="43"/>
      <c r="H14" s="7"/>
      <c r="I14" s="7"/>
      <c r="J14" s="7"/>
      <c r="K14" s="7"/>
    </row>
    <row r="15" spans="1:19" x14ac:dyDescent="0.3">
      <c r="G15" s="43"/>
      <c r="H15" s="7"/>
      <c r="I15" s="7"/>
      <c r="J15" s="7"/>
      <c r="K15" s="7"/>
    </row>
    <row r="16" spans="1:19" x14ac:dyDescent="0.3">
      <c r="G16" s="43"/>
      <c r="H16" s="7"/>
      <c r="I16" s="7"/>
      <c r="J16" s="7"/>
      <c r="K16" s="7"/>
    </row>
  </sheetData>
  <mergeCells count="10">
    <mergeCell ref="G2:I2"/>
    <mergeCell ref="G3:I3"/>
    <mergeCell ref="B3:F3"/>
    <mergeCell ref="B4:F4"/>
    <mergeCell ref="G4:I4"/>
    <mergeCell ref="B1:F1"/>
    <mergeCell ref="G1:I1"/>
    <mergeCell ref="B10:F10"/>
    <mergeCell ref="G10:K10"/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518E-B1AF-4219-8162-9F86A163A8A1}">
  <dimension ref="A1"/>
  <sheetViews>
    <sheetView tabSelected="1" zoomScale="145" zoomScaleNormal="145" workbookViewId="0">
      <selection activeCell="N13" sqref="N13"/>
    </sheetView>
  </sheetViews>
  <sheetFormatPr defaultRowHeight="14.4" x14ac:dyDescent="0.3"/>
  <sheetData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6118-F586-43CD-972A-8D6C2F1F8AA1}">
  <dimension ref="A1:D3"/>
  <sheetViews>
    <sheetView zoomScale="115" zoomScaleNormal="115" workbookViewId="0">
      <selection activeCell="I19" sqref="I19"/>
    </sheetView>
  </sheetViews>
  <sheetFormatPr defaultRowHeight="14.4" x14ac:dyDescent="0.3"/>
  <cols>
    <col min="4" max="4" width="9.109375" bestFit="1" customWidth="1"/>
  </cols>
  <sheetData>
    <row r="1" spans="1:4" x14ac:dyDescent="0.3">
      <c r="A1" s="45"/>
      <c r="B1" s="45"/>
      <c r="C1" s="7"/>
      <c r="D1" s="7"/>
    </row>
    <row r="2" spans="1:4" x14ac:dyDescent="0.3">
      <c r="A2" s="45"/>
      <c r="B2" s="45"/>
      <c r="C2" s="45"/>
      <c r="D2" s="50"/>
    </row>
    <row r="3" spans="1:4" x14ac:dyDescent="0.3">
      <c r="A3" s="45"/>
      <c r="B3" s="45"/>
      <c r="C3" s="45"/>
      <c r="D3" s="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Лист5</vt:lpstr>
      <vt:lpstr>graphic1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alexp</dc:creator>
  <cp:lastModifiedBy>alexp</cp:lastModifiedBy>
  <cp:lastPrinted>2018-04-07T10:57:53Z</cp:lastPrinted>
  <dcterms:created xsi:type="dcterms:W3CDTF">2018-04-05T11:11:56Z</dcterms:created>
  <dcterms:modified xsi:type="dcterms:W3CDTF">2018-04-08T16:16:33Z</dcterms:modified>
</cp:coreProperties>
</file>