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p\Desktop\Лаба 2.4.1\Materials\"/>
    </mc:Choice>
  </mc:AlternateContent>
  <bookViews>
    <workbookView minimized="1" xWindow="0" yWindow="0" windowWidth="23040" windowHeight="9060"/>
  </bookViews>
  <sheets>
    <sheet name="Лист1" sheetId="1" r:id="rId1"/>
    <sheet name="Лист3" sheetId="3" r:id="rId2"/>
    <sheet name="conv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F4" i="1"/>
  <c r="Q49" i="1" l="1"/>
  <c r="P49" i="1"/>
  <c r="R34" i="1"/>
  <c r="Q35" i="1"/>
  <c r="Q36" i="1"/>
  <c r="Q37" i="1"/>
  <c r="Q38" i="1"/>
  <c r="Q39" i="1"/>
  <c r="Q40" i="1"/>
  <c r="Q41" i="1"/>
  <c r="Q42" i="1"/>
  <c r="Q43" i="1"/>
  <c r="Q44" i="1"/>
  <c r="Q34" i="1"/>
  <c r="S34" i="1"/>
  <c r="P34" i="1"/>
  <c r="N39" i="1"/>
  <c r="M35" i="1"/>
  <c r="M37" i="1"/>
  <c r="M38" i="1"/>
  <c r="M39" i="1"/>
  <c r="M40" i="1"/>
  <c r="M41" i="1"/>
  <c r="M42" i="1"/>
  <c r="M43" i="1"/>
  <c r="M44" i="1"/>
  <c r="M45" i="1"/>
  <c r="M36" i="1"/>
  <c r="E20" i="1" l="1"/>
  <c r="D20" i="1"/>
  <c r="J20" i="1" s="1"/>
  <c r="E30" i="1"/>
  <c r="D30" i="1"/>
  <c r="J30" i="1" s="1"/>
  <c r="E29" i="1"/>
  <c r="D29" i="1"/>
  <c r="J29" i="1" s="1"/>
  <c r="E28" i="1"/>
  <c r="D28" i="1"/>
  <c r="J28" i="1" s="1"/>
  <c r="E27" i="1"/>
  <c r="D27" i="1"/>
  <c r="J27" i="1" s="1"/>
  <c r="E26" i="1"/>
  <c r="D26" i="1"/>
  <c r="J26" i="1" s="1"/>
  <c r="E25" i="1"/>
  <c r="D25" i="1"/>
  <c r="J25" i="1" s="1"/>
  <c r="E24" i="1"/>
  <c r="D24" i="1"/>
  <c r="J24" i="1" s="1"/>
  <c r="E23" i="1"/>
  <c r="D23" i="1"/>
  <c r="J23" i="1" s="1"/>
  <c r="E22" i="1"/>
  <c r="D22" i="1"/>
  <c r="J22" i="1" s="1"/>
  <c r="E21" i="1"/>
  <c r="D21" i="1"/>
  <c r="J21" i="1" s="1"/>
  <c r="E4" i="1"/>
  <c r="E5" i="1"/>
  <c r="E6" i="1"/>
  <c r="E7" i="1"/>
  <c r="E8" i="1"/>
  <c r="E9" i="1"/>
  <c r="E10" i="1"/>
  <c r="E11" i="1"/>
  <c r="E12" i="1"/>
  <c r="E13" i="1"/>
  <c r="E3" i="1"/>
  <c r="D4" i="1"/>
  <c r="D5" i="1"/>
  <c r="D6" i="1"/>
  <c r="D7" i="1"/>
  <c r="D8" i="1"/>
  <c r="D9" i="1"/>
  <c r="D10" i="1"/>
  <c r="D11" i="1"/>
  <c r="D12" i="1"/>
  <c r="D13" i="1"/>
  <c r="D3" i="1"/>
  <c r="M2" i="1"/>
  <c r="F3" i="1" l="1"/>
  <c r="F10" i="1"/>
  <c r="F6" i="1"/>
  <c r="F21" i="1"/>
  <c r="I21" i="1" s="1"/>
  <c r="F23" i="1"/>
  <c r="I23" i="1" s="1"/>
  <c r="F25" i="1"/>
  <c r="I25" i="1" s="1"/>
  <c r="F27" i="1"/>
  <c r="I27" i="1" s="1"/>
  <c r="F29" i="1"/>
  <c r="I29" i="1" s="1"/>
  <c r="F8" i="1"/>
  <c r="F22" i="1"/>
  <c r="I22" i="1" s="1"/>
  <c r="F26" i="1"/>
  <c r="I26" i="1" s="1"/>
  <c r="F28" i="1"/>
  <c r="I28" i="1" s="1"/>
  <c r="F30" i="1"/>
  <c r="I30" i="1" s="1"/>
  <c r="F20" i="1"/>
  <c r="I20" i="1" s="1"/>
  <c r="F13" i="1"/>
  <c r="F9" i="1"/>
  <c r="F5" i="1"/>
  <c r="F12" i="1"/>
  <c r="F24" i="1"/>
  <c r="I24" i="1" s="1"/>
  <c r="F11" i="1"/>
  <c r="F7" i="1"/>
</calcChain>
</file>

<file path=xl/sharedStrings.xml><?xml version="1.0" encoding="utf-8"?>
<sst xmlns="http://schemas.openxmlformats.org/spreadsheetml/2006/main" count="32" uniqueCount="26">
  <si>
    <t>h1, cm</t>
  </si>
  <si>
    <t>h2, cm</t>
  </si>
  <si>
    <t>T, K</t>
  </si>
  <si>
    <t>Нагревание</t>
  </si>
  <si>
    <t>Общее</t>
  </si>
  <si>
    <t>Жидкость - спирт</t>
  </si>
  <si>
    <t>Константы</t>
  </si>
  <si>
    <t>Плотность ртути, кг/м^3</t>
  </si>
  <si>
    <t>g, m/s^2</t>
  </si>
  <si>
    <t>T, gradus_C</t>
  </si>
  <si>
    <t>gradus - kelvin</t>
  </si>
  <si>
    <t>delta_H, m</t>
  </si>
  <si>
    <t>cm</t>
  </si>
  <si>
    <t>Конденсат</t>
  </si>
  <si>
    <t>Охолождение</t>
  </si>
  <si>
    <t>P, 10^4 Па</t>
  </si>
  <si>
    <t>P, Па</t>
  </si>
  <si>
    <t>1/T, 10^-2 1/K</t>
  </si>
  <si>
    <t>Подсчет L1</t>
  </si>
  <si>
    <t>L2:</t>
  </si>
  <si>
    <t>p^2</t>
  </si>
  <si>
    <t>&lt;P^2&gt;</t>
  </si>
  <si>
    <t>&lt;P&gt;^2</t>
  </si>
  <si>
    <t>&lt;1/T^2&gt;</t>
  </si>
  <si>
    <t>&lt;1/T&gt;^2</t>
  </si>
  <si>
    <t>Па, 10^3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</si>
</sst>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_-* #,##0.000\ _₽_-;\-* #,##0.000\ _₽_-;_-* &quot;-&quot;??\ _₽_-;_-@_-"/>
    <numFmt numFmtId="165" formatCode="0.000"/>
    <numFmt numFmtId="166" formatCode="0.0"/>
    <numFmt numFmtId="167" formatCode="_-* #,##0.000\ _₽_-;\-* #,##0.000\ _₽_-;_-* &quot;-&quot;???\ _₽_-;_-@_-"/>
  </numFmts>
  <fonts count="4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5" borderId="5" xfId="0" applyFill="1" applyBorder="1"/>
    <xf numFmtId="0" fontId="1" fillId="3" borderId="0" xfId="0" applyFont="1" applyFill="1" applyAlignment="1">
      <alignment horizontal="left"/>
    </xf>
    <xf numFmtId="164" fontId="0" fillId="0" borderId="0" xfId="1" applyNumberFormat="1" applyFont="1"/>
    <xf numFmtId="165" fontId="0" fillId="0" borderId="10" xfId="0" applyNumberFormat="1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0" fillId="6" borderId="8" xfId="0" applyNumberFormat="1" applyFill="1" applyBorder="1"/>
    <xf numFmtId="167" fontId="0" fillId="0" borderId="0" xfId="0" applyNumberFormat="1" applyBorder="1"/>
    <xf numFmtId="165" fontId="0" fillId="0" borderId="8" xfId="0" applyNumberFormat="1" applyBorder="1"/>
    <xf numFmtId="0" fontId="0" fillId="0" borderId="0" xfId="0" applyBorder="1"/>
    <xf numFmtId="167" fontId="0" fillId="0" borderId="12" xfId="0" applyNumberForma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7" fontId="0" fillId="0" borderId="3" xfId="0" applyNumberFormat="1" applyBorder="1"/>
    <xf numFmtId="167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5" fontId="0" fillId="0" borderId="23" xfId="0" applyNumberFormat="1" applyBorder="1"/>
    <xf numFmtId="0" fontId="0" fillId="0" borderId="24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Давление насыщенного пара(Нагревание)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Давление(температура)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94967433391029"/>
                  <c:y val="3.77654880934315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Лист1!$D$3:$D$16</c:f>
              <c:numCache>
                <c:formatCode>0.0</c:formatCode>
                <c:ptCount val="14"/>
                <c:pt idx="0">
                  <c:v>293.41999999999996</c:v>
                </c:pt>
                <c:pt idx="1">
                  <c:v>295.14999999999998</c:v>
                </c:pt>
                <c:pt idx="2">
                  <c:v>297.14999999999998</c:v>
                </c:pt>
                <c:pt idx="3">
                  <c:v>299.14999999999998</c:v>
                </c:pt>
                <c:pt idx="4">
                  <c:v>301.14999999999998</c:v>
                </c:pt>
                <c:pt idx="5">
                  <c:v>303.14999999999998</c:v>
                </c:pt>
                <c:pt idx="6">
                  <c:v>305.14999999999998</c:v>
                </c:pt>
                <c:pt idx="7">
                  <c:v>307.14999999999998</c:v>
                </c:pt>
                <c:pt idx="8">
                  <c:v>309.14999999999998</c:v>
                </c:pt>
                <c:pt idx="9">
                  <c:v>311.14999999999998</c:v>
                </c:pt>
                <c:pt idx="10">
                  <c:v>313.14999999999998</c:v>
                </c:pt>
              </c:numCache>
            </c:numRef>
          </c:xVal>
          <c:yVal>
            <c:numRef>
              <c:f>Лист1!$F$3:$F$16</c:f>
              <c:numCache>
                <c:formatCode>_-* #\ ##0.000\ _₽_-;\-* #\ ##0.000\ _₽_-;_-* "-"??\ _₽_-;_-@_-</c:formatCode>
                <c:ptCount val="14"/>
                <c:pt idx="0">
                  <c:v>6.0491852120000003</c:v>
                </c:pt>
                <c:pt idx="1">
                  <c:v>6.899657276000001</c:v>
                </c:pt>
                <c:pt idx="2">
                  <c:v>7.8032838440000001</c:v>
                </c:pt>
                <c:pt idx="3">
                  <c:v>8.600601403999999</c:v>
                </c:pt>
                <c:pt idx="4">
                  <c:v>9.5440938499999994</c:v>
                </c:pt>
                <c:pt idx="5">
                  <c:v>10.607183930000001</c:v>
                </c:pt>
                <c:pt idx="6">
                  <c:v>11.816448896000004</c:v>
                </c:pt>
                <c:pt idx="7">
                  <c:v>13.105445618000003</c:v>
                </c:pt>
                <c:pt idx="8">
                  <c:v>14.686792112000001</c:v>
                </c:pt>
                <c:pt idx="9">
                  <c:v>16.799683646000002</c:v>
                </c:pt>
                <c:pt idx="10">
                  <c:v>17.969082733999997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0-43A8-82E0-5C8448A5D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385312"/>
        <c:axId val="1686312992"/>
      </c:scatterChart>
      <c:valAx>
        <c:axId val="18023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312992"/>
        <c:crosses val="autoZero"/>
        <c:crossBetween val="midCat"/>
      </c:valAx>
      <c:valAx>
        <c:axId val="16863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</a:t>
                </a:r>
                <a:r>
                  <a:rPr lang="ru-RU" baseline="0"/>
                  <a:t>, </a:t>
                </a:r>
                <a:r>
                  <a:rPr lang="en-US" sz="1000" b="0" i="0" u="none" strike="noStrike" baseline="0">
                    <a:effectLst/>
                  </a:rPr>
                  <a:t>10^4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r>
                  <a:rPr lang="ru-RU" baseline="0"/>
                  <a:t> 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.000\ _₽_-;\-* #\ ##0.000\ _₽_-;_-* &quot;-&quot;??\ _₽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3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Давление насыщенного пара(Охолождение)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Давление(температура)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94967433391029"/>
                  <c:y val="3.77654880934315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Лист1!$D$20:$D$30</c:f>
              <c:numCache>
                <c:formatCode>General</c:formatCode>
                <c:ptCount val="11"/>
                <c:pt idx="0">
                  <c:v>313.14999999999998</c:v>
                </c:pt>
                <c:pt idx="1">
                  <c:v>311.14999999999998</c:v>
                </c:pt>
                <c:pt idx="2">
                  <c:v>309.14999999999998</c:v>
                </c:pt>
                <c:pt idx="3">
                  <c:v>307.14999999999998</c:v>
                </c:pt>
                <c:pt idx="4">
                  <c:v>305.14999999999998</c:v>
                </c:pt>
                <c:pt idx="5">
                  <c:v>303.14999999999998</c:v>
                </c:pt>
                <c:pt idx="6">
                  <c:v>301.14999999999998</c:v>
                </c:pt>
                <c:pt idx="7">
                  <c:v>299.14999999999998</c:v>
                </c:pt>
                <c:pt idx="8">
                  <c:v>297.14999999999998</c:v>
                </c:pt>
                <c:pt idx="9">
                  <c:v>295.14999999999998</c:v>
                </c:pt>
                <c:pt idx="10">
                  <c:v>293.14999999999998</c:v>
                </c:pt>
              </c:numCache>
            </c:numRef>
          </c:xVal>
          <c:yVal>
            <c:numRef>
              <c:f>Лист1!$F$20:$F$30</c:f>
              <c:numCache>
                <c:formatCode>0.000</c:formatCode>
                <c:ptCount val="11"/>
                <c:pt idx="0">
                  <c:v>17.969082733999997</c:v>
                </c:pt>
                <c:pt idx="1">
                  <c:v>16.308004484000001</c:v>
                </c:pt>
                <c:pt idx="2">
                  <c:v>14.633637608000001</c:v>
                </c:pt>
                <c:pt idx="3">
                  <c:v>13.171888748000002</c:v>
                </c:pt>
                <c:pt idx="4">
                  <c:v>11.909469278000003</c:v>
                </c:pt>
                <c:pt idx="5">
                  <c:v>10.713492938000003</c:v>
                </c:pt>
                <c:pt idx="6">
                  <c:v>9.7035573620000015</c:v>
                </c:pt>
                <c:pt idx="7">
                  <c:v>8.6803331600000035</c:v>
                </c:pt>
                <c:pt idx="8">
                  <c:v>7.696974835999999</c:v>
                </c:pt>
                <c:pt idx="9">
                  <c:v>6.8730800240000001</c:v>
                </c:pt>
                <c:pt idx="10">
                  <c:v>6.3415349840000008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1-4247-BA4A-3C04FA49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385312"/>
        <c:axId val="1686312992"/>
      </c:scatterChart>
      <c:valAx>
        <c:axId val="18023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312992"/>
        <c:crosses val="autoZero"/>
        <c:crossBetween val="midCat"/>
      </c:valAx>
      <c:valAx>
        <c:axId val="16863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</a:t>
                </a:r>
                <a:r>
                  <a:rPr lang="ru-RU" baseline="0"/>
                  <a:t>, </a:t>
                </a:r>
                <a:r>
                  <a:rPr lang="en-US" sz="1000" b="0" i="0" u="none" strike="noStrike" baseline="0">
                    <a:effectLst/>
                  </a:rPr>
                  <a:t>10^4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r>
                  <a:rPr lang="ru-RU" baseline="0"/>
                  <a:t> 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23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70603674540682"/>
          <c:y val="8.3749999999999991E-2"/>
          <c:w val="0.83728696412948367"/>
          <c:h val="0.80885061242344702"/>
        </c:manualLayout>
      </c:layout>
      <c:scatterChart>
        <c:scatterStyle val="lineMarker"/>
        <c:varyColors val="0"/>
        <c:ser>
          <c:idx val="0"/>
          <c:order val="0"/>
          <c:tx>
            <c:v>ряд1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40857392825897E-2"/>
                  <c:y val="-0.400836978710994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-48,536x + 27,595</a:t>
                    </a:r>
                    <a:br>
                      <a:rPr lang="en-US" sz="1000" baseline="0"/>
                    </a:br>
                    <a:r>
                      <a:rPr lang="en-US" sz="1000" baseline="0"/>
                      <a:t>R² = 0,9994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Лист1!$J$20:$J$30</c:f>
              <c:numCache>
                <c:formatCode>0.000</c:formatCode>
                <c:ptCount val="11"/>
                <c:pt idx="0">
                  <c:v>0.31933578157432541</c:v>
                </c:pt>
                <c:pt idx="1">
                  <c:v>0.32138839787883661</c:v>
                </c:pt>
                <c:pt idx="2">
                  <c:v>0.32346757237586932</c:v>
                </c:pt>
                <c:pt idx="3">
                  <c:v>0.3255738238645613</c:v>
                </c:pt>
                <c:pt idx="4">
                  <c:v>0.32770768474520728</c:v>
                </c:pt>
                <c:pt idx="5">
                  <c:v>0.32986970146792022</c:v>
                </c:pt>
                <c:pt idx="6">
                  <c:v>0.33206043499916987</c:v>
                </c:pt>
                <c:pt idx="7">
                  <c:v>0.33428046130703659</c:v>
                </c:pt>
                <c:pt idx="8">
                  <c:v>0.33653037186606094</c:v>
                </c:pt>
                <c:pt idx="9">
                  <c:v>0.33881077418261901</c:v>
                </c:pt>
                <c:pt idx="10">
                  <c:v>0.34112229234180458</c:v>
                </c:pt>
              </c:numCache>
            </c:numRef>
          </c:xVal>
          <c:yVal>
            <c:numRef>
              <c:f>Лист1!$I$20:$I$30</c:f>
              <c:numCache>
                <c:formatCode>0.000</c:formatCode>
                <c:ptCount val="11"/>
                <c:pt idx="0">
                  <c:v>12.098993027172797</c:v>
                </c:pt>
                <c:pt idx="1">
                  <c:v>12.001996431890229</c:v>
                </c:pt>
                <c:pt idx="2">
                  <c:v>11.893663196430426</c:v>
                </c:pt>
                <c:pt idx="3">
                  <c:v>11.78842529035685</c:v>
                </c:pt>
                <c:pt idx="4">
                  <c:v>11.687674193309377</c:v>
                </c:pt>
                <c:pt idx="5">
                  <c:v>11.581844341266271</c:v>
                </c:pt>
                <c:pt idx="6">
                  <c:v>11.482832928603964</c:v>
                </c:pt>
                <c:pt idx="7">
                  <c:v>11.371400282400332</c:v>
                </c:pt>
                <c:pt idx="8">
                  <c:v>11.251167745197307</c:v>
                </c:pt>
                <c:pt idx="9">
                  <c:v>11.137952707289539</c:v>
                </c:pt>
                <c:pt idx="10">
                  <c:v>11.057461222162178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F-40EE-B7E0-E6EC7B314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963887"/>
        <c:axId val="1037713247"/>
      </c:scatterChart>
      <c:valAx>
        <c:axId val="10319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1/T, 10^-2 1/K</a:t>
                </a:r>
              </a:p>
            </c:rich>
          </c:tx>
          <c:layout>
            <c:manualLayout>
              <c:xMode val="edge"/>
              <c:yMode val="edge"/>
              <c:x val="0.43811329833770774"/>
              <c:y val="0.81025444736074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713247"/>
        <c:crosses val="autoZero"/>
        <c:crossBetween val="midCat"/>
      </c:valAx>
      <c:valAx>
        <c:axId val="10377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LN(p), </a:t>
                </a:r>
                <a:r>
                  <a:rPr lang="ru-RU" sz="1200" baseline="0"/>
                  <a:t>Па</a:t>
                </a:r>
                <a:endParaRPr lang="en-US" sz="1200" baseline="0"/>
              </a:p>
            </c:rich>
          </c:tx>
          <c:layout>
            <c:manualLayout>
              <c:xMode val="edge"/>
              <c:yMode val="edge"/>
              <c:x val="0.11666666666666667"/>
              <c:y val="0.35963363954505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9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372703412073493E-2"/>
          <c:y val="8.3749999999999991E-2"/>
          <c:w val="0.83728696412948367"/>
          <c:h val="0.80885061242344702"/>
        </c:manualLayout>
      </c:layout>
      <c:scatterChart>
        <c:scatterStyle val="lineMarker"/>
        <c:varyColors val="0"/>
        <c:ser>
          <c:idx val="0"/>
          <c:order val="0"/>
          <c:tx>
            <c:v>ряд1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216012821406178E-2"/>
                  <c:y val="-0.443544632041187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-48,536x + 27,595</a:t>
                    </a:r>
                    <a:br>
                      <a:rPr lang="en-US" sz="1000" baseline="0"/>
                    </a:br>
                    <a:r>
                      <a:rPr lang="en-US" sz="1000" baseline="0"/>
                      <a:t>R² = 0,9994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Лист1!$J$20:$J$30</c:f>
              <c:numCache>
                <c:formatCode>0.000</c:formatCode>
                <c:ptCount val="11"/>
                <c:pt idx="0">
                  <c:v>0.31933578157432541</c:v>
                </c:pt>
                <c:pt idx="1">
                  <c:v>0.32138839787883661</c:v>
                </c:pt>
                <c:pt idx="2">
                  <c:v>0.32346757237586932</c:v>
                </c:pt>
                <c:pt idx="3">
                  <c:v>0.3255738238645613</c:v>
                </c:pt>
                <c:pt idx="4">
                  <c:v>0.32770768474520728</c:v>
                </c:pt>
                <c:pt idx="5">
                  <c:v>0.32986970146792022</c:v>
                </c:pt>
                <c:pt idx="6">
                  <c:v>0.33206043499916987</c:v>
                </c:pt>
                <c:pt idx="7">
                  <c:v>0.33428046130703659</c:v>
                </c:pt>
                <c:pt idx="8">
                  <c:v>0.33653037186606094</c:v>
                </c:pt>
                <c:pt idx="9">
                  <c:v>0.33881077418261901</c:v>
                </c:pt>
                <c:pt idx="10">
                  <c:v>0.34112229234180458</c:v>
                </c:pt>
              </c:numCache>
            </c:numRef>
          </c:xVal>
          <c:yVal>
            <c:numRef>
              <c:f>Лист1!$I$20:$I$30</c:f>
              <c:numCache>
                <c:formatCode>0.000</c:formatCode>
                <c:ptCount val="11"/>
                <c:pt idx="0">
                  <c:v>12.098993027172797</c:v>
                </c:pt>
                <c:pt idx="1">
                  <c:v>12.001996431890229</c:v>
                </c:pt>
                <c:pt idx="2">
                  <c:v>11.893663196430426</c:v>
                </c:pt>
                <c:pt idx="3">
                  <c:v>11.78842529035685</c:v>
                </c:pt>
                <c:pt idx="4">
                  <c:v>11.687674193309377</c:v>
                </c:pt>
                <c:pt idx="5">
                  <c:v>11.581844341266271</c:v>
                </c:pt>
                <c:pt idx="6">
                  <c:v>11.482832928603964</c:v>
                </c:pt>
                <c:pt idx="7">
                  <c:v>11.371400282400332</c:v>
                </c:pt>
                <c:pt idx="8">
                  <c:v>11.251167745197307</c:v>
                </c:pt>
                <c:pt idx="9">
                  <c:v>11.137952707289539</c:v>
                </c:pt>
                <c:pt idx="10">
                  <c:v>11.057461222162178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3D-40F0-85CD-8B259920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963887"/>
        <c:axId val="1037713247"/>
      </c:scatterChart>
      <c:valAx>
        <c:axId val="10319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2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1/T, 10^-2 1/K</a:t>
                </a:r>
              </a:p>
            </c:rich>
          </c:tx>
          <c:layout>
            <c:manualLayout>
              <c:xMode val="edge"/>
              <c:yMode val="edge"/>
              <c:x val="0.43811329833770774"/>
              <c:y val="0.810254447360746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2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7713247"/>
        <c:crosses val="autoZero"/>
        <c:crossBetween val="midCat"/>
      </c:valAx>
      <c:valAx>
        <c:axId val="10377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LN(p), </a:t>
                </a:r>
                <a:r>
                  <a:rPr lang="ru-RU" sz="1200" baseline="0"/>
                  <a:t>Па</a:t>
                </a:r>
                <a:endParaRPr lang="en-US" sz="1200" baseline="0"/>
              </a:p>
            </c:rich>
          </c:tx>
          <c:layout>
            <c:manualLayout>
              <c:xMode val="edge"/>
              <c:yMode val="edge"/>
              <c:x val="0.11666666666666667"/>
              <c:y val="0.35963363954505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9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3</xdr:row>
      <xdr:rowOff>45720</xdr:rowOff>
    </xdr:from>
    <xdr:to>
      <xdr:col>22</xdr:col>
      <xdr:colOff>100965</xdr:colOff>
      <xdr:row>22</xdr:row>
      <xdr:rowOff>120015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AB7AAB-C957-4008-BB1C-647A6C828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123825</xdr:colOff>
      <xdr:row>6</xdr:row>
      <xdr:rowOff>102870</xdr:rowOff>
    </xdr:from>
    <xdr:to>
      <xdr:col>19</xdr:col>
      <xdr:colOff>483870</xdr:colOff>
      <xdr:row>26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B721DC-779A-4D9C-8D1C-860854F5F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396240</xdr:colOff>
      <xdr:row>28</xdr:row>
      <xdr:rowOff>130629</xdr:rowOff>
    </xdr:from>
    <xdr:to>
      <xdr:col>7</xdr:col>
      <xdr:colOff>594360</xdr:colOff>
      <xdr:row>43</xdr:row>
      <xdr:rowOff>133894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7C07CB5-889B-499E-A792-30B388103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30480</xdr:rowOff>
    </xdr:from>
    <xdr:to>
      <xdr:col>8</xdr:col>
      <xdr:colOff>289560</xdr:colOff>
      <xdr:row>17</xdr:row>
      <xdr:rowOff>91440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B8B0EED-8E79-4034-8F4F-1B345F10D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zoomScale="70" zoomScaleNormal="70" workbookViewId="0">
      <selection activeCell="F3" sqref="F3"/>
    </sheetView>
  </sheetViews>
  <sheetFormatPr defaultRowHeight="14.4" x14ac:dyDescent="0.3"/>
  <cols>
    <col min="1" max="1" width="19.33203125" bestFit="1" customWidth="1"/>
    <col min="3" max="3" width="13.6640625" bestFit="1" customWidth="1"/>
    <col min="5" max="5" width="9.77734375" bestFit="1" customWidth="1"/>
    <col min="6" max="6" width="13.6640625" bestFit="1" customWidth="1"/>
    <col min="8" max="8" width="13.6640625" bestFit="1" customWidth="1"/>
    <col min="10" max="10" width="12.5546875" bestFit="1" customWidth="1"/>
    <col min="12" max="12" width="21.77734375" bestFit="1" customWidth="1"/>
    <col min="13" max="13" width="17.109375" bestFit="1" customWidth="1"/>
    <col min="15" max="15" width="13.6640625" bestFit="1" customWidth="1"/>
    <col min="16" max="17" width="15.77734375" bestFit="1" customWidth="1"/>
    <col min="18" max="18" width="11.109375" bestFit="1" customWidth="1"/>
  </cols>
  <sheetData>
    <row r="1" spans="1:17" ht="21" x14ac:dyDescent="0.4">
      <c r="A1" s="1" t="s">
        <v>3</v>
      </c>
      <c r="H1" s="15" t="s">
        <v>13</v>
      </c>
      <c r="I1" s="12" t="s">
        <v>12</v>
      </c>
      <c r="J1" s="13" t="s">
        <v>25</v>
      </c>
      <c r="L1" s="6"/>
      <c r="M1" s="7" t="s">
        <v>6</v>
      </c>
      <c r="P1" s="2" t="s">
        <v>4</v>
      </c>
      <c r="Q1" s="3"/>
    </row>
    <row r="2" spans="1:17" ht="15" thickBot="1" x14ac:dyDescent="0.35">
      <c r="A2" t="s">
        <v>0</v>
      </c>
      <c r="B2" t="s">
        <v>1</v>
      </c>
      <c r="C2" t="s">
        <v>9</v>
      </c>
      <c r="D2" t="s">
        <v>2</v>
      </c>
      <c r="E2" t="s">
        <v>11</v>
      </c>
      <c r="F2" t="s">
        <v>15</v>
      </c>
      <c r="H2" s="10"/>
      <c r="I2" s="14">
        <v>9.1999999999999993</v>
      </c>
      <c r="J2" s="18">
        <f>1000*9.8*$I$2/10^(6)</f>
        <v>9.0160000000000004E-2</v>
      </c>
      <c r="L2" s="8" t="s">
        <v>7</v>
      </c>
      <c r="M2" s="9">
        <f>13.546*1000</f>
        <v>13546</v>
      </c>
      <c r="P2" s="4"/>
      <c r="Q2" s="5" t="s">
        <v>5</v>
      </c>
    </row>
    <row r="3" spans="1:17" x14ac:dyDescent="0.3">
      <c r="A3">
        <v>10.15</v>
      </c>
      <c r="B3">
        <v>5.53</v>
      </c>
      <c r="C3">
        <v>20.27</v>
      </c>
      <c r="D3" s="20">
        <f t="shared" ref="D3:D13" si="0">$C3+$M$4</f>
        <v>293.41999999999996</v>
      </c>
      <c r="E3" s="19">
        <f t="shared" ref="E3:E13" si="1">($A3-$B3)/100</f>
        <v>4.6199999999999998E-2</v>
      </c>
      <c r="F3" s="17">
        <f t="shared" ref="F3:F13" si="2">$M$2*$M$3*$E3/1000-$J$2</f>
        <v>6.0491852120000003</v>
      </c>
      <c r="L3" s="8" t="s">
        <v>8</v>
      </c>
      <c r="M3" s="9">
        <v>9.81</v>
      </c>
    </row>
    <row r="4" spans="1:17" ht="15" thickBot="1" x14ac:dyDescent="0.35">
      <c r="A4">
        <v>10.53</v>
      </c>
      <c r="B4">
        <v>5.27</v>
      </c>
      <c r="C4">
        <v>22</v>
      </c>
      <c r="D4" s="20">
        <f t="shared" si="0"/>
        <v>295.14999999999998</v>
      </c>
      <c r="E4" s="19">
        <f t="shared" si="1"/>
        <v>5.2600000000000001E-2</v>
      </c>
      <c r="F4" s="17">
        <f>$M$2*$M$3*$E4/1000-$J$2</f>
        <v>6.899657276000001</v>
      </c>
      <c r="L4" s="10" t="s">
        <v>10</v>
      </c>
      <c r="M4" s="11">
        <v>273.14999999999998</v>
      </c>
    </row>
    <row r="5" spans="1:17" x14ac:dyDescent="0.3">
      <c r="A5">
        <v>10.83</v>
      </c>
      <c r="B5">
        <v>4.8899999999999997</v>
      </c>
      <c r="C5">
        <v>24</v>
      </c>
      <c r="D5" s="20">
        <f t="shared" si="0"/>
        <v>297.14999999999998</v>
      </c>
      <c r="E5" s="19">
        <f t="shared" si="1"/>
        <v>5.9400000000000001E-2</v>
      </c>
      <c r="F5" s="17">
        <f t="shared" si="2"/>
        <v>7.8032838440000001</v>
      </c>
    </row>
    <row r="6" spans="1:17" x14ac:dyDescent="0.3">
      <c r="A6">
        <v>11.12</v>
      </c>
      <c r="B6">
        <v>4.58</v>
      </c>
      <c r="C6">
        <v>26</v>
      </c>
      <c r="D6" s="20">
        <f t="shared" si="0"/>
        <v>299.14999999999998</v>
      </c>
      <c r="E6" s="19">
        <f t="shared" si="1"/>
        <v>6.5399999999999986E-2</v>
      </c>
      <c r="F6" s="17">
        <f t="shared" si="2"/>
        <v>8.600601403999999</v>
      </c>
    </row>
    <row r="7" spans="1:17" x14ac:dyDescent="0.3">
      <c r="A7">
        <v>11.45</v>
      </c>
      <c r="B7">
        <v>4.2</v>
      </c>
      <c r="C7">
        <v>28</v>
      </c>
      <c r="D7" s="20">
        <f t="shared" si="0"/>
        <v>301.14999999999998</v>
      </c>
      <c r="E7" s="19">
        <f t="shared" si="1"/>
        <v>7.2499999999999995E-2</v>
      </c>
      <c r="F7" s="17">
        <f t="shared" si="2"/>
        <v>9.5440938499999994</v>
      </c>
    </row>
    <row r="8" spans="1:17" x14ac:dyDescent="0.3">
      <c r="A8">
        <v>11.8</v>
      </c>
      <c r="B8">
        <v>3.75</v>
      </c>
      <c r="C8">
        <v>30</v>
      </c>
      <c r="D8" s="20">
        <f t="shared" si="0"/>
        <v>303.14999999999998</v>
      </c>
      <c r="E8" s="19">
        <f t="shared" si="1"/>
        <v>8.0500000000000002E-2</v>
      </c>
      <c r="F8" s="17">
        <f t="shared" si="2"/>
        <v>10.607183930000001</v>
      </c>
    </row>
    <row r="9" spans="1:17" x14ac:dyDescent="0.3">
      <c r="A9">
        <v>12.3</v>
      </c>
      <c r="B9">
        <v>3.34</v>
      </c>
      <c r="C9">
        <v>32</v>
      </c>
      <c r="D9" s="20">
        <f t="shared" si="0"/>
        <v>305.14999999999998</v>
      </c>
      <c r="E9" s="19">
        <f t="shared" si="1"/>
        <v>8.9600000000000013E-2</v>
      </c>
      <c r="F9" s="17">
        <f t="shared" si="2"/>
        <v>11.816448896000004</v>
      </c>
    </row>
    <row r="10" spans="1:17" x14ac:dyDescent="0.3">
      <c r="A10">
        <v>12.79</v>
      </c>
      <c r="B10">
        <v>2.86</v>
      </c>
      <c r="C10">
        <v>34</v>
      </c>
      <c r="D10" s="20">
        <f t="shared" si="0"/>
        <v>307.14999999999998</v>
      </c>
      <c r="E10" s="19">
        <f t="shared" si="1"/>
        <v>9.9299999999999999E-2</v>
      </c>
      <c r="F10" s="17">
        <f t="shared" si="2"/>
        <v>13.105445618000003</v>
      </c>
    </row>
    <row r="11" spans="1:17" x14ac:dyDescent="0.3">
      <c r="A11">
        <v>13.34</v>
      </c>
      <c r="B11">
        <v>2.2200000000000002</v>
      </c>
      <c r="C11">
        <v>36</v>
      </c>
      <c r="D11" s="20">
        <f t="shared" si="0"/>
        <v>309.14999999999998</v>
      </c>
      <c r="E11" s="19">
        <f t="shared" si="1"/>
        <v>0.11119999999999999</v>
      </c>
      <c r="F11" s="17">
        <f t="shared" si="2"/>
        <v>14.686792112000001</v>
      </c>
    </row>
    <row r="12" spans="1:17" x14ac:dyDescent="0.3">
      <c r="A12">
        <v>13.85</v>
      </c>
      <c r="B12">
        <v>1.1399999999999999</v>
      </c>
      <c r="C12">
        <v>38</v>
      </c>
      <c r="D12" s="20">
        <f t="shared" si="0"/>
        <v>311.14999999999998</v>
      </c>
      <c r="E12" s="19">
        <f t="shared" si="1"/>
        <v>0.12709999999999999</v>
      </c>
      <c r="F12" s="17">
        <f t="shared" si="2"/>
        <v>16.799683646000002</v>
      </c>
    </row>
    <row r="13" spans="1:17" x14ac:dyDescent="0.3">
      <c r="A13">
        <v>14.61</v>
      </c>
      <c r="B13">
        <v>1.02</v>
      </c>
      <c r="C13">
        <v>40</v>
      </c>
      <c r="D13" s="20">
        <f t="shared" si="0"/>
        <v>313.14999999999998</v>
      </c>
      <c r="E13" s="19">
        <f t="shared" si="1"/>
        <v>0.13589999999999999</v>
      </c>
      <c r="F13" s="17">
        <f t="shared" si="2"/>
        <v>17.969082733999997</v>
      </c>
    </row>
    <row r="18" spans="1:10" ht="21" x14ac:dyDescent="0.4">
      <c r="A18" s="16" t="s">
        <v>14</v>
      </c>
    </row>
    <row r="19" spans="1:10" x14ac:dyDescent="0.3">
      <c r="A19" t="s">
        <v>0</v>
      </c>
      <c r="B19" t="s">
        <v>1</v>
      </c>
      <c r="C19" t="s">
        <v>9</v>
      </c>
      <c r="D19" t="s">
        <v>2</v>
      </c>
      <c r="E19" t="s">
        <v>11</v>
      </c>
      <c r="F19" t="s">
        <v>15</v>
      </c>
      <c r="I19" t="s">
        <v>16</v>
      </c>
      <c r="J19" t="s">
        <v>17</v>
      </c>
    </row>
    <row r="20" spans="1:10" x14ac:dyDescent="0.3">
      <c r="A20">
        <v>14.61</v>
      </c>
      <c r="B20">
        <v>1.02</v>
      </c>
      <c r="C20">
        <v>40</v>
      </c>
      <c r="D20">
        <f t="shared" ref="D20:D30" si="3">$C20+$M$4</f>
        <v>313.14999999999998</v>
      </c>
      <c r="E20" s="19">
        <f t="shared" ref="E20:E30" si="4">($A20-$B20)/100</f>
        <v>0.13589999999999999</v>
      </c>
      <c r="F20" s="19">
        <f t="shared" ref="F20:F30" si="5">$M$2*$M$3*$E20/1000-$J$2</f>
        <v>17.969082733999997</v>
      </c>
      <c r="I20" s="19">
        <f>LN($F20*10^4)</f>
        <v>12.098993027172797</v>
      </c>
      <c r="J20" s="19">
        <f>1/$D20*10^2</f>
        <v>0.31933578157432541</v>
      </c>
    </row>
    <row r="21" spans="1:10" x14ac:dyDescent="0.3">
      <c r="A21">
        <v>13.95</v>
      </c>
      <c r="B21">
        <v>1.61</v>
      </c>
      <c r="C21">
        <v>38</v>
      </c>
      <c r="D21">
        <f t="shared" si="3"/>
        <v>311.14999999999998</v>
      </c>
      <c r="E21" s="19">
        <f t="shared" si="4"/>
        <v>0.1234</v>
      </c>
      <c r="F21" s="19">
        <f t="shared" si="5"/>
        <v>16.308004484000001</v>
      </c>
      <c r="I21" s="19">
        <f t="shared" ref="I21:I30" si="6">LN($F21*10^4)</f>
        <v>12.001996431890229</v>
      </c>
      <c r="J21" s="19">
        <f t="shared" ref="J21:J30" si="7">1/$D21*10^2</f>
        <v>0.32138839787883661</v>
      </c>
    </row>
    <row r="22" spans="1:10" x14ac:dyDescent="0.3">
      <c r="A22">
        <v>13.35</v>
      </c>
      <c r="B22">
        <v>2.27</v>
      </c>
      <c r="C22">
        <v>36</v>
      </c>
      <c r="D22">
        <f t="shared" si="3"/>
        <v>309.14999999999998</v>
      </c>
      <c r="E22" s="19">
        <f t="shared" si="4"/>
        <v>0.1108</v>
      </c>
      <c r="F22" s="19">
        <f t="shared" si="5"/>
        <v>14.633637608000001</v>
      </c>
      <c r="I22" s="19">
        <f t="shared" si="6"/>
        <v>11.893663196430426</v>
      </c>
      <c r="J22" s="19">
        <f t="shared" si="7"/>
        <v>0.32346757237586932</v>
      </c>
    </row>
    <row r="23" spans="1:10" x14ac:dyDescent="0.3">
      <c r="A23">
        <v>12.75</v>
      </c>
      <c r="B23">
        <v>2.77</v>
      </c>
      <c r="C23">
        <v>34</v>
      </c>
      <c r="D23">
        <f t="shared" si="3"/>
        <v>307.14999999999998</v>
      </c>
      <c r="E23" s="19">
        <f t="shared" si="4"/>
        <v>9.98E-2</v>
      </c>
      <c r="F23" s="19">
        <f t="shared" si="5"/>
        <v>13.171888748000002</v>
      </c>
      <c r="I23" s="19">
        <f t="shared" si="6"/>
        <v>11.78842529035685</v>
      </c>
      <c r="J23" s="19">
        <f t="shared" si="7"/>
        <v>0.3255738238645613</v>
      </c>
    </row>
    <row r="24" spans="1:10" x14ac:dyDescent="0.3">
      <c r="A24">
        <v>12.33</v>
      </c>
      <c r="B24">
        <v>3.3</v>
      </c>
      <c r="C24">
        <v>32</v>
      </c>
      <c r="D24">
        <f t="shared" si="3"/>
        <v>305.14999999999998</v>
      </c>
      <c r="E24" s="19">
        <f t="shared" si="4"/>
        <v>9.0300000000000005E-2</v>
      </c>
      <c r="F24" s="19">
        <f t="shared" si="5"/>
        <v>11.909469278000003</v>
      </c>
      <c r="I24" s="19">
        <f t="shared" si="6"/>
        <v>11.687674193309377</v>
      </c>
      <c r="J24" s="19">
        <f t="shared" si="7"/>
        <v>0.32770768474520728</v>
      </c>
    </row>
    <row r="25" spans="1:10" x14ac:dyDescent="0.3">
      <c r="A25">
        <v>11.88</v>
      </c>
      <c r="B25">
        <v>3.75</v>
      </c>
      <c r="C25">
        <v>30</v>
      </c>
      <c r="D25">
        <f t="shared" si="3"/>
        <v>303.14999999999998</v>
      </c>
      <c r="E25" s="19">
        <f t="shared" si="4"/>
        <v>8.1300000000000011E-2</v>
      </c>
      <c r="F25" s="19">
        <f t="shared" si="5"/>
        <v>10.713492938000003</v>
      </c>
      <c r="I25" s="19">
        <f t="shared" si="6"/>
        <v>11.581844341266271</v>
      </c>
      <c r="J25" s="19">
        <f t="shared" si="7"/>
        <v>0.32986970146792022</v>
      </c>
    </row>
    <row r="26" spans="1:10" x14ac:dyDescent="0.3">
      <c r="A26">
        <v>11.49</v>
      </c>
      <c r="B26">
        <v>4.12</v>
      </c>
      <c r="C26">
        <v>28</v>
      </c>
      <c r="D26">
        <f t="shared" si="3"/>
        <v>301.14999999999998</v>
      </c>
      <c r="E26" s="19">
        <f t="shared" si="4"/>
        <v>7.3700000000000002E-2</v>
      </c>
      <c r="F26" s="19">
        <f t="shared" si="5"/>
        <v>9.7035573620000015</v>
      </c>
      <c r="I26" s="19">
        <f t="shared" si="6"/>
        <v>11.482832928603964</v>
      </c>
      <c r="J26" s="19">
        <f t="shared" si="7"/>
        <v>0.33206043499916987</v>
      </c>
    </row>
    <row r="27" spans="1:10" x14ac:dyDescent="0.3">
      <c r="A27">
        <v>11.09</v>
      </c>
      <c r="B27">
        <v>4.49</v>
      </c>
      <c r="C27">
        <v>26</v>
      </c>
      <c r="D27">
        <f t="shared" si="3"/>
        <v>299.14999999999998</v>
      </c>
      <c r="E27" s="19">
        <f t="shared" si="4"/>
        <v>6.6000000000000003E-2</v>
      </c>
      <c r="F27" s="19">
        <f t="shared" si="5"/>
        <v>8.6803331600000035</v>
      </c>
      <c r="I27" s="19">
        <f t="shared" si="6"/>
        <v>11.371400282400332</v>
      </c>
      <c r="J27" s="19">
        <f t="shared" si="7"/>
        <v>0.33428046130703659</v>
      </c>
    </row>
    <row r="28" spans="1:10" x14ac:dyDescent="0.3">
      <c r="A28">
        <v>10.7</v>
      </c>
      <c r="B28">
        <v>4.84</v>
      </c>
      <c r="C28">
        <v>24</v>
      </c>
      <c r="D28">
        <f t="shared" si="3"/>
        <v>297.14999999999998</v>
      </c>
      <c r="E28" s="19">
        <f t="shared" si="4"/>
        <v>5.8599999999999992E-2</v>
      </c>
      <c r="F28" s="19">
        <f t="shared" si="5"/>
        <v>7.696974835999999</v>
      </c>
      <c r="I28" s="19">
        <f t="shared" si="6"/>
        <v>11.251167745197307</v>
      </c>
      <c r="J28" s="19">
        <f t="shared" si="7"/>
        <v>0.33653037186606094</v>
      </c>
    </row>
    <row r="29" spans="1:10" x14ac:dyDescent="0.3">
      <c r="A29">
        <v>10.45</v>
      </c>
      <c r="B29">
        <v>5.21</v>
      </c>
      <c r="C29">
        <v>22</v>
      </c>
      <c r="D29">
        <f t="shared" si="3"/>
        <v>295.14999999999998</v>
      </c>
      <c r="E29" s="19">
        <f t="shared" si="4"/>
        <v>5.2399999999999995E-2</v>
      </c>
      <c r="F29" s="19">
        <f t="shared" si="5"/>
        <v>6.8730800240000001</v>
      </c>
      <c r="I29" s="19">
        <f t="shared" si="6"/>
        <v>11.137952707289539</v>
      </c>
      <c r="J29" s="19">
        <f t="shared" si="7"/>
        <v>0.33881077418261901</v>
      </c>
    </row>
    <row r="30" spans="1:10" x14ac:dyDescent="0.3">
      <c r="A30">
        <v>10.25</v>
      </c>
      <c r="B30">
        <v>5.41</v>
      </c>
      <c r="C30">
        <v>20</v>
      </c>
      <c r="D30">
        <f t="shared" si="3"/>
        <v>293.14999999999998</v>
      </c>
      <c r="E30" s="19">
        <f t="shared" si="4"/>
        <v>4.8399999999999999E-2</v>
      </c>
      <c r="F30" s="19">
        <f t="shared" si="5"/>
        <v>6.3415349840000008</v>
      </c>
      <c r="I30" s="19">
        <f t="shared" si="6"/>
        <v>11.057461222162178</v>
      </c>
      <c r="J30" s="19">
        <f t="shared" si="7"/>
        <v>0.34112229234180458</v>
      </c>
    </row>
    <row r="33" spans="12:20" ht="24" thickBot="1" x14ac:dyDescent="0.5">
      <c r="M33" s="27" t="s">
        <v>18</v>
      </c>
      <c r="N33" s="28"/>
      <c r="O33" s="29"/>
      <c r="P33" s="30" t="s">
        <v>19</v>
      </c>
      <c r="Q33" s="29" t="s">
        <v>20</v>
      </c>
      <c r="R33" s="29" t="s">
        <v>21</v>
      </c>
      <c r="S33" s="31" t="s">
        <v>22</v>
      </c>
      <c r="T33" s="3"/>
    </row>
    <row r="34" spans="12:20" x14ac:dyDescent="0.3">
      <c r="M34" s="32"/>
      <c r="N34" s="13"/>
      <c r="O34" s="25"/>
      <c r="P34" s="8">
        <f>0.5813*8.31</f>
        <v>4.8306030000000009</v>
      </c>
      <c r="Q34" s="23">
        <f t="shared" ref="Q34:Q44" si="8">$I20^2</f>
        <v>146.38563227157599</v>
      </c>
      <c r="R34" s="23">
        <f>AVERAGE(Q34:Q44)</f>
        <v>134.15227303111041</v>
      </c>
      <c r="S34" s="24">
        <f>AVERAGE(I20:I30)^2</f>
        <v>134.04042468246124</v>
      </c>
      <c r="T34" s="5"/>
    </row>
    <row r="35" spans="12:20" x14ac:dyDescent="0.3">
      <c r="M35" s="33">
        <f t="shared" ref="M35:M45" si="9">8.31*$D3^2/($F3*10^4)*0.58</f>
        <v>6.8598016930535319</v>
      </c>
      <c r="N35" s="9"/>
      <c r="O35" s="25"/>
      <c r="P35" s="8"/>
      <c r="Q35" s="23">
        <f t="shared" si="8"/>
        <v>144.04791835110578</v>
      </c>
      <c r="R35" s="25"/>
      <c r="S35" s="9"/>
      <c r="T35" s="5"/>
    </row>
    <row r="36" spans="12:20" x14ac:dyDescent="0.3">
      <c r="M36" s="33">
        <f t="shared" si="9"/>
        <v>6.0853711851165277</v>
      </c>
      <c r="N36" s="9"/>
      <c r="O36" s="25"/>
      <c r="P36" s="8"/>
      <c r="Q36" s="23">
        <f t="shared" si="8"/>
        <v>141.45922423012362</v>
      </c>
      <c r="R36" s="25"/>
      <c r="S36" s="9"/>
      <c r="T36" s="5"/>
    </row>
    <row r="37" spans="12:20" x14ac:dyDescent="0.3">
      <c r="M37" s="33">
        <f t="shared" si="9"/>
        <v>5.4538486531248092</v>
      </c>
      <c r="N37" s="9"/>
      <c r="O37" s="25"/>
      <c r="P37" s="8"/>
      <c r="Q37" s="23">
        <f t="shared" si="8"/>
        <v>138.96697082632497</v>
      </c>
      <c r="R37" s="25"/>
      <c r="S37" s="9"/>
      <c r="T37" s="5"/>
    </row>
    <row r="38" spans="12:20" x14ac:dyDescent="0.3">
      <c r="M38" s="33">
        <f t="shared" si="9"/>
        <v>5.0150839929042244</v>
      </c>
      <c r="N38" s="9"/>
      <c r="O38" s="25"/>
      <c r="P38" s="8"/>
      <c r="Q38" s="23">
        <f t="shared" si="8"/>
        <v>136.60172804894998</v>
      </c>
      <c r="R38" s="25"/>
      <c r="S38" s="9"/>
      <c r="T38" s="5"/>
    </row>
    <row r="39" spans="12:20" x14ac:dyDescent="0.3">
      <c r="L39" s="21"/>
      <c r="M39" s="33">
        <f t="shared" si="9"/>
        <v>4.5799427693756378</v>
      </c>
      <c r="N39" s="22">
        <f>AVERAGE(M35:M45)</f>
        <v>4.3619972863980836</v>
      </c>
      <c r="O39" s="25"/>
      <c r="P39" s="8"/>
      <c r="Q39" s="23">
        <f t="shared" si="8"/>
        <v>134.13911834532152</v>
      </c>
      <c r="R39" s="25"/>
      <c r="S39" s="9"/>
      <c r="T39" s="5"/>
    </row>
    <row r="40" spans="12:20" x14ac:dyDescent="0.3">
      <c r="L40" s="21"/>
      <c r="M40" s="33">
        <f t="shared" si="9"/>
        <v>4.1758420461885954</v>
      </c>
      <c r="N40" s="9"/>
      <c r="O40" s="25"/>
      <c r="P40" s="8"/>
      <c r="Q40" s="23">
        <f t="shared" si="8"/>
        <v>131.85545206623149</v>
      </c>
      <c r="R40" s="25"/>
      <c r="S40" s="9"/>
      <c r="T40" s="5"/>
    </row>
    <row r="41" spans="12:20" x14ac:dyDescent="0.3">
      <c r="L41" s="21"/>
      <c r="M41" s="33">
        <f t="shared" si="9"/>
        <v>3.7981208999044087</v>
      </c>
      <c r="N41" s="9"/>
      <c r="O41" s="25"/>
      <c r="P41" s="8"/>
      <c r="Q41" s="23">
        <f t="shared" si="8"/>
        <v>129.30874438257436</v>
      </c>
      <c r="R41" s="25"/>
      <c r="S41" s="9"/>
      <c r="T41" s="5"/>
    </row>
    <row r="42" spans="12:20" x14ac:dyDescent="0.3">
      <c r="L42" s="21"/>
      <c r="M42" s="33">
        <f t="shared" si="9"/>
        <v>3.4695908516149458</v>
      </c>
      <c r="N42" s="9"/>
      <c r="O42" s="25"/>
      <c r="P42" s="8"/>
      <c r="Q42" s="23">
        <f t="shared" si="8"/>
        <v>126.58877563056825</v>
      </c>
      <c r="R42" s="25"/>
      <c r="S42" s="9"/>
      <c r="T42" s="5"/>
    </row>
    <row r="43" spans="12:20" x14ac:dyDescent="0.3">
      <c r="L43" s="21"/>
      <c r="M43" s="33">
        <f t="shared" si="9"/>
        <v>3.1364659089109326</v>
      </c>
      <c r="N43" s="9"/>
      <c r="O43" s="25"/>
      <c r="P43" s="8"/>
      <c r="Q43" s="23">
        <f t="shared" si="8"/>
        <v>124.05399050981838</v>
      </c>
      <c r="R43" s="25"/>
      <c r="S43" s="9"/>
      <c r="T43" s="5"/>
    </row>
    <row r="44" spans="12:20" ht="15" thickBot="1" x14ac:dyDescent="0.35">
      <c r="M44" s="33">
        <f t="shared" si="9"/>
        <v>2.7775860630363911</v>
      </c>
      <c r="N44" s="9"/>
      <c r="O44" s="25"/>
      <c r="P44" s="10"/>
      <c r="Q44" s="26">
        <f t="shared" si="8"/>
        <v>122.2674486796203</v>
      </c>
      <c r="R44" s="14"/>
      <c r="S44" s="11"/>
      <c r="T44" s="5"/>
    </row>
    <row r="45" spans="12:20" ht="15" thickBot="1" x14ac:dyDescent="0.35">
      <c r="M45" s="34">
        <f t="shared" si="9"/>
        <v>2.6303160871489148</v>
      </c>
      <c r="N45" s="11"/>
      <c r="O45" s="25"/>
      <c r="P45" s="25"/>
      <c r="Q45" s="23"/>
      <c r="R45" s="25"/>
      <c r="S45" s="25"/>
      <c r="T45" s="5"/>
    </row>
    <row r="46" spans="12:20" x14ac:dyDescent="0.3">
      <c r="M46" s="4"/>
      <c r="N46" s="25"/>
      <c r="O46" s="25"/>
      <c r="P46" s="25"/>
      <c r="Q46" s="23"/>
      <c r="R46" s="25"/>
      <c r="S46" s="25"/>
      <c r="T46" s="5"/>
    </row>
    <row r="47" spans="12:20" ht="15" thickBot="1" x14ac:dyDescent="0.35">
      <c r="M47" s="4"/>
      <c r="N47" s="25"/>
      <c r="O47" s="25"/>
      <c r="P47" s="25"/>
      <c r="Q47" s="25"/>
      <c r="R47" s="25"/>
      <c r="S47" s="25"/>
      <c r="T47" s="5"/>
    </row>
    <row r="48" spans="12:20" x14ac:dyDescent="0.3">
      <c r="M48" s="4"/>
      <c r="N48" s="25"/>
      <c r="O48" s="25"/>
      <c r="P48" s="6" t="s">
        <v>23</v>
      </c>
      <c r="Q48" s="13" t="s">
        <v>24</v>
      </c>
      <c r="R48" s="25"/>
      <c r="S48" s="25"/>
      <c r="T48" s="5"/>
    </row>
    <row r="49" spans="13:20" x14ac:dyDescent="0.3">
      <c r="M49" s="35"/>
      <c r="N49" s="36"/>
      <c r="O49" s="36"/>
      <c r="P49" s="37">
        <f>AVERAGE(SUMSQ(J20:J30)*10^(-2))</f>
        <v>1.1985191849634858E-2</v>
      </c>
      <c r="Q49" s="38">
        <f>(AVERAGE(J20:J30)*10^(-2))^2</f>
        <v>1.0890883797551281E-5</v>
      </c>
      <c r="R49" s="36"/>
      <c r="S49" s="36"/>
      <c r="T49" s="3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0" sqref="B3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conv1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alexp</dc:creator>
  <cp:lastModifiedBy>alexp</cp:lastModifiedBy>
  <cp:lastPrinted>2018-03-22T19:44:24Z</cp:lastPrinted>
  <dcterms:created xsi:type="dcterms:W3CDTF">2018-03-22T10:59:21Z</dcterms:created>
  <dcterms:modified xsi:type="dcterms:W3CDTF">2018-03-28T21:42:24Z</dcterms:modified>
</cp:coreProperties>
</file>