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Актуальное\Лаба\Лаба 2.5.1\Materials\"/>
    </mc:Choice>
  </mc:AlternateContent>
  <bookViews>
    <workbookView xWindow="0" yWindow="0" windowWidth="17256" windowHeight="564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5" i="1" l="1"/>
  <c r="S55" i="1"/>
  <c r="R55" i="1"/>
  <c r="Q55" i="1"/>
  <c r="P55" i="1"/>
  <c r="O55" i="1"/>
  <c r="N55" i="1"/>
  <c r="M55" i="1"/>
  <c r="T48" i="1" l="1"/>
  <c r="S48" i="1"/>
  <c r="R48" i="1"/>
  <c r="Q48" i="1"/>
  <c r="P48" i="1"/>
  <c r="O48" i="1"/>
  <c r="N48" i="1"/>
  <c r="M48" i="1"/>
  <c r="S32" i="1"/>
  <c r="S33" i="1"/>
  <c r="S34" i="1"/>
  <c r="S35" i="1"/>
  <c r="S36" i="1"/>
  <c r="S37" i="1"/>
  <c r="S38" i="1"/>
  <c r="S31" i="1"/>
  <c r="M32" i="1"/>
  <c r="M33" i="1"/>
  <c r="M34" i="1"/>
  <c r="M35" i="1"/>
  <c r="M36" i="1"/>
  <c r="M37" i="1"/>
  <c r="M38" i="1"/>
  <c r="M31" i="1"/>
  <c r="F2" i="1"/>
  <c r="F3" i="1"/>
  <c r="F4" i="1"/>
  <c r="F5" i="1"/>
  <c r="F6" i="1"/>
  <c r="F7" i="1"/>
  <c r="F8" i="1"/>
  <c r="F9" i="1"/>
  <c r="E3" i="1"/>
  <c r="E4" i="1"/>
  <c r="E5" i="1"/>
  <c r="E6" i="1"/>
  <c r="E7" i="1"/>
  <c r="E8" i="1"/>
  <c r="E9" i="1"/>
  <c r="E2" i="1"/>
  <c r="A14" i="1"/>
  <c r="O22" i="1" l="1"/>
  <c r="B9" i="1"/>
  <c r="B2" i="1"/>
  <c r="B3" i="1"/>
  <c r="B4" i="1"/>
  <c r="B5" i="1"/>
  <c r="B6" i="1"/>
  <c r="O12" i="1"/>
  <c r="J2" i="1"/>
  <c r="N11" i="1" s="1"/>
  <c r="O11" i="1" s="1"/>
  <c r="B7" i="1"/>
  <c r="B8" i="1"/>
  <c r="D9" i="1" l="1"/>
  <c r="D8" i="1"/>
  <c r="M18" i="1"/>
  <c r="D7" i="1"/>
  <c r="N18" i="1"/>
  <c r="O18" i="1" s="1"/>
  <c r="Q20" i="1" s="1"/>
  <c r="D6" i="1"/>
  <c r="D2" i="1"/>
  <c r="D5" i="1"/>
  <c r="D4" i="1"/>
  <c r="D3" i="1"/>
</calcChain>
</file>

<file path=xl/sharedStrings.xml><?xml version="1.0" encoding="utf-8"?>
<sst xmlns="http://schemas.openxmlformats.org/spreadsheetml/2006/main" count="34" uniqueCount="28">
  <si>
    <t>Константы</t>
  </si>
  <si>
    <t>Водянной манометр</t>
  </si>
  <si>
    <t>Па</t>
  </si>
  <si>
    <t>Поверхностное натяжение спирта при T = 20 C</t>
  </si>
  <si>
    <t>Н/м</t>
  </si>
  <si>
    <t>T, К</t>
  </si>
  <si>
    <t>T, C</t>
  </si>
  <si>
    <t>P, mm</t>
  </si>
  <si>
    <t>P, Па</t>
  </si>
  <si>
    <t>Радиус иглы:</t>
  </si>
  <si>
    <t>P_0, mm</t>
  </si>
  <si>
    <t>P_0, Па</t>
  </si>
  <si>
    <t>r иглы, mm</t>
  </si>
  <si>
    <t>Измерив его вручную</t>
  </si>
  <si>
    <r>
      <rPr>
        <sz val="11"/>
        <color theme="1"/>
        <rFont val="Times New Roman"/>
        <family val="1"/>
        <charset val="204"/>
      </rPr>
      <t>▲</t>
    </r>
    <r>
      <rPr>
        <sz val="11"/>
        <color theme="1"/>
        <rFont val="Calibri"/>
        <family val="2"/>
        <charset val="204"/>
      </rPr>
      <t>H</t>
    </r>
  </si>
  <si>
    <t>P1, Па</t>
  </si>
  <si>
    <t>P2, Па</t>
  </si>
  <si>
    <t>Линейкой</t>
  </si>
  <si>
    <t>h1, cm</t>
  </si>
  <si>
    <t>h2, cm</t>
  </si>
  <si>
    <t>▲H, cm</t>
  </si>
  <si>
    <t>Искомая величина от T</t>
  </si>
  <si>
    <t>delta_p</t>
  </si>
  <si>
    <t>q</t>
  </si>
  <si>
    <t>t</t>
  </si>
  <si>
    <t>U/F</t>
  </si>
  <si>
    <t>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</si>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</sst>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1"/>
      <charset val="204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3" xfId="0" applyBorder="1"/>
    <xf numFmtId="0" fontId="0" fillId="2" borderId="0" xfId="0" applyFill="1" applyBorder="1"/>
    <xf numFmtId="0" fontId="0" fillId="0" borderId="5" xfId="0" applyBorder="1"/>
    <xf numFmtId="0" fontId="0" fillId="4" borderId="1" xfId="0" applyFill="1" applyBorder="1"/>
    <xf numFmtId="0" fontId="0" fillId="4" borderId="2" xfId="0" applyFill="1" applyBorder="1"/>
    <xf numFmtId="0" fontId="3" fillId="4" borderId="1" xfId="0" applyFont="1" applyFill="1" applyBorder="1"/>
    <xf numFmtId="0" fontId="0" fillId="3" borderId="5" xfId="0" applyFill="1" applyBorder="1"/>
    <xf numFmtId="0" fontId="0" fillId="0" borderId="7" xfId="0" applyBorder="1"/>
    <xf numFmtId="0" fontId="0" fillId="0" borderId="9" xfId="0" applyBorder="1"/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3388888888888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Искомая величина от 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825996270407112E-2"/>
                  <c:y val="-0.4584630120287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Лист1!$B$2:$B$9</c:f>
              <c:numCache>
                <c:formatCode>General</c:formatCode>
                <c:ptCount val="8"/>
                <c:pt idx="0">
                  <c:v>295.5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Лист1!$F$2:$F$9</c:f>
              <c:numCache>
                <c:formatCode>General</c:formatCode>
                <c:ptCount val="8"/>
                <c:pt idx="0">
                  <c:v>66.625660062500032</c:v>
                </c:pt>
                <c:pt idx="1">
                  <c:v>66.355977187500045</c:v>
                </c:pt>
                <c:pt idx="2">
                  <c:v>65.169372537500038</c:v>
                </c:pt>
                <c:pt idx="3">
                  <c:v>64.198514187500038</c:v>
                </c:pt>
                <c:pt idx="4">
                  <c:v>63.389465562500028</c:v>
                </c:pt>
                <c:pt idx="5">
                  <c:v>62.310734062500046</c:v>
                </c:pt>
                <c:pt idx="6">
                  <c:v>61.124129412500039</c:v>
                </c:pt>
                <c:pt idx="7">
                  <c:v>60.530827087500036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5-4B1B-8FAB-5C446CF77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83552"/>
        <c:axId val="326635184"/>
      </c:scatterChart>
      <c:valAx>
        <c:axId val="44468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635184"/>
        <c:crosses val="autoZero"/>
        <c:crossBetween val="midCat"/>
      </c:valAx>
      <c:valAx>
        <c:axId val="3266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68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Теплота образования единицы поверхности жидкости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Лист1!$L$31:$L$38</c:f>
              <c:numCache>
                <c:formatCode>General</c:formatCode>
                <c:ptCount val="8"/>
                <c:pt idx="0">
                  <c:v>295.5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Лист1!$M$31:$M$38</c:f>
              <c:numCache>
                <c:formatCode>General</c:formatCode>
                <c:ptCount val="8"/>
                <c:pt idx="0">
                  <c:v>52.421700000000001</c:v>
                </c:pt>
                <c:pt idx="1">
                  <c:v>53.752200000000002</c:v>
                </c:pt>
                <c:pt idx="2">
                  <c:v>54.639200000000002</c:v>
                </c:pt>
                <c:pt idx="3">
                  <c:v>55.526200000000003</c:v>
                </c:pt>
                <c:pt idx="4">
                  <c:v>56.413200000000003</c:v>
                </c:pt>
                <c:pt idx="5">
                  <c:v>57.300200000000004</c:v>
                </c:pt>
                <c:pt idx="6">
                  <c:v>58.187200000000004</c:v>
                </c:pt>
                <c:pt idx="7">
                  <c:v>59.074199999999998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3-4CBC-A564-3BAC4AD7D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530496"/>
        <c:axId val="1646500544"/>
      </c:scatterChart>
      <c:valAx>
        <c:axId val="17165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500544"/>
        <c:crosses val="autoZero"/>
        <c:crossBetween val="midCat"/>
      </c:valAx>
      <c:valAx>
        <c:axId val="16465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65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43742368562307"/>
                  <c:y val="0.235763753504521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-3E-05x + 119,64</a:t>
                    </a:r>
                    <a:br>
                      <a:rPr lang="en-US" baseline="0"/>
                    </a:b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Лист1!$Q$31:$Q$38</c:f>
              <c:numCache>
                <c:formatCode>General</c:formatCode>
                <c:ptCount val="8"/>
                <c:pt idx="0">
                  <c:v>295.5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Лист1!$S$31:$S$38</c:f>
              <c:numCache>
                <c:formatCode>General</c:formatCode>
                <c:ptCount val="8"/>
                <c:pt idx="0">
                  <c:v>119.04736006250003</c:v>
                </c:pt>
                <c:pt idx="1">
                  <c:v>120.10817718750005</c:v>
                </c:pt>
                <c:pt idx="2">
                  <c:v>119.80857253750004</c:v>
                </c:pt>
                <c:pt idx="3">
                  <c:v>119.72471418750004</c:v>
                </c:pt>
                <c:pt idx="4">
                  <c:v>119.80266556250004</c:v>
                </c:pt>
                <c:pt idx="5">
                  <c:v>119.61093406250005</c:v>
                </c:pt>
                <c:pt idx="6">
                  <c:v>119.31132941250004</c:v>
                </c:pt>
                <c:pt idx="7">
                  <c:v>119.60502708750003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3-4196-8882-EC0884594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95408"/>
        <c:axId val="1646456912"/>
      </c:scatterChart>
      <c:valAx>
        <c:axId val="143939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456912"/>
        <c:crosses val="autoZero"/>
        <c:crossBetween val="midCat"/>
      </c:valAx>
      <c:valAx>
        <c:axId val="16464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39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Поверхностная энергия </a:t>
            </a:r>
            <a:r>
              <a:rPr lang="en-US" sz="1400" b="0" i="0" u="none" strike="noStrike" baseline="0">
                <a:effectLst/>
              </a:rPr>
              <a:t>U</a:t>
            </a:r>
            <a:r>
              <a:rPr lang="ru-RU" sz="1400" b="0" i="0" u="none" strike="noStrike" baseline="0">
                <a:effectLst/>
              </a:rPr>
              <a:t> единицы площади </a:t>
            </a:r>
            <a:r>
              <a:rPr lang="en-US" sz="1400" b="0" i="0" u="none" strike="noStrike" baseline="0">
                <a:effectLst/>
              </a:rPr>
              <a:t>F</a:t>
            </a:r>
            <a:endParaRPr lang="ru-RU"/>
          </a:p>
        </c:rich>
      </c:tx>
      <c:layout>
        <c:manualLayout>
          <c:xMode val="edge"/>
          <c:yMode val="edge"/>
          <c:x val="0.17366548885104474"/>
          <c:y val="2.526628241138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43742368562307"/>
                  <c:y val="0.235763753504521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-3E-05x + 119,64</a:t>
                    </a:r>
                    <a:br>
                      <a:rPr lang="en-US" baseline="0"/>
                    </a:b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Лист1!$Q$31:$Q$38</c:f>
              <c:numCache>
                <c:formatCode>General</c:formatCode>
                <c:ptCount val="8"/>
                <c:pt idx="0">
                  <c:v>295.5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Лист1!$S$31:$S$38</c:f>
              <c:numCache>
                <c:formatCode>General</c:formatCode>
                <c:ptCount val="8"/>
                <c:pt idx="0">
                  <c:v>119.04736006250003</c:v>
                </c:pt>
                <c:pt idx="1">
                  <c:v>120.10817718750005</c:v>
                </c:pt>
                <c:pt idx="2">
                  <c:v>119.80857253750004</c:v>
                </c:pt>
                <c:pt idx="3">
                  <c:v>119.72471418750004</c:v>
                </c:pt>
                <c:pt idx="4">
                  <c:v>119.80266556250004</c:v>
                </c:pt>
                <c:pt idx="5">
                  <c:v>119.61093406250005</c:v>
                </c:pt>
                <c:pt idx="6">
                  <c:v>119.31132941250004</c:v>
                </c:pt>
                <c:pt idx="7">
                  <c:v>119.60502708750003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4-4624-BC76-603ED8CB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95408"/>
        <c:axId val="1646456912"/>
      </c:scatterChart>
      <c:valAx>
        <c:axId val="143939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К</a:t>
                </a:r>
              </a:p>
            </c:rich>
          </c:tx>
          <c:layout>
            <c:manualLayout>
              <c:xMode val="edge"/>
              <c:yMode val="edge"/>
              <c:x val="0.46177383262471017"/>
              <c:y val="0.8896493457790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456912"/>
        <c:crosses val="autoZero"/>
        <c:crossBetween val="midCat"/>
      </c:valAx>
      <c:valAx>
        <c:axId val="16464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U/F</a:t>
                </a:r>
                <a:r>
                  <a:rPr lang="ru-RU"/>
                  <a:t>,</a:t>
                </a:r>
                <a:r>
                  <a:rPr lang="ru-RU" baseline="0"/>
                  <a:t> </a:t>
                </a:r>
                <a:r>
                  <a:rPr lang="ru-RU" sz="1000" b="0" i="0" u="none" strike="noStrike" baseline="0">
                    <a:effectLst/>
                  </a:rPr>
                  <a:t>Дж/м</a:t>
                </a:r>
                <a:r>
                  <a:rPr lang="ru-RU" sz="1000" b="0" i="0" u="none" strike="noStrike" baseline="30000">
                    <a:effectLst/>
                  </a:rPr>
                  <a:t>2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4784945975768599E-2"/>
              <c:y val="0.37309313344012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39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200932</xdr:colOff>
      <xdr:row>11</xdr:row>
      <xdr:rowOff>88262</xdr:rowOff>
    </xdr:from>
    <xdr:to>
      <xdr:col>9</xdr:col>
      <xdr:colOff>177787</xdr:colOff>
      <xdr:row>29</xdr:row>
      <xdr:rowOff>14222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85F27F-46E7-4892-B7B5-52C2DCD91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598714</xdr:colOff>
      <xdr:row>31</xdr:row>
      <xdr:rowOff>38099</xdr:rowOff>
    </xdr:from>
    <xdr:to>
      <xdr:col>10</xdr:col>
      <xdr:colOff>163286</xdr:colOff>
      <xdr:row>46</xdr:row>
      <xdr:rowOff>5442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A14C94C-2F5D-4763-8E1C-DF631CE0B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571059</xdr:colOff>
      <xdr:row>25</xdr:row>
      <xdr:rowOff>163646</xdr:rowOff>
    </xdr:from>
    <xdr:to>
      <xdr:col>27</xdr:col>
      <xdr:colOff>271542</xdr:colOff>
      <xdr:row>40</xdr:row>
      <xdr:rowOff>101101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9BA5710-F88F-48D9-BC8D-CB6B9FB1C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17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29AD92-EBC1-41E9-ABC6-6135D37DA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G15" zoomScale="70" zoomScaleNormal="70" workbookViewId="0">
      <selection activeCell="S26" sqref="S26"/>
    </sheetView>
  </sheetViews>
  <sheetFormatPr defaultRowHeight="14.4" x14ac:dyDescent="0.3"/>
  <cols>
    <col min="1" max="1" width="12.88671875" bestFit="1" customWidth="1"/>
    <col min="5" max="6" width="21.33203125" bestFit="1" customWidth="1"/>
    <col min="7" max="7" width="12.109375" bestFit="1" customWidth="1"/>
    <col min="9" max="9" width="19.109375" bestFit="1" customWidth="1"/>
    <col min="10" max="10" width="11.77734375" bestFit="1" customWidth="1"/>
    <col min="12" max="12" width="12.109375" bestFit="1" customWidth="1"/>
    <col min="13" max="13" width="8" bestFit="1" customWidth="1"/>
    <col min="14" max="14" width="10" bestFit="1" customWidth="1"/>
    <col min="15" max="15" width="12" bestFit="1" customWidth="1"/>
  </cols>
  <sheetData>
    <row r="1" spans="1:15" x14ac:dyDescent="0.3">
      <c r="A1" s="1" t="s">
        <v>6</v>
      </c>
      <c r="B1" s="1" t="s">
        <v>5</v>
      </c>
      <c r="C1" s="1" t="s">
        <v>7</v>
      </c>
      <c r="D1" s="1" t="s">
        <v>8</v>
      </c>
      <c r="E1" s="1" t="s">
        <v>22</v>
      </c>
      <c r="F1" s="1" t="s">
        <v>21</v>
      </c>
      <c r="G1" s="1"/>
      <c r="I1" s="4"/>
      <c r="J1" s="14" t="s">
        <v>0</v>
      </c>
      <c r="K1" s="10"/>
    </row>
    <row r="2" spans="1:15" x14ac:dyDescent="0.3">
      <c r="A2">
        <v>22.5</v>
      </c>
      <c r="B2">
        <f>$A2+273</f>
        <v>295.5</v>
      </c>
      <c r="C2">
        <v>203</v>
      </c>
      <c r="D2">
        <f t="shared" ref="D2:D9" si="0">$C2*$J$2</f>
        <v>398.14999</v>
      </c>
      <c r="E2">
        <f>$D2-$A$14</f>
        <v>242.27512750000011</v>
      </c>
      <c r="F2">
        <f>$E2*($O$12/2)</f>
        <v>66.625660062500032</v>
      </c>
      <c r="I2" s="7" t="s">
        <v>1</v>
      </c>
      <c r="J2" s="11">
        <f>0.2 * 9.80665</f>
        <v>1.96133</v>
      </c>
      <c r="K2" s="12" t="s">
        <v>2</v>
      </c>
    </row>
    <row r="3" spans="1:15" ht="14.4" customHeight="1" x14ac:dyDescent="0.3">
      <c r="A3">
        <v>30</v>
      </c>
      <c r="B3">
        <f t="shared" ref="B3:B9" si="1">$A3+273</f>
        <v>303</v>
      </c>
      <c r="C3">
        <v>202.5</v>
      </c>
      <c r="D3">
        <f t="shared" si="0"/>
        <v>397.16932500000001</v>
      </c>
      <c r="E3">
        <f t="shared" ref="E3:E9" si="2">$D3-$A$14</f>
        <v>241.29446250000012</v>
      </c>
      <c r="F3">
        <f t="shared" ref="F3:F9" si="3">$E3*($O$12/2)</f>
        <v>66.355977187500045</v>
      </c>
      <c r="I3" s="23" t="s">
        <v>3</v>
      </c>
      <c r="J3" s="25">
        <v>2.23E-2</v>
      </c>
      <c r="K3" s="27" t="s">
        <v>4</v>
      </c>
    </row>
    <row r="4" spans="1:15" x14ac:dyDescent="0.3">
      <c r="A4">
        <v>35</v>
      </c>
      <c r="B4">
        <f t="shared" si="1"/>
        <v>308</v>
      </c>
      <c r="C4">
        <v>200.3</v>
      </c>
      <c r="D4">
        <f t="shared" si="0"/>
        <v>392.854399</v>
      </c>
      <c r="E4">
        <f t="shared" si="2"/>
        <v>236.97953650000011</v>
      </c>
      <c r="F4">
        <f t="shared" si="3"/>
        <v>65.169372537500038</v>
      </c>
      <c r="I4" s="23"/>
      <c r="J4" s="25"/>
      <c r="K4" s="27"/>
    </row>
    <row r="5" spans="1:15" x14ac:dyDescent="0.3">
      <c r="A5">
        <v>40</v>
      </c>
      <c r="B5">
        <f t="shared" si="1"/>
        <v>313</v>
      </c>
      <c r="C5">
        <v>198.5</v>
      </c>
      <c r="D5">
        <f t="shared" si="0"/>
        <v>389.324005</v>
      </c>
      <c r="E5">
        <f t="shared" si="2"/>
        <v>233.44914250000011</v>
      </c>
      <c r="F5">
        <f t="shared" si="3"/>
        <v>64.198514187500038</v>
      </c>
      <c r="I5" s="23"/>
      <c r="J5" s="25"/>
      <c r="K5" s="27"/>
    </row>
    <row r="6" spans="1:15" ht="15" thickBot="1" x14ac:dyDescent="0.35">
      <c r="A6">
        <v>45</v>
      </c>
      <c r="B6">
        <f t="shared" si="1"/>
        <v>318</v>
      </c>
      <c r="C6">
        <v>197</v>
      </c>
      <c r="D6">
        <f t="shared" si="0"/>
        <v>386.38200999999998</v>
      </c>
      <c r="E6">
        <f t="shared" si="2"/>
        <v>230.50714750000009</v>
      </c>
      <c r="F6">
        <f t="shared" si="3"/>
        <v>63.389465562500028</v>
      </c>
      <c r="I6" s="24"/>
      <c r="J6" s="26"/>
      <c r="K6" s="28"/>
    </row>
    <row r="7" spans="1:15" x14ac:dyDescent="0.3">
      <c r="A7">
        <v>50</v>
      </c>
      <c r="B7">
        <f t="shared" si="1"/>
        <v>323</v>
      </c>
      <c r="C7">
        <v>195</v>
      </c>
      <c r="D7">
        <f t="shared" si="0"/>
        <v>382.45935000000003</v>
      </c>
      <c r="E7">
        <f t="shared" si="2"/>
        <v>226.58448750000014</v>
      </c>
      <c r="F7">
        <f t="shared" si="3"/>
        <v>62.310734062500046</v>
      </c>
      <c r="J7" s="2"/>
    </row>
    <row r="8" spans="1:15" ht="15" thickBot="1" x14ac:dyDescent="0.35">
      <c r="A8">
        <v>55</v>
      </c>
      <c r="B8">
        <f t="shared" si="1"/>
        <v>328</v>
      </c>
      <c r="C8">
        <v>192.8</v>
      </c>
      <c r="D8">
        <f t="shared" si="0"/>
        <v>378.14442400000001</v>
      </c>
      <c r="E8">
        <f t="shared" si="2"/>
        <v>222.26956150000012</v>
      </c>
      <c r="F8">
        <f t="shared" si="3"/>
        <v>61.124129412500039</v>
      </c>
      <c r="J8" s="2"/>
    </row>
    <row r="9" spans="1:15" x14ac:dyDescent="0.3">
      <c r="A9">
        <v>60</v>
      </c>
      <c r="B9">
        <f t="shared" si="1"/>
        <v>333</v>
      </c>
      <c r="C9">
        <v>191.7</v>
      </c>
      <c r="D9">
        <f t="shared" si="0"/>
        <v>375.98696100000001</v>
      </c>
      <c r="E9">
        <f t="shared" si="2"/>
        <v>220.11209850000012</v>
      </c>
      <c r="F9">
        <f t="shared" si="3"/>
        <v>60.530827087500036</v>
      </c>
      <c r="G9">
        <v>1.59</v>
      </c>
      <c r="J9" s="2"/>
      <c r="L9" s="13" t="s">
        <v>9</v>
      </c>
      <c r="M9" s="5"/>
      <c r="N9" s="5"/>
      <c r="O9" s="6"/>
    </row>
    <row r="10" spans="1:15" x14ac:dyDescent="0.3">
      <c r="J10" s="2"/>
      <c r="L10" s="7"/>
      <c r="M10" s="3" t="s">
        <v>10</v>
      </c>
      <c r="N10" s="3" t="s">
        <v>11</v>
      </c>
      <c r="O10" s="8" t="s">
        <v>12</v>
      </c>
    </row>
    <row r="11" spans="1:15" x14ac:dyDescent="0.3">
      <c r="J11" s="2"/>
      <c r="L11" s="7"/>
      <c r="M11" s="3">
        <v>41.3</v>
      </c>
      <c r="N11" s="3">
        <f>J2*M11</f>
        <v>81.002928999999995</v>
      </c>
      <c r="O11" s="8">
        <f>2*J3/N11  *10^3</f>
        <v>0.55059737407767073</v>
      </c>
    </row>
    <row r="12" spans="1:15" ht="14.4" customHeight="1" x14ac:dyDescent="0.3">
      <c r="J12" s="2"/>
      <c r="L12" s="7"/>
      <c r="M12" s="29" t="s">
        <v>13</v>
      </c>
      <c r="N12" s="29"/>
      <c r="O12" s="19">
        <f>1.1/2</f>
        <v>0.55000000000000004</v>
      </c>
    </row>
    <row r="13" spans="1:15" ht="15" thickBot="1" x14ac:dyDescent="0.35">
      <c r="J13" s="2"/>
      <c r="L13" s="9"/>
      <c r="M13" s="30"/>
      <c r="N13" s="30"/>
      <c r="O13" s="20"/>
    </row>
    <row r="14" spans="1:15" ht="15" thickBot="1" x14ac:dyDescent="0.35">
      <c r="A14">
        <f>1.59055982142857*10*9.8</f>
        <v>155.87486249999989</v>
      </c>
      <c r="J14" s="2"/>
    </row>
    <row r="15" spans="1:15" x14ac:dyDescent="0.3">
      <c r="J15" s="2"/>
      <c r="L15" s="15" t="s">
        <v>14</v>
      </c>
      <c r="M15" s="5"/>
      <c r="N15" s="5"/>
      <c r="O15" s="10"/>
    </row>
    <row r="16" spans="1:15" x14ac:dyDescent="0.3">
      <c r="J16" s="2"/>
      <c r="L16" s="7"/>
      <c r="M16" s="3"/>
      <c r="N16" s="3"/>
      <c r="O16" s="12"/>
    </row>
    <row r="17" spans="10:19" x14ac:dyDescent="0.3">
      <c r="J17" s="2"/>
      <c r="L17" s="7"/>
      <c r="M17" s="3" t="s">
        <v>15</v>
      </c>
      <c r="N17" s="3" t="s">
        <v>16</v>
      </c>
      <c r="O17" s="12" t="s">
        <v>20</v>
      </c>
    </row>
    <row r="18" spans="10:19" x14ac:dyDescent="0.3">
      <c r="J18" s="2"/>
      <c r="L18" s="7">
        <v>120.5</v>
      </c>
      <c r="M18" s="3">
        <f>L18*J2</f>
        <v>236.34026499999999</v>
      </c>
      <c r="N18" s="3">
        <f>L19*J2</f>
        <v>398.14999</v>
      </c>
      <c r="O18" s="16">
        <f>(N18-M18)/(1000*9.8)*100</f>
        <v>1.6511196428571431</v>
      </c>
    </row>
    <row r="19" spans="10:19" x14ac:dyDescent="0.3">
      <c r="J19" s="2"/>
      <c r="L19" s="7">
        <v>203</v>
      </c>
      <c r="M19" s="3"/>
      <c r="N19" s="3"/>
      <c r="O19" s="12"/>
    </row>
    <row r="20" spans="10:19" x14ac:dyDescent="0.3">
      <c r="J20" s="2"/>
      <c r="L20" s="7"/>
      <c r="M20" s="3"/>
      <c r="N20" s="3"/>
      <c r="O20" s="12"/>
      <c r="Q20">
        <f>(O18+O22:O22) /2</f>
        <v>1.5905598214285717</v>
      </c>
    </row>
    <row r="21" spans="10:19" x14ac:dyDescent="0.3">
      <c r="J21" s="2"/>
      <c r="L21" s="7" t="s">
        <v>17</v>
      </c>
      <c r="M21" s="3"/>
      <c r="N21" s="3"/>
      <c r="O21" s="12" t="s">
        <v>20</v>
      </c>
    </row>
    <row r="22" spans="10:19" x14ac:dyDescent="0.3">
      <c r="J22" s="2"/>
      <c r="L22" s="7"/>
      <c r="M22" s="3" t="s">
        <v>18</v>
      </c>
      <c r="N22" s="3">
        <v>2.2000000000000002</v>
      </c>
      <c r="O22" s="21">
        <f>N22-N23</f>
        <v>1.5300000000000002</v>
      </c>
    </row>
    <row r="23" spans="10:19" ht="15" thickBot="1" x14ac:dyDescent="0.35">
      <c r="J23" s="2"/>
      <c r="L23" s="9"/>
      <c r="M23" s="17" t="s">
        <v>19</v>
      </c>
      <c r="N23" s="17">
        <v>0.67</v>
      </c>
      <c r="O23" s="22"/>
    </row>
    <row r="24" spans="10:19" x14ac:dyDescent="0.3">
      <c r="J24" s="2"/>
    </row>
    <row r="30" spans="10:19" x14ac:dyDescent="0.3">
      <c r="L30" t="s">
        <v>24</v>
      </c>
      <c r="M30" t="s">
        <v>23</v>
      </c>
      <c r="Q30" t="s">
        <v>26</v>
      </c>
      <c r="R30" t="s">
        <v>27</v>
      </c>
      <c r="S30" t="s">
        <v>25</v>
      </c>
    </row>
    <row r="31" spans="10:19" x14ac:dyDescent="0.3">
      <c r="L31">
        <v>295.5</v>
      </c>
      <c r="M31">
        <f>L31*0.1774</f>
        <v>52.421700000000001</v>
      </c>
      <c r="Q31">
        <v>295.5</v>
      </c>
      <c r="R31">
        <v>66.625660062500032</v>
      </c>
      <c r="S31">
        <f>R31+Q31*0.1774</f>
        <v>119.04736006250003</v>
      </c>
    </row>
    <row r="32" spans="10:19" x14ac:dyDescent="0.3">
      <c r="L32">
        <v>303</v>
      </c>
      <c r="M32">
        <f t="shared" ref="M32:M38" si="4">L32*0.1774</f>
        <v>53.752200000000002</v>
      </c>
      <c r="Q32">
        <v>303</v>
      </c>
      <c r="R32">
        <v>66.355977187500045</v>
      </c>
      <c r="S32">
        <f t="shared" ref="S32:S38" si="5">R32+Q32*0.1774</f>
        <v>120.10817718750005</v>
      </c>
    </row>
    <row r="33" spans="12:20" x14ac:dyDescent="0.3">
      <c r="L33">
        <v>308</v>
      </c>
      <c r="M33">
        <f t="shared" si="4"/>
        <v>54.639200000000002</v>
      </c>
      <c r="Q33">
        <v>308</v>
      </c>
      <c r="R33">
        <v>65.169372537500038</v>
      </c>
      <c r="S33">
        <f t="shared" si="5"/>
        <v>119.80857253750004</v>
      </c>
    </row>
    <row r="34" spans="12:20" x14ac:dyDescent="0.3">
      <c r="L34">
        <v>313</v>
      </c>
      <c r="M34">
        <f t="shared" si="4"/>
        <v>55.526200000000003</v>
      </c>
      <c r="Q34">
        <v>313</v>
      </c>
      <c r="R34">
        <v>64.198514187500038</v>
      </c>
      <c r="S34">
        <f t="shared" si="5"/>
        <v>119.72471418750004</v>
      </c>
    </row>
    <row r="35" spans="12:20" x14ac:dyDescent="0.3">
      <c r="L35">
        <v>318</v>
      </c>
      <c r="M35">
        <f t="shared" si="4"/>
        <v>56.413200000000003</v>
      </c>
      <c r="Q35">
        <v>318</v>
      </c>
      <c r="R35">
        <v>63.389465562500028</v>
      </c>
      <c r="S35">
        <f t="shared" si="5"/>
        <v>119.80266556250004</v>
      </c>
    </row>
    <row r="36" spans="12:20" x14ac:dyDescent="0.3">
      <c r="L36">
        <v>323</v>
      </c>
      <c r="M36">
        <f t="shared" si="4"/>
        <v>57.300200000000004</v>
      </c>
      <c r="Q36">
        <v>323</v>
      </c>
      <c r="R36">
        <v>62.310734062500046</v>
      </c>
      <c r="S36">
        <f t="shared" si="5"/>
        <v>119.61093406250005</v>
      </c>
    </row>
    <row r="37" spans="12:20" x14ac:dyDescent="0.3">
      <c r="L37">
        <v>328</v>
      </c>
      <c r="M37">
        <f t="shared" si="4"/>
        <v>58.187200000000004</v>
      </c>
      <c r="Q37">
        <v>328</v>
      </c>
      <c r="R37">
        <v>61.124129412500039</v>
      </c>
      <c r="S37">
        <f t="shared" si="5"/>
        <v>119.31132941250004</v>
      </c>
    </row>
    <row r="38" spans="12:20" x14ac:dyDescent="0.3">
      <c r="L38">
        <v>333</v>
      </c>
      <c r="M38">
        <f t="shared" si="4"/>
        <v>59.074199999999998</v>
      </c>
      <c r="Q38">
        <v>333</v>
      </c>
      <c r="R38">
        <v>60.530827087500036</v>
      </c>
      <c r="S38">
        <f t="shared" si="5"/>
        <v>119.60502708750003</v>
      </c>
    </row>
    <row r="47" spans="12:20" x14ac:dyDescent="0.3">
      <c r="L47" s="18" t="s">
        <v>24</v>
      </c>
      <c r="M47" s="18">
        <v>295.5</v>
      </c>
      <c r="N47" s="18">
        <v>303</v>
      </c>
      <c r="O47" s="18">
        <v>308</v>
      </c>
      <c r="P47" s="18">
        <v>313</v>
      </c>
      <c r="Q47" s="18">
        <v>318</v>
      </c>
      <c r="R47" s="18">
        <v>323</v>
      </c>
      <c r="S47" s="18">
        <v>328</v>
      </c>
      <c r="T47" s="18">
        <v>333</v>
      </c>
    </row>
    <row r="48" spans="12:20" x14ac:dyDescent="0.3">
      <c r="L48" s="18" t="s">
        <v>23</v>
      </c>
      <c r="M48" s="18">
        <f t="shared" ref="M48:T48" si="6">M47*0.1774</f>
        <v>52.421700000000001</v>
      </c>
      <c r="N48" s="18">
        <f t="shared" si="6"/>
        <v>53.752200000000002</v>
      </c>
      <c r="O48" s="18">
        <f t="shared" si="6"/>
        <v>54.639200000000002</v>
      </c>
      <c r="P48" s="18">
        <f t="shared" si="6"/>
        <v>55.526200000000003</v>
      </c>
      <c r="Q48" s="18">
        <f t="shared" si="6"/>
        <v>56.413200000000003</v>
      </c>
      <c r="R48" s="18">
        <f t="shared" si="6"/>
        <v>57.300200000000004</v>
      </c>
      <c r="S48" s="18">
        <f t="shared" si="6"/>
        <v>58.187200000000004</v>
      </c>
      <c r="T48" s="18">
        <f t="shared" si="6"/>
        <v>59.074199999999998</v>
      </c>
    </row>
    <row r="53" spans="12:20" x14ac:dyDescent="0.3">
      <c r="L53" t="s">
        <v>26</v>
      </c>
      <c r="M53">
        <v>295.5</v>
      </c>
      <c r="N53">
        <v>303</v>
      </c>
      <c r="O53">
        <v>308</v>
      </c>
      <c r="P53">
        <v>313</v>
      </c>
      <c r="Q53">
        <v>318</v>
      </c>
      <c r="R53">
        <v>323</v>
      </c>
      <c r="S53">
        <v>328</v>
      </c>
      <c r="T53">
        <v>333</v>
      </c>
    </row>
    <row r="54" spans="12:20" x14ac:dyDescent="0.3">
      <c r="L54" t="s">
        <v>27</v>
      </c>
      <c r="M54">
        <v>66.625660062500032</v>
      </c>
      <c r="N54">
        <v>66.355977187500045</v>
      </c>
      <c r="O54">
        <v>65.169372537500038</v>
      </c>
      <c r="P54">
        <v>64.198514187500038</v>
      </c>
      <c r="Q54">
        <v>63.389465562500028</v>
      </c>
      <c r="R54">
        <v>62.310734062500046</v>
      </c>
      <c r="S54">
        <v>61.124129412500039</v>
      </c>
      <c r="T54">
        <v>60.530827087500036</v>
      </c>
    </row>
    <row r="55" spans="12:20" x14ac:dyDescent="0.3">
      <c r="L55" t="s">
        <v>25</v>
      </c>
      <c r="M55">
        <f>M54+M53*0.1774</f>
        <v>119.04736006250003</v>
      </c>
      <c r="N55">
        <f>N54+N53*0.1774</f>
        <v>120.10817718750005</v>
      </c>
      <c r="O55">
        <f>O54+O53*0.1774</f>
        <v>119.80857253750004</v>
      </c>
      <c r="P55">
        <f>P54+P53*0.1774</f>
        <v>119.72471418750004</v>
      </c>
      <c r="Q55">
        <f>Q54+Q53*0.1774</f>
        <v>119.80266556250004</v>
      </c>
      <c r="R55">
        <f>R54+R53*0.1774</f>
        <v>119.61093406250005</v>
      </c>
      <c r="S55">
        <f>S54+S53*0.1774</f>
        <v>119.31132941250004</v>
      </c>
      <c r="T55">
        <f>T54+T53*0.1774</f>
        <v>119.60502708750003</v>
      </c>
    </row>
  </sheetData>
  <mergeCells count="6">
    <mergeCell ref="O12:O13"/>
    <mergeCell ref="O22:O23"/>
    <mergeCell ref="I3:I6"/>
    <mergeCell ref="J3:J6"/>
    <mergeCell ref="K3:K6"/>
    <mergeCell ref="M12:N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0" sqref="K10"/>
    </sheetView>
  </sheetViews>
  <sheetFormatPr defaultRowHeight="14.4" x14ac:dyDescent="0.3"/>
  <sheetData>
    <row r="1" spans="1:1" x14ac:dyDescent="0.3">
      <c r="A1" s="31"/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alexp</cp:lastModifiedBy>
  <cp:lastPrinted>2018-03-13T21:17:29Z</cp:lastPrinted>
  <dcterms:created xsi:type="dcterms:W3CDTF">2018-03-01T11:32:47Z</dcterms:created>
  <dcterms:modified xsi:type="dcterms:W3CDTF">2018-03-13T21:21:07Z</dcterms:modified>
</cp:coreProperties>
</file>