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tti.LAPTOP-18V7FDSB\Documents\KC Life\Resume\Management Tools\client_data\"/>
    </mc:Choice>
  </mc:AlternateContent>
  <xr:revisionPtr revIDLastSave="0" documentId="13_ncr:1_{92F722EC-59B9-471A-BFF1-B3A49C0AE8F4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ash Flow" sheetId="1" r:id="rId1"/>
    <sheet name="Sept2010-Apr2011_Cash Flow" sheetId="2" r:id="rId2"/>
    <sheet name="Charts" sheetId="4" r:id="rId3"/>
    <sheet name="Source" sheetId="3" r:id="rId4"/>
  </sheets>
  <externalReferences>
    <externalReference r:id="rId5"/>
  </externalReferences>
  <definedNames>
    <definedName name="_xlnm.Print_Titles" localSheetId="0">'Cash Flow'!$A:$D</definedName>
    <definedName name="_xlnm.Print_Titles" localSheetId="1">'Sept2010-Apr2011_Cash Flow'!$A:$E,'Sept2010-Apr2011_Cash Flow'!$1:$6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H11" i="3" s="1"/>
  <c r="G6" i="3"/>
  <c r="F6" i="3"/>
  <c r="F11" i="3" s="1"/>
  <c r="E6" i="3"/>
  <c r="D6" i="3"/>
  <c r="D11" i="3" s="1"/>
  <c r="C6" i="3"/>
  <c r="B6" i="3"/>
  <c r="B11" i="3" s="1"/>
  <c r="Z51" i="2"/>
  <c r="Z9" i="2"/>
  <c r="X38" i="2"/>
  <c r="X25" i="2"/>
  <c r="X27" i="2" s="1"/>
  <c r="Z74" i="2"/>
  <c r="X74" i="2"/>
  <c r="Z37" i="2"/>
  <c r="X12" i="2"/>
  <c r="X36" i="2"/>
  <c r="X35" i="2"/>
  <c r="X9" i="2"/>
  <c r="X37" i="2"/>
  <c r="X10" i="2"/>
  <c r="G51" i="2"/>
  <c r="I51" i="2"/>
  <c r="K51" i="2"/>
  <c r="K53" i="2" s="1"/>
  <c r="M51" i="2"/>
  <c r="G50" i="2"/>
  <c r="G53" i="2" s="1"/>
  <c r="I50" i="2"/>
  <c r="I53" i="2"/>
  <c r="K50" i="2"/>
  <c r="M50" i="2"/>
  <c r="M53" i="2" s="1"/>
  <c r="G44" i="2"/>
  <c r="G46" i="2" s="1"/>
  <c r="I44" i="2"/>
  <c r="I46" i="2" s="1"/>
  <c r="K44" i="2"/>
  <c r="M44" i="2"/>
  <c r="M46" i="2" s="1"/>
  <c r="G25" i="2"/>
  <c r="I25" i="2"/>
  <c r="K25" i="2"/>
  <c r="M25" i="2"/>
  <c r="G24" i="2"/>
  <c r="G27" i="2" s="1"/>
  <c r="I24" i="2"/>
  <c r="I27" i="2" s="1"/>
  <c r="K24" i="2"/>
  <c r="M24" i="2"/>
  <c r="M27" i="2" s="1"/>
  <c r="G18" i="2"/>
  <c r="G20" i="2" s="1"/>
  <c r="I18" i="2"/>
  <c r="I20" i="2" s="1"/>
  <c r="K18" i="2"/>
  <c r="M18" i="2"/>
  <c r="M20" i="2" s="1"/>
  <c r="P51" i="2"/>
  <c r="R51" i="2"/>
  <c r="T51" i="2"/>
  <c r="V51" i="2"/>
  <c r="P50" i="2"/>
  <c r="P53" i="2" s="1"/>
  <c r="R50" i="2"/>
  <c r="R53" i="2" s="1"/>
  <c r="T50" i="2"/>
  <c r="V50" i="2"/>
  <c r="V53" i="2" s="1"/>
  <c r="P44" i="2"/>
  <c r="P46" i="2" s="1"/>
  <c r="R44" i="2"/>
  <c r="R46" i="2" s="1"/>
  <c r="T44" i="2"/>
  <c r="V44" i="2"/>
  <c r="V46" i="2" s="1"/>
  <c r="P38" i="2"/>
  <c r="R38" i="2"/>
  <c r="T38" i="2"/>
  <c r="V38" i="2"/>
  <c r="P37" i="2"/>
  <c r="R37" i="2"/>
  <c r="T37" i="2"/>
  <c r="V37" i="2"/>
  <c r="P36" i="2"/>
  <c r="R36" i="2"/>
  <c r="T36" i="2"/>
  <c r="V36" i="2"/>
  <c r="P35" i="2"/>
  <c r="P40" i="2" s="1"/>
  <c r="R35" i="2"/>
  <c r="R40" i="2" s="1"/>
  <c r="R55" i="2" s="1"/>
  <c r="T35" i="2"/>
  <c r="V35" i="2"/>
  <c r="V40" i="2" s="1"/>
  <c r="G38" i="2"/>
  <c r="I38" i="2"/>
  <c r="K38" i="2"/>
  <c r="M38" i="2"/>
  <c r="G37" i="2"/>
  <c r="I37" i="2"/>
  <c r="K37" i="2"/>
  <c r="M37" i="2"/>
  <c r="G36" i="2"/>
  <c r="I36" i="2"/>
  <c r="K36" i="2"/>
  <c r="M36" i="2"/>
  <c r="G35" i="2"/>
  <c r="G40" i="2"/>
  <c r="G55" i="2" s="1"/>
  <c r="I35" i="2"/>
  <c r="K35" i="2"/>
  <c r="K40" i="2" s="1"/>
  <c r="K55" i="2" s="1"/>
  <c r="M35" i="2"/>
  <c r="P25" i="2"/>
  <c r="R25" i="2"/>
  <c r="T25" i="2"/>
  <c r="T27" i="2" s="1"/>
  <c r="T29" i="2" s="1"/>
  <c r="T57" i="2" s="1"/>
  <c r="T76" i="2" s="1"/>
  <c r="V25" i="2"/>
  <c r="P24" i="2"/>
  <c r="P27" i="2" s="1"/>
  <c r="R24" i="2"/>
  <c r="T24" i="2"/>
  <c r="V24" i="2"/>
  <c r="V27" i="2" s="1"/>
  <c r="P18" i="2"/>
  <c r="P20" i="2" s="1"/>
  <c r="R18" i="2"/>
  <c r="R20" i="2" s="1"/>
  <c r="T18" i="2"/>
  <c r="V18" i="2"/>
  <c r="V20" i="2" s="1"/>
  <c r="G12" i="2"/>
  <c r="I12" i="2"/>
  <c r="K12" i="2"/>
  <c r="M12" i="2"/>
  <c r="G11" i="2"/>
  <c r="I11" i="2"/>
  <c r="K11" i="2"/>
  <c r="M11" i="2"/>
  <c r="G10" i="2"/>
  <c r="I10" i="2"/>
  <c r="K10" i="2"/>
  <c r="M10" i="2"/>
  <c r="G9" i="2"/>
  <c r="G14" i="2" s="1"/>
  <c r="G29" i="2" s="1"/>
  <c r="I9" i="2"/>
  <c r="K9" i="2"/>
  <c r="K14" i="2" s="1"/>
  <c r="K29" i="2" s="1"/>
  <c r="K57" i="2" s="1"/>
  <c r="K76" i="2" s="1"/>
  <c r="M9" i="2"/>
  <c r="P12" i="2"/>
  <c r="R12" i="2"/>
  <c r="T12" i="2"/>
  <c r="V12" i="2"/>
  <c r="P11" i="2"/>
  <c r="R11" i="2"/>
  <c r="T11" i="2"/>
  <c r="V11" i="2"/>
  <c r="P10" i="2"/>
  <c r="R10" i="2"/>
  <c r="T10" i="2"/>
  <c r="V10" i="2"/>
  <c r="P9" i="2"/>
  <c r="P14" i="2" s="1"/>
  <c r="P29" i="2" s="1"/>
  <c r="R9" i="2"/>
  <c r="R14" i="2" s="1"/>
  <c r="R29" i="2" s="1"/>
  <c r="R57" i="2" s="1"/>
  <c r="R76" i="2" s="1"/>
  <c r="T9" i="2"/>
  <c r="V9" i="2"/>
  <c r="V14" i="2" s="1"/>
  <c r="I14" i="2"/>
  <c r="I29" i="2" s="1"/>
  <c r="M14" i="2"/>
  <c r="T14" i="2"/>
  <c r="K20" i="2"/>
  <c r="T20" i="2"/>
  <c r="K27" i="2"/>
  <c r="R27" i="2"/>
  <c r="T40" i="2"/>
  <c r="K46" i="2"/>
  <c r="T46" i="2"/>
  <c r="T53" i="2"/>
  <c r="T55" i="2"/>
  <c r="G74" i="2"/>
  <c r="I74" i="2"/>
  <c r="K74" i="2"/>
  <c r="M74" i="2"/>
  <c r="P74" i="2"/>
  <c r="R74" i="2"/>
  <c r="T74" i="2"/>
  <c r="V74" i="2"/>
  <c r="G9" i="1"/>
  <c r="I9" i="1"/>
  <c r="M9" i="1" s="1"/>
  <c r="G10" i="1"/>
  <c r="I10" i="1" s="1"/>
  <c r="G13" i="1"/>
  <c r="I13" i="1" s="1"/>
  <c r="G14" i="1"/>
  <c r="I14" i="1" s="1"/>
  <c r="G15" i="1"/>
  <c r="I15" i="1"/>
  <c r="M15" i="1" s="1"/>
  <c r="Q15" i="1" s="1"/>
  <c r="U15" i="1" s="1"/>
  <c r="I20" i="1"/>
  <c r="K20" i="1" s="1"/>
  <c r="K21" i="1"/>
  <c r="L21" i="1" s="1"/>
  <c r="U21" i="1"/>
  <c r="K22" i="1"/>
  <c r="L22" i="1"/>
  <c r="O22" i="1"/>
  <c r="S22" i="1"/>
  <c r="U22" i="1"/>
  <c r="G29" i="1"/>
  <c r="I29" i="1" s="1"/>
  <c r="U29" i="1" s="1"/>
  <c r="F30" i="1"/>
  <c r="U30" i="1"/>
  <c r="G31" i="1"/>
  <c r="I31" i="1"/>
  <c r="U31" i="1" s="1"/>
  <c r="G32" i="1"/>
  <c r="I32" i="1" s="1"/>
  <c r="U32" i="1" s="1"/>
  <c r="G33" i="1"/>
  <c r="I33" i="1" s="1"/>
  <c r="U33" i="1" s="1"/>
  <c r="U34" i="1"/>
  <c r="E36" i="1"/>
  <c r="G36" i="1"/>
  <c r="I36" i="1" s="1"/>
  <c r="U36" i="1" s="1"/>
  <c r="E37" i="1"/>
  <c r="G37" i="1"/>
  <c r="I37" i="1"/>
  <c r="U37" i="1" s="1"/>
  <c r="X11" i="2"/>
  <c r="X44" i="2"/>
  <c r="X50" i="2"/>
  <c r="X53" i="2" s="1"/>
  <c r="X55" i="2" s="1"/>
  <c r="X24" i="2"/>
  <c r="X40" i="2"/>
  <c r="X51" i="2"/>
  <c r="Z25" i="2"/>
  <c r="Z24" i="2"/>
  <c r="Z27" i="2" s="1"/>
  <c r="Z36" i="2"/>
  <c r="Z35" i="2"/>
  <c r="Z38" i="2"/>
  <c r="Z44" i="2"/>
  <c r="Z46" i="2" s="1"/>
  <c r="Z50" i="2"/>
  <c r="Z53" i="2" s="1"/>
  <c r="X14" i="2"/>
  <c r="X46" i="2"/>
  <c r="X18" i="2"/>
  <c r="X20" i="2" s="1"/>
  <c r="Z18" i="2"/>
  <c r="Z20" i="2"/>
  <c r="Z10" i="2"/>
  <c r="Z11" i="2"/>
  <c r="Z14" i="2" s="1"/>
  <c r="Z12" i="2"/>
  <c r="M13" i="1" l="1"/>
  <c r="Q13" i="1" s="1"/>
  <c r="U13" i="1" s="1"/>
  <c r="K13" i="1"/>
  <c r="O13" i="1" s="1"/>
  <c r="S13" i="1" s="1"/>
  <c r="Z29" i="2"/>
  <c r="Z57" i="2" s="1"/>
  <c r="Z76" i="2" s="1"/>
  <c r="X29" i="2"/>
  <c r="X57" i="2" s="1"/>
  <c r="X76" i="2" s="1"/>
  <c r="V29" i="2"/>
  <c r="V57" i="2" s="1"/>
  <c r="V76" i="2" s="1"/>
  <c r="V55" i="2"/>
  <c r="M29" i="2"/>
  <c r="Z40" i="2"/>
  <c r="Z55" i="2" s="1"/>
  <c r="K9" i="1"/>
  <c r="O9" i="1" s="1"/>
  <c r="S9" i="1" s="1"/>
  <c r="K15" i="1"/>
  <c r="O15" i="1" s="1"/>
  <c r="S15" i="1" s="1"/>
  <c r="G35" i="1"/>
  <c r="I35" i="1" s="1"/>
  <c r="U35" i="1" s="1"/>
  <c r="O21" i="1"/>
  <c r="S21" i="1" s="1"/>
  <c r="M40" i="2"/>
  <c r="I40" i="2"/>
  <c r="P55" i="2"/>
  <c r="P57" i="2" s="1"/>
  <c r="P76" i="2" s="1"/>
  <c r="C11" i="3"/>
  <c r="E11" i="3"/>
  <c r="G11" i="3"/>
  <c r="M14" i="1"/>
  <c r="Q14" i="1" s="1"/>
  <c r="U14" i="1" s="1"/>
  <c r="K14" i="1"/>
  <c r="O14" i="1" s="1"/>
  <c r="S14" i="1" s="1"/>
  <c r="Q9" i="1"/>
  <c r="O20" i="1"/>
  <c r="S20" i="1" s="1"/>
  <c r="L20" i="1"/>
  <c r="M10" i="1"/>
  <c r="Q10" i="1" s="1"/>
  <c r="U10" i="1" s="1"/>
  <c r="I17" i="1"/>
  <c r="K10" i="1"/>
  <c r="G57" i="2"/>
  <c r="G76" i="2" s="1"/>
  <c r="M55" i="2"/>
  <c r="M57" i="2" s="1"/>
  <c r="M76" i="2" s="1"/>
  <c r="I55" i="2"/>
  <c r="I57" i="2" s="1"/>
  <c r="I76" i="2" s="1"/>
  <c r="M20" i="1"/>
  <c r="Q20" i="1" s="1"/>
  <c r="U20" i="1" s="1"/>
  <c r="O10" i="1" l="1"/>
  <c r="K17" i="1"/>
  <c r="M17" i="1"/>
  <c r="U9" i="1"/>
  <c r="U17" i="1" s="1"/>
  <c r="Q17" i="1"/>
  <c r="S10" i="1" l="1"/>
  <c r="S17" i="1" s="1"/>
  <c r="O17" i="1"/>
</calcChain>
</file>

<file path=xl/sharedStrings.xml><?xml version="1.0" encoding="utf-8"?>
<sst xmlns="http://schemas.openxmlformats.org/spreadsheetml/2006/main" count="146" uniqueCount="91">
  <si>
    <t>Earth Runnins Café and Bukut Bar</t>
  </si>
  <si>
    <t>Cash Flow</t>
  </si>
  <si>
    <t>(By Average)</t>
  </si>
  <si>
    <t>Revenue</t>
  </si>
  <si>
    <t>Daily Average</t>
  </si>
  <si>
    <t>Weekly Average</t>
  </si>
  <si>
    <t>Monthly Average</t>
  </si>
  <si>
    <t>Annual Average</t>
  </si>
  <si>
    <t>Department</t>
  </si>
  <si>
    <t>Item</t>
  </si>
  <si>
    <t>Avg Price</t>
  </si>
  <si>
    <t>Daily Volume</t>
  </si>
  <si>
    <t>Daily Sales</t>
  </si>
  <si>
    <t>Weekly Sales
(Avg 4 days)</t>
  </si>
  <si>
    <t>Weekly Sales
(Avg 6 days)</t>
  </si>
  <si>
    <t>Monthly Sales
(Avg 4 day/Wk)</t>
  </si>
  <si>
    <t>Monthly Sales
(Avg 6 day/Wk)</t>
  </si>
  <si>
    <t>Annual Totals (Avg 4 days/Wk) 
(8 mnths/Yr)</t>
  </si>
  <si>
    <t>Annual Totals (Avg 6 days/Wk) 
9  mnths/Yr)</t>
  </si>
  <si>
    <t>Bar</t>
  </si>
  <si>
    <t>(2008 increase)</t>
  </si>
  <si>
    <t>Bottled Beverage - Liquor</t>
  </si>
  <si>
    <t>Cocktails</t>
  </si>
  <si>
    <t>Restaurant</t>
  </si>
  <si>
    <t>Bottled Beverage - Soda</t>
  </si>
  <si>
    <t>Food</t>
  </si>
  <si>
    <t>Juice</t>
  </si>
  <si>
    <t>Total</t>
  </si>
  <si>
    <t>Services</t>
  </si>
  <si>
    <t>Internet</t>
  </si>
  <si>
    <t>Special Events</t>
  </si>
  <si>
    <t>-</t>
  </si>
  <si>
    <t>Merchandise</t>
  </si>
  <si>
    <t>Expenses</t>
  </si>
  <si>
    <t>Monthly</t>
  </si>
  <si>
    <t>Annual</t>
  </si>
  <si>
    <t>COGS</t>
  </si>
  <si>
    <t>Avg Cost</t>
  </si>
  <si>
    <t>Volume</t>
  </si>
  <si>
    <t>Cases</t>
  </si>
  <si>
    <t>Cocktail Mix</t>
  </si>
  <si>
    <t>750ml</t>
  </si>
  <si>
    <t>Soda (Cases)</t>
  </si>
  <si>
    <t>Meals</t>
  </si>
  <si>
    <t>September 2010 thru April 2011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</si>
  <si>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</si>
  <si>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</si>
  <si>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</si>
  <si>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</si>
  <si>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</si>
  <si>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</si>
  <si>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</si>
  <si>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</si>
  <si>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Beverage</t>
  </si>
  <si>
    <t>Bottled Liquor</t>
  </si>
  <si>
    <t>Soda</t>
  </si>
  <si>
    <t>Maintenance</t>
  </si>
  <si>
    <t>SubTotal</t>
  </si>
  <si>
    <t>Total Revenue</t>
  </si>
  <si>
    <t>Net Profit/Loss</t>
  </si>
  <si>
    <t>Gross Profit/Loss</t>
  </si>
  <si>
    <t>Ads/Promotions</t>
  </si>
  <si>
    <t>Total COGS</t>
  </si>
  <si>
    <t>Rental Equipment</t>
  </si>
  <si>
    <t>Taxes</t>
  </si>
  <si>
    <t>Wages (Soc. Incl'd)</t>
  </si>
  <si>
    <t>Cash Flow Statement</t>
  </si>
  <si>
    <t>Total Operating Expenses</t>
  </si>
  <si>
    <t>Electricity</t>
  </si>
  <si>
    <t>Water</t>
  </si>
  <si>
    <t>Butane Gas</t>
  </si>
  <si>
    <t>Cable</t>
  </si>
  <si>
    <t>Telephone</t>
  </si>
  <si>
    <r>
      <t xml:space="preserve">Operating Expenses </t>
    </r>
    <r>
      <rPr>
        <b/>
        <sz val="8"/>
        <rFont val="Arial"/>
        <family val="2"/>
      </rPr>
      <t>(averaged)</t>
    </r>
  </si>
  <si>
    <t>Business License</t>
  </si>
  <si>
    <t>May</t>
  </si>
  <si>
    <t>June</t>
  </si>
  <si>
    <t>July</t>
  </si>
  <si>
    <t>August</t>
  </si>
  <si>
    <t>2011 Month Sales - Bar</t>
  </si>
  <si>
    <t>ERC</t>
  </si>
  <si>
    <t>Grand Total</t>
  </si>
  <si>
    <t>Sum of June</t>
  </si>
  <si>
    <t>Data</t>
  </si>
  <si>
    <t>Sum of July</t>
  </si>
  <si>
    <t>Sum of August</t>
  </si>
  <si>
    <t>Sum of September</t>
  </si>
  <si>
    <t>Sum of October</t>
  </si>
  <si>
    <t>Sum of November</t>
  </si>
  <si>
    <t>Sum of December</t>
  </si>
  <si>
    <t>ERC 2011 Sales -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</si>
</sst>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0"/>
      <name val="Arial"/>
    </font>
    <font>
      <b/>
      <sz val="12"/>
      <name val="Times New Roman"/>
      <family val="1"/>
    </font>
    <font>
      <sz val="10"/>
      <color indexed="9"/>
      <name val="Arial"/>
      <family val="2"/>
    </font>
    <font>
      <b/>
      <i/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Protection="1">
      <protection locked="0"/>
    </xf>
    <xf numFmtId="4" fontId="2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 applyProtection="1">
      <protection locked="0"/>
    </xf>
    <xf numFmtId="4" fontId="0" fillId="0" borderId="0" xfId="0" applyNumberFormat="1" applyBorder="1" applyProtection="1">
      <protection locked="0"/>
    </xf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Alignment="1"/>
    <xf numFmtId="164" fontId="4" fillId="0" borderId="0" xfId="0" applyNumberFormat="1" applyFont="1" applyAlignment="1">
      <alignment horizontal="center"/>
    </xf>
    <xf numFmtId="37" fontId="2" fillId="0" borderId="0" xfId="0" applyNumberFormat="1" applyFont="1"/>
    <xf numFmtId="0" fontId="7" fillId="0" borderId="0" xfId="0" applyFont="1" applyProtection="1"/>
    <xf numFmtId="0" fontId="0" fillId="0" borderId="0" xfId="0" applyProtection="1"/>
    <xf numFmtId="0" fontId="6" fillId="0" borderId="0" xfId="0" applyFont="1" applyProtection="1"/>
    <xf numFmtId="164" fontId="0" fillId="0" borderId="0" xfId="0" applyNumberFormat="1" applyProtection="1"/>
    <xf numFmtId="1" fontId="4" fillId="0" borderId="0" xfId="0" applyNumberFormat="1" applyFont="1" applyAlignment="1" applyProtection="1">
      <alignment horizontal="center"/>
    </xf>
    <xf numFmtId="0" fontId="4" fillId="0" borderId="0" xfId="0" applyNumberFormat="1" applyFont="1" applyProtection="1"/>
    <xf numFmtId="0" fontId="4" fillId="0" borderId="0" xfId="0" applyFont="1" applyProtection="1"/>
    <xf numFmtId="4" fontId="4" fillId="0" borderId="0" xfId="0" applyNumberFormat="1" applyFont="1" applyProtection="1"/>
    <xf numFmtId="164" fontId="4" fillId="0" borderId="0" xfId="0" applyNumberFormat="1" applyFont="1" applyAlignment="1" applyProtection="1"/>
    <xf numFmtId="0" fontId="4" fillId="0" borderId="0" xfId="0" applyFont="1" applyAlignment="1" applyProtection="1">
      <alignment horizontal="center"/>
    </xf>
    <xf numFmtId="4" fontId="4" fillId="0" borderId="0" xfId="0" applyNumberFormat="1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 wrapText="1"/>
    </xf>
    <xf numFmtId="164" fontId="4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left"/>
    </xf>
    <xf numFmtId="0" fontId="6" fillId="0" borderId="0" xfId="0" applyFont="1" applyAlignment="1" applyProtection="1"/>
    <xf numFmtId="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0" fontId="4" fillId="0" borderId="0" xfId="0" applyFont="1" applyFill="1" applyBorder="1" applyProtection="1"/>
    <xf numFmtId="164" fontId="4" fillId="0" borderId="0" xfId="0" applyNumberFormat="1" applyFont="1" applyProtection="1"/>
    <xf numFmtId="0" fontId="0" fillId="0" borderId="0" xfId="0" applyFill="1" applyBorder="1" applyProtection="1"/>
    <xf numFmtId="1" fontId="6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/>
    <xf numFmtId="0" fontId="0" fillId="0" borderId="0" xfId="0" applyBorder="1" applyProtection="1"/>
    <xf numFmtId="4" fontId="2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Border="1" applyProtection="1"/>
    <xf numFmtId="164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Protection="1"/>
    <xf numFmtId="0" fontId="4" fillId="0" borderId="0" xfId="0" applyFont="1" applyBorder="1" applyProtection="1"/>
    <xf numFmtId="4" fontId="4" fillId="0" borderId="0" xfId="0" applyNumberFormat="1" applyFont="1" applyBorder="1" applyProtection="1"/>
    <xf numFmtId="164" fontId="4" fillId="0" borderId="0" xfId="0" applyNumberFormat="1" applyFont="1" applyBorder="1" applyProtection="1"/>
    <xf numFmtId="164" fontId="4" fillId="0" borderId="0" xfId="0" applyNumberFormat="1" applyFont="1" applyBorder="1" applyAlignment="1" applyProtection="1">
      <alignment horizontal="center"/>
    </xf>
    <xf numFmtId="0" fontId="6" fillId="0" borderId="0" xfId="0" applyFont="1" applyBorder="1" applyProtection="1"/>
    <xf numFmtId="164" fontId="8" fillId="0" borderId="0" xfId="0" applyNumberFormat="1" applyFont="1" applyProtection="1">
      <protection locked="0"/>
    </xf>
    <xf numFmtId="164" fontId="6" fillId="0" borderId="0" xfId="0" applyNumberFormat="1" applyFont="1" applyProtection="1">
      <protection locked="0"/>
    </xf>
    <xf numFmtId="0" fontId="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4" fillId="0" borderId="3" xfId="0" pivotButton="1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7" xfId="0" applyFont="1" applyBorder="1"/>
  </cellXfs>
  <cellStyles count="1">
    <cellStyle name="Normal" xfId="0" builtinId="0"/>
  </cellStyles>
  <dxfs count="3"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[Sept2010-Apr2011_BarSales.xlsx]Charts!PivotTable1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Sales by Month -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numFmt formatCode="&quot;$&quot;#,##0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Charts!$B$3:$B$4</c:f>
              <c:strCache>
                <c:ptCount val="1"/>
                <c:pt idx="0">
                  <c:v>Bottled Liquor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F81-403D-BB9B-47BA835E2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A8-4C49-BF47-85AD9FA88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A8-4C49-BF47-85AD9FA88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A8-4C49-BF47-85AD9FA880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A8-4C49-BF47-85AD9FA880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A8-4C49-BF47-85AD9FA880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A8-4C49-BF47-85AD9FA88020}"/>
              </c:ext>
            </c:extLst>
          </c:dPt>
          <c:dLbls>
            <c:numFmt formatCode="&quot;$&quot;#,##0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Charts!$B$5:$B$11</c:f>
              <c:numCache>
                <c:formatCode>General</c:formatCode>
                <c:ptCount val="7"/>
                <c:pt idx="0">
                  <c:v>576</c:v>
                </c:pt>
                <c:pt idx="1">
                  <c:v>1300</c:v>
                </c:pt>
                <c:pt idx="2">
                  <c:v>1264</c:v>
                </c:pt>
                <c:pt idx="3">
                  <c:v>1924</c:v>
                </c:pt>
                <c:pt idx="4">
                  <c:v>512</c:v>
                </c:pt>
                <c:pt idx="5">
                  <c:v>1024</c:v>
                </c:pt>
                <c:pt idx="6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1-403D-BB9B-47BA835E27DC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Cocktails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A8-4C49-BF47-85AD9FA88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A8-4C49-BF47-85AD9FA88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A8-4C49-BF47-85AD9FA88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A8-4C49-BF47-85AD9FA880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A8-4C49-BF47-85AD9FA880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DA8-4C49-BF47-85AD9FA880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DA8-4C49-BF47-85AD9FA8802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Charts!$C$5:$C$11</c:f>
              <c:numCache>
                <c:formatCode>General</c:formatCode>
                <c:ptCount val="7"/>
                <c:pt idx="0">
                  <c:v>5</c:v>
                </c:pt>
                <c:pt idx="1">
                  <c:v>455</c:v>
                </c:pt>
                <c:pt idx="2">
                  <c:v>1605</c:v>
                </c:pt>
                <c:pt idx="3">
                  <c:v>135</c:v>
                </c:pt>
                <c:pt idx="4">
                  <c:v>95</c:v>
                </c:pt>
                <c:pt idx="5">
                  <c:v>270</c:v>
                </c:pt>
                <c:pt idx="6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F81-403D-BB9B-47BA835E27DC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Juice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DA8-4C49-BF47-85AD9FA88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DA8-4C49-BF47-85AD9FA88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DA8-4C49-BF47-85AD9FA88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DA8-4C49-BF47-85AD9FA880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DA8-4C49-BF47-85AD9FA880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DA8-4C49-BF47-85AD9FA880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DA8-4C49-BF47-85AD9FA8802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Charts!$D$5:$D$11</c:f>
              <c:numCache>
                <c:formatCode>General</c:formatCode>
                <c:ptCount val="7"/>
                <c:pt idx="0">
                  <c:v>116</c:v>
                </c:pt>
                <c:pt idx="1">
                  <c:v>54</c:v>
                </c:pt>
                <c:pt idx="2">
                  <c:v>142</c:v>
                </c:pt>
                <c:pt idx="3">
                  <c:v>220</c:v>
                </c:pt>
                <c:pt idx="4">
                  <c:v>96</c:v>
                </c:pt>
                <c:pt idx="5">
                  <c:v>236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F81-403D-BB9B-47BA835E27DC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Soda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DA8-4C49-BF47-85AD9FA880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DA8-4C49-BF47-85AD9FA880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DA8-4C49-BF47-85AD9FA880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DA8-4C49-BF47-85AD9FA880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DA8-4C49-BF47-85AD9FA880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DA8-4C49-BF47-85AD9FA880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DA8-4C49-BF47-85AD9FA8802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Charts!$E$5:$E$11</c:f>
              <c:numCache>
                <c:formatCode>General</c:formatCode>
                <c:ptCount val="7"/>
                <c:pt idx="0">
                  <c:v>132</c:v>
                </c:pt>
                <c:pt idx="1">
                  <c:v>134</c:v>
                </c:pt>
                <c:pt idx="2">
                  <c:v>110</c:v>
                </c:pt>
                <c:pt idx="3">
                  <c:v>162</c:v>
                </c:pt>
                <c:pt idx="4">
                  <c:v>52</c:v>
                </c:pt>
                <c:pt idx="5">
                  <c:v>128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F81-403D-BB9B-47BA835E27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[Sept2010-Apr2011_BarSales.xlsx]Charts!PivotTable1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BZ"/>
              <a:t>2011 Sales by Product - Bar</a:t>
            </a:r>
          </a:p>
        </c:rich>
      </c:tx>
      <c:layout>
        <c:manualLayout>
          <c:xMode val="edge"/>
          <c:yMode val="edge"/>
          <c:x val="0.214044013729053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Bottled Liquor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Charts!$B$5:$B$11</c:f>
              <c:numCache>
                <c:formatCode>General</c:formatCode>
                <c:ptCount val="7"/>
                <c:pt idx="0">
                  <c:v>576</c:v>
                </c:pt>
                <c:pt idx="1">
                  <c:v>1300</c:v>
                </c:pt>
                <c:pt idx="2">
                  <c:v>1264</c:v>
                </c:pt>
                <c:pt idx="3">
                  <c:v>1924</c:v>
                </c:pt>
                <c:pt idx="4">
                  <c:v>512</c:v>
                </c:pt>
                <c:pt idx="5">
                  <c:v>1024</c:v>
                </c:pt>
                <c:pt idx="6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A53-AC9A-3606BACE6027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Cocktails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Charts!$C$5:$C$11</c:f>
              <c:numCache>
                <c:formatCode>General</c:formatCode>
                <c:ptCount val="7"/>
                <c:pt idx="0">
                  <c:v>5</c:v>
                </c:pt>
                <c:pt idx="1">
                  <c:v>455</c:v>
                </c:pt>
                <c:pt idx="2">
                  <c:v>1605</c:v>
                </c:pt>
                <c:pt idx="3">
                  <c:v>135</c:v>
                </c:pt>
                <c:pt idx="4">
                  <c:v>95</c:v>
                </c:pt>
                <c:pt idx="5">
                  <c:v>270</c:v>
                </c:pt>
                <c:pt idx="6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B-4A53-AC9A-3606BACE6027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Juice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Charts!$D$5:$D$11</c:f>
              <c:numCache>
                <c:formatCode>General</c:formatCode>
                <c:ptCount val="7"/>
                <c:pt idx="0">
                  <c:v>116</c:v>
                </c:pt>
                <c:pt idx="1">
                  <c:v>54</c:v>
                </c:pt>
                <c:pt idx="2">
                  <c:v>142</c:v>
                </c:pt>
                <c:pt idx="3">
                  <c:v>220</c:v>
                </c:pt>
                <c:pt idx="4">
                  <c:v>96</c:v>
                </c:pt>
                <c:pt idx="5">
                  <c:v>236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B-4A53-AC9A-3606BACE6027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Soda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Charts!$A$5:$A$11</c:f>
              <c:strCache>
                <c:ptCount val="7"/>
                <c:pt idx="0">
                  <c:v>Sum of June</c:v>
                </c:pt>
                <c:pt idx="1">
                  <c:v>Sum of July</c:v>
                </c:pt>
                <c:pt idx="2">
                  <c:v>Sum of August</c:v>
                </c:pt>
                <c:pt idx="3">
                  <c:v>Sum of September</c:v>
                </c:pt>
                <c:pt idx="4">
                  <c:v>Sum of October</c:v>
                </c:pt>
                <c:pt idx="5">
                  <c:v>Sum of November</c:v>
                </c:pt>
                <c:pt idx="6">
                  <c:v>Sum of December</c:v>
                </c:pt>
              </c:strCache>
            </c:strRef>
          </c:cat>
          <c:val>
            <c:numRef>
              <c:f>Charts!$E$5:$E$11</c:f>
              <c:numCache>
                <c:formatCode>General</c:formatCode>
                <c:ptCount val="7"/>
                <c:pt idx="0">
                  <c:v>132</c:v>
                </c:pt>
                <c:pt idx="1">
                  <c:v>134</c:v>
                </c:pt>
                <c:pt idx="2">
                  <c:v>110</c:v>
                </c:pt>
                <c:pt idx="3">
                  <c:v>162</c:v>
                </c:pt>
                <c:pt idx="4">
                  <c:v>52</c:v>
                </c:pt>
                <c:pt idx="5">
                  <c:v>128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B-4A53-AC9A-3606BACE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061903"/>
        <c:axId val="37771871"/>
      </c:barChart>
      <c:catAx>
        <c:axId val="790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871"/>
        <c:crosses val="autoZero"/>
        <c:auto val="1"/>
        <c:lblAlgn val="ctr"/>
        <c:lblOffset val="100"/>
        <c:noMultiLvlLbl val="0"/>
      </c:catAx>
      <c:valAx>
        <c:axId val="377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85725</xdr:rowOff>
    </xdr:from>
    <xdr:to>
      <xdr:col>5</xdr:col>
      <xdr:colOff>438150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BC78F-6674-4193-B121-1B2B4F52D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28</xdr:row>
      <xdr:rowOff>133350</xdr:rowOff>
    </xdr:from>
    <xdr:to>
      <xdr:col>5</xdr:col>
      <xdr:colOff>228600</xdr:colOff>
      <xdr:row>45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0F058-D396-4599-A3FF-BDEF4ECCE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2010-Apr2011%20Daily%20Sales%20Recor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_2010_Daily Volume Record"/>
      <sheetName val="Sept 2010_Daily Volume Record"/>
      <sheetName val="Nov_2010_Daily Volume Record"/>
      <sheetName val="Dec_2010_Daily Volume Record"/>
      <sheetName val="Jan_2011_Daily Volume Record"/>
      <sheetName val="Feb_2011_Daily Volume Record"/>
      <sheetName val="March_2011_Daily Volume Record"/>
      <sheetName val="April_2011_Daily Volume Record"/>
      <sheetName val="May_2011_Daily Volume Record"/>
      <sheetName val="June_2011_Daily Volume Record"/>
      <sheetName val="July_2011_Daily Volume Record"/>
    </sheetNames>
    <sheetDataSet>
      <sheetData sheetId="0" refreshError="1">
        <row r="8">
          <cell r="AS8">
            <v>1300</v>
          </cell>
          <cell r="AU8">
            <v>704.16666666666663</v>
          </cell>
        </row>
        <row r="9">
          <cell r="AS9">
            <v>255</v>
          </cell>
          <cell r="AU9">
            <v>117.64</v>
          </cell>
        </row>
        <row r="10">
          <cell r="AS10">
            <v>200</v>
          </cell>
          <cell r="AU10">
            <v>56.133333333333333</v>
          </cell>
        </row>
        <row r="11">
          <cell r="AS11">
            <v>134</v>
          </cell>
          <cell r="AU11">
            <v>61.416666666666664</v>
          </cell>
        </row>
        <row r="12">
          <cell r="AS12">
            <v>44</v>
          </cell>
          <cell r="AU12">
            <v>13.09</v>
          </cell>
        </row>
        <row r="13">
          <cell r="AS13">
            <v>10</v>
          </cell>
          <cell r="AU13">
            <v>4</v>
          </cell>
        </row>
        <row r="16">
          <cell r="AS16">
            <v>168</v>
          </cell>
          <cell r="AU16">
            <v>80.64</v>
          </cell>
        </row>
        <row r="17">
          <cell r="AS17">
            <v>48</v>
          </cell>
          <cell r="AU17">
            <v>23.04</v>
          </cell>
        </row>
        <row r="18">
          <cell r="AS18">
            <v>5</v>
          </cell>
          <cell r="AU18">
            <v>2.4</v>
          </cell>
        </row>
        <row r="19">
          <cell r="AS19">
            <v>54</v>
          </cell>
          <cell r="AU19">
            <v>25.919999999999998</v>
          </cell>
        </row>
        <row r="20">
          <cell r="AS20">
            <v>24</v>
          </cell>
          <cell r="AU20">
            <v>11.52</v>
          </cell>
        </row>
        <row r="21">
          <cell r="AS21">
            <v>2</v>
          </cell>
          <cell r="AU21">
            <v>0.96</v>
          </cell>
        </row>
        <row r="22">
          <cell r="AS22">
            <v>12</v>
          </cell>
          <cell r="AU22">
            <v>5.76</v>
          </cell>
        </row>
        <row r="23">
          <cell r="AS23">
            <v>30</v>
          </cell>
          <cell r="AU23">
            <v>14.399999999999999</v>
          </cell>
        </row>
        <row r="24">
          <cell r="AS24">
            <v>70</v>
          </cell>
          <cell r="AU24">
            <v>33.6</v>
          </cell>
        </row>
        <row r="25">
          <cell r="AS25">
            <v>72</v>
          </cell>
          <cell r="AU25">
            <v>34.56</v>
          </cell>
        </row>
        <row r="26">
          <cell r="AS26">
            <v>40</v>
          </cell>
          <cell r="AU26">
            <v>19.2</v>
          </cell>
        </row>
        <row r="27">
          <cell r="AS27">
            <v>32</v>
          </cell>
          <cell r="AU27">
            <v>15.36</v>
          </cell>
        </row>
        <row r="28">
          <cell r="AS28">
            <v>63</v>
          </cell>
          <cell r="AU28">
            <v>30.240000000000002</v>
          </cell>
        </row>
        <row r="29">
          <cell r="AS29">
            <v>120</v>
          </cell>
          <cell r="AU29">
            <v>57.599999999999994</v>
          </cell>
        </row>
        <row r="30">
          <cell r="AS30">
            <v>0</v>
          </cell>
          <cell r="AU30">
            <v>0</v>
          </cell>
        </row>
        <row r="31">
          <cell r="AS31">
            <v>10</v>
          </cell>
          <cell r="AU31">
            <v>4.8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100</v>
          </cell>
          <cell r="AU34">
            <v>48</v>
          </cell>
        </row>
        <row r="35">
          <cell r="AS35">
            <v>120</v>
          </cell>
          <cell r="AU35">
            <v>57.599999999999994</v>
          </cell>
        </row>
        <row r="36">
          <cell r="AS36">
            <v>153</v>
          </cell>
          <cell r="AU36">
            <v>73.44</v>
          </cell>
        </row>
        <row r="37">
          <cell r="AS37">
            <v>140</v>
          </cell>
          <cell r="AU37">
            <v>67.2</v>
          </cell>
        </row>
        <row r="38">
          <cell r="AS38">
            <v>119</v>
          </cell>
          <cell r="AU38">
            <v>57.120000000000005</v>
          </cell>
        </row>
        <row r="41">
          <cell r="AS41">
            <v>0</v>
          </cell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1" refreshError="1">
        <row r="8">
          <cell r="AS8">
            <v>576</v>
          </cell>
          <cell r="AU8">
            <v>312</v>
          </cell>
        </row>
        <row r="9">
          <cell r="AS9">
            <v>5</v>
          </cell>
          <cell r="AU9">
            <v>2.3066666666666666</v>
          </cell>
        </row>
        <row r="10">
          <cell r="AS10">
            <v>0</v>
          </cell>
          <cell r="AU10">
            <v>0</v>
          </cell>
        </row>
        <row r="11">
          <cell r="AS11">
            <v>132</v>
          </cell>
          <cell r="AU11">
            <v>60.5</v>
          </cell>
        </row>
        <row r="12">
          <cell r="AS12">
            <v>78</v>
          </cell>
          <cell r="AU12">
            <v>23.204999999999998</v>
          </cell>
        </row>
        <row r="13">
          <cell r="AS13">
            <v>38</v>
          </cell>
          <cell r="AU13">
            <v>15.200000000000001</v>
          </cell>
        </row>
        <row r="16">
          <cell r="AS16">
            <v>24</v>
          </cell>
          <cell r="AU16">
            <v>11.52</v>
          </cell>
        </row>
        <row r="17">
          <cell r="AS17">
            <v>0</v>
          </cell>
          <cell r="AU17">
            <v>0</v>
          </cell>
        </row>
        <row r="18">
          <cell r="AS18">
            <v>0</v>
          </cell>
          <cell r="AU18">
            <v>0</v>
          </cell>
        </row>
        <row r="19">
          <cell r="AS19">
            <v>0</v>
          </cell>
          <cell r="AU19">
            <v>0</v>
          </cell>
        </row>
        <row r="20">
          <cell r="AS20">
            <v>0</v>
          </cell>
          <cell r="AU20">
            <v>0</v>
          </cell>
        </row>
        <row r="21">
          <cell r="AS21">
            <v>0</v>
          </cell>
          <cell r="AU21">
            <v>0</v>
          </cell>
        </row>
        <row r="22">
          <cell r="AS22">
            <v>0</v>
          </cell>
          <cell r="AU22">
            <v>0</v>
          </cell>
        </row>
        <row r="23">
          <cell r="AS23">
            <v>0</v>
          </cell>
          <cell r="AU23">
            <v>0</v>
          </cell>
        </row>
        <row r="24">
          <cell r="AS24">
            <v>0</v>
          </cell>
          <cell r="AU24">
            <v>0</v>
          </cell>
        </row>
        <row r="25">
          <cell r="AS25">
            <v>32</v>
          </cell>
          <cell r="AU25">
            <v>15.36</v>
          </cell>
        </row>
        <row r="26">
          <cell r="AS26">
            <v>24</v>
          </cell>
          <cell r="AU26">
            <v>11.52</v>
          </cell>
        </row>
        <row r="27">
          <cell r="AS27">
            <v>0</v>
          </cell>
          <cell r="AU27">
            <v>0</v>
          </cell>
        </row>
        <row r="28">
          <cell r="AS28">
            <v>18</v>
          </cell>
          <cell r="AU28">
            <v>8.64</v>
          </cell>
        </row>
        <row r="29">
          <cell r="AS29">
            <v>0</v>
          </cell>
          <cell r="AU29">
            <v>0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10</v>
          </cell>
          <cell r="AU34">
            <v>4.8</v>
          </cell>
        </row>
        <row r="35">
          <cell r="AS35">
            <v>75</v>
          </cell>
          <cell r="AU35">
            <v>36</v>
          </cell>
        </row>
        <row r="36">
          <cell r="AS36">
            <v>102</v>
          </cell>
          <cell r="AU36">
            <v>48.96</v>
          </cell>
        </row>
        <row r="37">
          <cell r="AS37">
            <v>20</v>
          </cell>
          <cell r="AU37">
            <v>9.6</v>
          </cell>
        </row>
        <row r="38">
          <cell r="AS38">
            <v>0</v>
          </cell>
          <cell r="AU38">
            <v>0</v>
          </cell>
        </row>
        <row r="41">
          <cell r="AS41">
            <v>0</v>
          </cell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2" refreshError="1">
        <row r="8">
          <cell r="AS8">
            <v>1264</v>
          </cell>
          <cell r="AU8">
            <v>684.66666666666663</v>
          </cell>
        </row>
        <row r="9">
          <cell r="AS9">
            <v>695</v>
          </cell>
          <cell r="AU9">
            <v>320.62666666666667</v>
          </cell>
        </row>
        <row r="10">
          <cell r="AS10">
            <v>910</v>
          </cell>
          <cell r="AU10">
            <v>255.40666666666667</v>
          </cell>
        </row>
        <row r="11">
          <cell r="AS11">
            <v>110</v>
          </cell>
          <cell r="AU11">
            <v>50.416666666666664</v>
          </cell>
        </row>
        <row r="12">
          <cell r="AS12">
            <v>134</v>
          </cell>
          <cell r="AU12">
            <v>39.864999999999995</v>
          </cell>
        </row>
        <row r="13">
          <cell r="AS13">
            <v>8</v>
          </cell>
          <cell r="AU13">
            <v>3.2</v>
          </cell>
        </row>
        <row r="16">
          <cell r="AS16">
            <v>304</v>
          </cell>
          <cell r="AU16">
            <v>145.91999999999999</v>
          </cell>
        </row>
        <row r="17">
          <cell r="AS17">
            <v>216</v>
          </cell>
          <cell r="AU17">
            <v>103.67999999999999</v>
          </cell>
        </row>
        <row r="18">
          <cell r="AS18">
            <v>10</v>
          </cell>
          <cell r="AU18">
            <v>4.8</v>
          </cell>
        </row>
        <row r="19">
          <cell r="AS19">
            <v>48</v>
          </cell>
          <cell r="AU19">
            <v>23.04</v>
          </cell>
        </row>
        <row r="20">
          <cell r="AS20">
            <v>32</v>
          </cell>
          <cell r="AU20">
            <v>15.36</v>
          </cell>
        </row>
        <row r="21">
          <cell r="AS21">
            <v>6</v>
          </cell>
          <cell r="AU21">
            <v>2.88</v>
          </cell>
        </row>
        <row r="22">
          <cell r="AS22">
            <v>18</v>
          </cell>
          <cell r="AU22">
            <v>8.64</v>
          </cell>
        </row>
        <row r="23">
          <cell r="AS23">
            <v>66</v>
          </cell>
          <cell r="AU23">
            <v>31.68</v>
          </cell>
        </row>
        <row r="24">
          <cell r="AS24">
            <v>147</v>
          </cell>
          <cell r="AU24">
            <v>70.56</v>
          </cell>
        </row>
        <row r="25">
          <cell r="AS25">
            <v>160</v>
          </cell>
          <cell r="AU25">
            <v>76.8</v>
          </cell>
        </row>
        <row r="26">
          <cell r="AS26">
            <v>64</v>
          </cell>
          <cell r="AU26">
            <v>30.72</v>
          </cell>
        </row>
        <row r="27">
          <cell r="AS27">
            <v>24</v>
          </cell>
          <cell r="AU27">
            <v>11.52</v>
          </cell>
        </row>
        <row r="28">
          <cell r="AS28">
            <v>36</v>
          </cell>
          <cell r="AU28">
            <v>17.28</v>
          </cell>
        </row>
        <row r="29">
          <cell r="AS29">
            <v>230</v>
          </cell>
          <cell r="AU29">
            <v>110.39999999999999</v>
          </cell>
        </row>
        <row r="30">
          <cell r="AS30">
            <v>12</v>
          </cell>
          <cell r="AU30">
            <v>5.76</v>
          </cell>
        </row>
        <row r="31">
          <cell r="AS31">
            <v>45</v>
          </cell>
          <cell r="AU31">
            <v>21.599999999999998</v>
          </cell>
        </row>
        <row r="32">
          <cell r="AS32">
            <v>14</v>
          </cell>
          <cell r="AU32">
            <v>6.72</v>
          </cell>
        </row>
        <row r="33">
          <cell r="AS33">
            <v>30</v>
          </cell>
          <cell r="AU33">
            <v>14.399999999999999</v>
          </cell>
        </row>
        <row r="34">
          <cell r="AS34">
            <v>0</v>
          </cell>
          <cell r="AU34">
            <v>0</v>
          </cell>
        </row>
        <row r="35">
          <cell r="AS35">
            <v>240</v>
          </cell>
          <cell r="AU35">
            <v>115.19999999999999</v>
          </cell>
        </row>
        <row r="36">
          <cell r="AS36">
            <v>204</v>
          </cell>
          <cell r="AU36">
            <v>97.92</v>
          </cell>
        </row>
        <row r="37">
          <cell r="AS37">
            <v>620</v>
          </cell>
          <cell r="AU37">
            <v>297.59999999999997</v>
          </cell>
        </row>
        <row r="38">
          <cell r="AS38">
            <v>187</v>
          </cell>
          <cell r="AU38">
            <v>89.76</v>
          </cell>
        </row>
        <row r="41">
          <cell r="AS41">
            <v>0</v>
          </cell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3" refreshError="1">
        <row r="8">
          <cell r="AS8">
            <v>1924</v>
          </cell>
          <cell r="AU8">
            <v>1042.1666666666665</v>
          </cell>
        </row>
        <row r="9">
          <cell r="AS9">
            <v>75</v>
          </cell>
          <cell r="AU9">
            <v>34.6</v>
          </cell>
        </row>
        <row r="10">
          <cell r="AS10">
            <v>60</v>
          </cell>
          <cell r="AU10">
            <v>16.84</v>
          </cell>
        </row>
        <row r="11">
          <cell r="AS11">
            <v>162</v>
          </cell>
          <cell r="AU11">
            <v>74.25</v>
          </cell>
        </row>
        <row r="12">
          <cell r="AS12">
            <v>126</v>
          </cell>
          <cell r="AU12">
            <v>37.484999999999999</v>
          </cell>
        </row>
        <row r="13">
          <cell r="AS13">
            <v>94</v>
          </cell>
          <cell r="AU13">
            <v>37.6</v>
          </cell>
        </row>
        <row r="16">
          <cell r="AS16">
            <v>152</v>
          </cell>
          <cell r="AU16">
            <v>72.959999999999994</v>
          </cell>
        </row>
        <row r="17">
          <cell r="AS17">
            <v>16</v>
          </cell>
          <cell r="AU17">
            <v>7.68</v>
          </cell>
        </row>
        <row r="18">
          <cell r="AS18">
            <v>0</v>
          </cell>
          <cell r="AU18">
            <v>0</v>
          </cell>
        </row>
        <row r="19">
          <cell r="AS19">
            <v>24</v>
          </cell>
          <cell r="AU19">
            <v>11.52</v>
          </cell>
        </row>
        <row r="20">
          <cell r="AS20">
            <v>32</v>
          </cell>
          <cell r="AU20">
            <v>15.36</v>
          </cell>
        </row>
        <row r="21">
          <cell r="AS21">
            <v>16</v>
          </cell>
          <cell r="AU21">
            <v>7.68</v>
          </cell>
        </row>
        <row r="22">
          <cell r="AS22">
            <v>0</v>
          </cell>
          <cell r="AU22">
            <v>0</v>
          </cell>
        </row>
        <row r="23">
          <cell r="AS23">
            <v>0</v>
          </cell>
          <cell r="AU23">
            <v>0</v>
          </cell>
        </row>
        <row r="24">
          <cell r="AS24">
            <v>7</v>
          </cell>
          <cell r="AU24">
            <v>3.36</v>
          </cell>
        </row>
        <row r="25">
          <cell r="AS25">
            <v>40</v>
          </cell>
          <cell r="AU25">
            <v>19.2</v>
          </cell>
        </row>
        <row r="26">
          <cell r="AS26">
            <v>16</v>
          </cell>
          <cell r="AU26">
            <v>7.68</v>
          </cell>
        </row>
        <row r="27">
          <cell r="AS27">
            <v>0</v>
          </cell>
          <cell r="AU27">
            <v>0</v>
          </cell>
        </row>
        <row r="28">
          <cell r="AS28">
            <v>27</v>
          </cell>
          <cell r="AU28">
            <v>12.96</v>
          </cell>
        </row>
        <row r="29">
          <cell r="AS29">
            <v>130</v>
          </cell>
          <cell r="AU29">
            <v>62.4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10</v>
          </cell>
          <cell r="AU33">
            <v>4.8</v>
          </cell>
        </row>
        <row r="34">
          <cell r="AS34">
            <v>20</v>
          </cell>
          <cell r="AU34">
            <v>9.6</v>
          </cell>
        </row>
        <row r="35">
          <cell r="AS35">
            <v>30</v>
          </cell>
          <cell r="AU35">
            <v>14.399999999999999</v>
          </cell>
        </row>
        <row r="36">
          <cell r="AS36">
            <v>221</v>
          </cell>
          <cell r="AU36">
            <v>106.08</v>
          </cell>
        </row>
        <row r="37">
          <cell r="AS37">
            <v>0</v>
          </cell>
          <cell r="AU37">
            <v>0</v>
          </cell>
        </row>
        <row r="38">
          <cell r="AS38">
            <v>51</v>
          </cell>
          <cell r="AU38">
            <v>24.48</v>
          </cell>
        </row>
        <row r="41">
          <cell r="AS41">
            <v>0</v>
          </cell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4" refreshError="1">
        <row r="8">
          <cell r="AS8">
            <v>512</v>
          </cell>
          <cell r="AU8">
            <v>277.33333333333331</v>
          </cell>
        </row>
        <row r="9">
          <cell r="AS9">
            <v>35</v>
          </cell>
          <cell r="AU9">
            <v>16.146666666666668</v>
          </cell>
        </row>
        <row r="10">
          <cell r="AS10">
            <v>60</v>
          </cell>
          <cell r="AU10">
            <v>16.84</v>
          </cell>
        </row>
        <row r="11">
          <cell r="AS11">
            <v>52</v>
          </cell>
          <cell r="AU11">
            <v>23.833333333333332</v>
          </cell>
        </row>
        <row r="12">
          <cell r="AS12">
            <v>0</v>
          </cell>
          <cell r="AU12">
            <v>0</v>
          </cell>
        </row>
        <row r="13">
          <cell r="AS13">
            <v>96</v>
          </cell>
          <cell r="AU13">
            <v>38.400000000000006</v>
          </cell>
        </row>
        <row r="16">
          <cell r="AS16">
            <v>256</v>
          </cell>
          <cell r="AU16">
            <v>122.88</v>
          </cell>
        </row>
        <row r="17">
          <cell r="AS17">
            <v>16</v>
          </cell>
          <cell r="AU17">
            <v>7.68</v>
          </cell>
        </row>
        <row r="18">
          <cell r="AS18">
            <v>0</v>
          </cell>
          <cell r="AU18">
            <v>0</v>
          </cell>
        </row>
        <row r="19">
          <cell r="AS19">
            <v>0</v>
          </cell>
          <cell r="AU19">
            <v>5.76</v>
          </cell>
        </row>
        <row r="20">
          <cell r="AS20">
            <v>8</v>
          </cell>
          <cell r="AU20">
            <v>3.84</v>
          </cell>
        </row>
        <row r="21">
          <cell r="AS21">
            <v>0</v>
          </cell>
          <cell r="AU21">
            <v>0</v>
          </cell>
        </row>
        <row r="22">
          <cell r="AS22">
            <v>0</v>
          </cell>
          <cell r="AU22">
            <v>0</v>
          </cell>
        </row>
        <row r="23">
          <cell r="AS23">
            <v>6</v>
          </cell>
          <cell r="AU23">
            <v>2.88</v>
          </cell>
        </row>
        <row r="24">
          <cell r="AS24">
            <v>14</v>
          </cell>
          <cell r="AU24">
            <v>6.72</v>
          </cell>
        </row>
        <row r="25">
          <cell r="AS25">
            <v>0</v>
          </cell>
          <cell r="AU25">
            <v>0</v>
          </cell>
        </row>
        <row r="26">
          <cell r="AS26">
            <v>0</v>
          </cell>
          <cell r="AU26">
            <v>0</v>
          </cell>
        </row>
        <row r="27">
          <cell r="AS27">
            <v>24</v>
          </cell>
          <cell r="AU27">
            <v>11.52</v>
          </cell>
        </row>
        <row r="28">
          <cell r="AS28">
            <v>0</v>
          </cell>
          <cell r="AU28">
            <v>0</v>
          </cell>
        </row>
        <row r="29">
          <cell r="AS29">
            <v>80</v>
          </cell>
          <cell r="AU29">
            <v>38.4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0</v>
          </cell>
          <cell r="AU34">
            <v>0</v>
          </cell>
        </row>
        <row r="35">
          <cell r="AS35">
            <v>105</v>
          </cell>
          <cell r="AU35">
            <v>50.399999999999991</v>
          </cell>
        </row>
        <row r="36">
          <cell r="AS36">
            <v>170</v>
          </cell>
          <cell r="AU36">
            <v>81.599999999999994</v>
          </cell>
        </row>
        <row r="37">
          <cell r="AS37">
            <v>40</v>
          </cell>
          <cell r="AU37">
            <v>19.2</v>
          </cell>
        </row>
        <row r="38">
          <cell r="AS38">
            <v>68</v>
          </cell>
          <cell r="AU38">
            <v>32.64</v>
          </cell>
        </row>
        <row r="41">
          <cell r="AU41">
            <v>0</v>
          </cell>
        </row>
        <row r="42">
          <cell r="AU42">
            <v>0</v>
          </cell>
        </row>
      </sheetData>
      <sheetData sheetId="5" refreshError="1">
        <row r="8">
          <cell r="AS8">
            <v>1024</v>
          </cell>
          <cell r="AU8">
            <v>554.66666666666663</v>
          </cell>
        </row>
        <row r="9">
          <cell r="AS9">
            <v>130</v>
          </cell>
          <cell r="AU9">
            <v>59.973333333333329</v>
          </cell>
        </row>
        <row r="10">
          <cell r="AS10">
            <v>140</v>
          </cell>
          <cell r="AU10">
            <v>39.293333333333337</v>
          </cell>
        </row>
        <row r="11">
          <cell r="AS11">
            <v>128</v>
          </cell>
          <cell r="AU11">
            <v>58.666666666666664</v>
          </cell>
        </row>
        <row r="12">
          <cell r="AS12">
            <v>122</v>
          </cell>
          <cell r="AU12">
            <v>36.295000000000002</v>
          </cell>
        </row>
        <row r="13">
          <cell r="AS13">
            <v>114</v>
          </cell>
          <cell r="AU13">
            <v>45.6</v>
          </cell>
        </row>
        <row r="16">
          <cell r="AS16">
            <v>280</v>
          </cell>
          <cell r="AU16">
            <v>134.4</v>
          </cell>
        </row>
        <row r="17">
          <cell r="AS17">
            <v>48</v>
          </cell>
          <cell r="AU17">
            <v>23.04</v>
          </cell>
        </row>
        <row r="18">
          <cell r="AS18">
            <v>115</v>
          </cell>
          <cell r="AU18">
            <v>55.199999999999996</v>
          </cell>
        </row>
        <row r="19">
          <cell r="AS19">
            <v>18</v>
          </cell>
          <cell r="AU19">
            <v>8.64</v>
          </cell>
        </row>
        <row r="20">
          <cell r="AS20">
            <v>32</v>
          </cell>
          <cell r="AU20">
            <v>15.36</v>
          </cell>
        </row>
        <row r="21">
          <cell r="AS21">
            <v>2</v>
          </cell>
          <cell r="AU21">
            <v>0.96</v>
          </cell>
        </row>
        <row r="22">
          <cell r="AS22">
            <v>0</v>
          </cell>
          <cell r="AU22">
            <v>0</v>
          </cell>
        </row>
        <row r="23">
          <cell r="AS23">
            <v>12</v>
          </cell>
          <cell r="AU23">
            <v>5.76</v>
          </cell>
        </row>
        <row r="24">
          <cell r="AS24">
            <v>168</v>
          </cell>
          <cell r="AU24">
            <v>80.64</v>
          </cell>
        </row>
        <row r="25">
          <cell r="AS25">
            <v>64</v>
          </cell>
          <cell r="AU25">
            <v>30.72</v>
          </cell>
        </row>
        <row r="26">
          <cell r="AS26">
            <v>48</v>
          </cell>
          <cell r="AU26">
            <v>23.04</v>
          </cell>
        </row>
        <row r="27">
          <cell r="AS27">
            <v>48</v>
          </cell>
          <cell r="AU27">
            <v>23.04</v>
          </cell>
        </row>
        <row r="28">
          <cell r="AS28">
            <v>27</v>
          </cell>
          <cell r="AU28">
            <v>12.96</v>
          </cell>
        </row>
        <row r="29">
          <cell r="AS29">
            <v>110</v>
          </cell>
          <cell r="AU29">
            <v>52.8</v>
          </cell>
        </row>
        <row r="30">
          <cell r="AS30">
            <v>6</v>
          </cell>
          <cell r="AU30">
            <v>2.88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0</v>
          </cell>
          <cell r="AU34">
            <v>0</v>
          </cell>
        </row>
        <row r="35">
          <cell r="AS35">
            <v>75</v>
          </cell>
          <cell r="AU35">
            <v>36</v>
          </cell>
        </row>
        <row r="36">
          <cell r="AS36">
            <v>34</v>
          </cell>
          <cell r="AU36">
            <v>16.32</v>
          </cell>
        </row>
        <row r="37">
          <cell r="AS37">
            <v>60</v>
          </cell>
          <cell r="AU37">
            <v>28.799999999999997</v>
          </cell>
        </row>
        <row r="38">
          <cell r="AS38">
            <v>17</v>
          </cell>
          <cell r="AU38">
            <v>8.16</v>
          </cell>
        </row>
        <row r="41">
          <cell r="AU41">
            <v>0</v>
          </cell>
        </row>
        <row r="42">
          <cell r="AU42">
            <v>0</v>
          </cell>
        </row>
      </sheetData>
      <sheetData sheetId="6" refreshError="1">
        <row r="8">
          <cell r="AS8">
            <v>684</v>
          </cell>
          <cell r="AU8">
            <v>370.5</v>
          </cell>
        </row>
        <row r="9">
          <cell r="AS9">
            <v>210</v>
          </cell>
          <cell r="AU9">
            <v>96.88</v>
          </cell>
        </row>
        <row r="10">
          <cell r="AS10">
            <v>0</v>
          </cell>
          <cell r="AU10">
            <v>0</v>
          </cell>
        </row>
        <row r="11">
          <cell r="AS11">
            <v>100</v>
          </cell>
          <cell r="AU11">
            <v>45.833333333333329</v>
          </cell>
        </row>
        <row r="12">
          <cell r="AS12">
            <v>38</v>
          </cell>
          <cell r="AU12">
            <v>11.305</v>
          </cell>
        </row>
        <row r="13">
          <cell r="AS13">
            <v>52</v>
          </cell>
          <cell r="AU13">
            <v>20.8</v>
          </cell>
        </row>
        <row r="16">
          <cell r="AS16">
            <v>248</v>
          </cell>
          <cell r="AU16">
            <v>119.03999999999999</v>
          </cell>
        </row>
        <row r="17">
          <cell r="AS17">
            <v>136</v>
          </cell>
          <cell r="AU17">
            <v>65.28</v>
          </cell>
        </row>
        <row r="18">
          <cell r="AS18">
            <v>0</v>
          </cell>
          <cell r="AU18">
            <v>0</v>
          </cell>
        </row>
        <row r="19">
          <cell r="AS19">
            <v>0</v>
          </cell>
          <cell r="AU19">
            <v>0</v>
          </cell>
        </row>
        <row r="20">
          <cell r="AS20">
            <v>0</v>
          </cell>
          <cell r="AU20">
            <v>0</v>
          </cell>
        </row>
        <row r="21">
          <cell r="AS21">
            <v>0</v>
          </cell>
          <cell r="AU21">
            <v>0</v>
          </cell>
        </row>
        <row r="22">
          <cell r="AS22">
            <v>0</v>
          </cell>
          <cell r="AU22">
            <v>0</v>
          </cell>
        </row>
        <row r="23">
          <cell r="AS23">
            <v>126</v>
          </cell>
          <cell r="AU23">
            <v>60.48</v>
          </cell>
        </row>
        <row r="24">
          <cell r="AS24">
            <v>42</v>
          </cell>
          <cell r="AU24">
            <v>20.16</v>
          </cell>
        </row>
        <row r="25">
          <cell r="AS25">
            <v>48</v>
          </cell>
          <cell r="AU25">
            <v>23.04</v>
          </cell>
        </row>
        <row r="26">
          <cell r="AS26">
            <v>104</v>
          </cell>
          <cell r="AU26">
            <v>49.92</v>
          </cell>
        </row>
        <row r="27">
          <cell r="AS27">
            <v>16</v>
          </cell>
          <cell r="AU27">
            <v>7.68</v>
          </cell>
        </row>
        <row r="28">
          <cell r="AS28">
            <v>117</v>
          </cell>
          <cell r="AU28">
            <v>56.160000000000004</v>
          </cell>
        </row>
        <row r="29">
          <cell r="AS29">
            <v>110</v>
          </cell>
          <cell r="AU29">
            <v>52.8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0</v>
          </cell>
          <cell r="AU34">
            <v>0</v>
          </cell>
        </row>
        <row r="35">
          <cell r="AS35">
            <v>75</v>
          </cell>
          <cell r="AU35">
            <v>36</v>
          </cell>
        </row>
        <row r="36">
          <cell r="AS36">
            <v>544</v>
          </cell>
          <cell r="AU36">
            <v>261.12</v>
          </cell>
        </row>
        <row r="37">
          <cell r="AS37">
            <v>240</v>
          </cell>
          <cell r="AU37">
            <v>115.19999999999999</v>
          </cell>
        </row>
        <row r="38">
          <cell r="AS38">
            <v>68</v>
          </cell>
          <cell r="AU38">
            <v>32.64</v>
          </cell>
        </row>
        <row r="41">
          <cell r="AU41">
            <v>0</v>
          </cell>
        </row>
        <row r="42">
          <cell r="AU42">
            <v>0</v>
          </cell>
        </row>
      </sheetData>
      <sheetData sheetId="7" refreshError="1">
        <row r="8">
          <cell r="AS8">
            <v>688</v>
          </cell>
          <cell r="AU8">
            <v>372.66666666666663</v>
          </cell>
        </row>
        <row r="9">
          <cell r="AS9">
            <v>10</v>
          </cell>
          <cell r="AU9">
            <v>4.6133333333333333</v>
          </cell>
        </row>
        <row r="10">
          <cell r="AS10">
            <v>10</v>
          </cell>
          <cell r="AU10">
            <v>2.8066666666666666</v>
          </cell>
        </row>
        <row r="11">
          <cell r="AS11">
            <v>46</v>
          </cell>
          <cell r="AU11">
            <v>21.083333333333332</v>
          </cell>
        </row>
        <row r="12">
          <cell r="AS12">
            <v>36</v>
          </cell>
          <cell r="AU12">
            <v>10.709999999999999</v>
          </cell>
        </row>
        <row r="13">
          <cell r="AS13">
            <v>4</v>
          </cell>
          <cell r="AU13">
            <v>1.6</v>
          </cell>
        </row>
        <row r="16">
          <cell r="AS16">
            <v>48</v>
          </cell>
          <cell r="AU16">
            <v>23.04</v>
          </cell>
        </row>
        <row r="17">
          <cell r="AS17">
            <v>0</v>
          </cell>
          <cell r="AU17">
            <v>0</v>
          </cell>
        </row>
        <row r="18">
          <cell r="AS18">
            <v>0</v>
          </cell>
          <cell r="AU18">
            <v>0</v>
          </cell>
        </row>
        <row r="19">
          <cell r="AS19">
            <v>0</v>
          </cell>
          <cell r="AU19">
            <v>0</v>
          </cell>
        </row>
        <row r="20">
          <cell r="AS20">
            <v>0</v>
          </cell>
          <cell r="AU20">
            <v>0</v>
          </cell>
        </row>
        <row r="21">
          <cell r="AS21">
            <v>0</v>
          </cell>
          <cell r="AU21">
            <v>0</v>
          </cell>
        </row>
        <row r="22">
          <cell r="AS22">
            <v>0</v>
          </cell>
          <cell r="AU22">
            <v>0</v>
          </cell>
        </row>
        <row r="23">
          <cell r="AS23">
            <v>0</v>
          </cell>
          <cell r="AU23">
            <v>0</v>
          </cell>
        </row>
        <row r="24">
          <cell r="AS24">
            <v>14</v>
          </cell>
          <cell r="AU24">
            <v>6.72</v>
          </cell>
        </row>
        <row r="25">
          <cell r="AS25">
            <v>24</v>
          </cell>
          <cell r="AU25">
            <v>11.52</v>
          </cell>
        </row>
        <row r="26">
          <cell r="AS26">
            <v>0</v>
          </cell>
          <cell r="AU26">
            <v>0</v>
          </cell>
        </row>
        <row r="27">
          <cell r="AS27">
            <v>0</v>
          </cell>
          <cell r="AU27">
            <v>0</v>
          </cell>
        </row>
        <row r="28">
          <cell r="AS28">
            <v>0</v>
          </cell>
          <cell r="AU28">
            <v>0</v>
          </cell>
        </row>
        <row r="29">
          <cell r="AS29">
            <v>40</v>
          </cell>
          <cell r="AU29">
            <v>19.2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20</v>
          </cell>
          <cell r="AU34">
            <v>9.6</v>
          </cell>
        </row>
        <row r="35">
          <cell r="AS35">
            <v>135</v>
          </cell>
          <cell r="AU35">
            <v>64.8</v>
          </cell>
        </row>
        <row r="36">
          <cell r="AS36">
            <v>153</v>
          </cell>
          <cell r="AU36">
            <v>73.44</v>
          </cell>
        </row>
        <row r="37">
          <cell r="AS37">
            <v>100</v>
          </cell>
          <cell r="AU37">
            <v>48</v>
          </cell>
        </row>
        <row r="38">
          <cell r="AS38">
            <v>34</v>
          </cell>
          <cell r="AU38">
            <v>16.32</v>
          </cell>
        </row>
        <row r="41">
          <cell r="AU41">
            <v>0</v>
          </cell>
        </row>
        <row r="42">
          <cell r="AU42">
            <v>0</v>
          </cell>
        </row>
      </sheetData>
      <sheetData sheetId="8" refreshError="1">
        <row r="8">
          <cell r="AS8">
            <v>448</v>
          </cell>
          <cell r="AU8">
            <v>242.66666666666666</v>
          </cell>
        </row>
        <row r="9">
          <cell r="AS9">
            <v>60</v>
          </cell>
          <cell r="AU9">
            <v>27.68</v>
          </cell>
        </row>
        <row r="10">
          <cell r="AS10">
            <v>40</v>
          </cell>
          <cell r="AU10">
            <v>11.226666666666667</v>
          </cell>
        </row>
        <row r="11">
          <cell r="AS11">
            <v>146</v>
          </cell>
          <cell r="AU11">
            <v>66.916666666666657</v>
          </cell>
        </row>
        <row r="12">
          <cell r="AS12">
            <v>44</v>
          </cell>
          <cell r="AU12">
            <v>13.09</v>
          </cell>
        </row>
        <row r="13">
          <cell r="AS13">
            <v>28</v>
          </cell>
          <cell r="AU13">
            <v>11.200000000000001</v>
          </cell>
        </row>
        <row r="16">
          <cell r="AS16">
            <v>56</v>
          </cell>
          <cell r="AU16">
            <v>26.88</v>
          </cell>
        </row>
        <row r="17">
          <cell r="AS17">
            <v>0</v>
          </cell>
          <cell r="AU17">
            <v>0</v>
          </cell>
        </row>
        <row r="18">
          <cell r="AS18">
            <v>0</v>
          </cell>
          <cell r="AU18">
            <v>0</v>
          </cell>
        </row>
        <row r="19">
          <cell r="AS19">
            <v>6</v>
          </cell>
          <cell r="AU19">
            <v>2.88</v>
          </cell>
        </row>
        <row r="20">
          <cell r="AS20">
            <v>8</v>
          </cell>
          <cell r="AU20">
            <v>3.84</v>
          </cell>
        </row>
        <row r="21">
          <cell r="AS21">
            <v>6</v>
          </cell>
          <cell r="AU21">
            <v>2.88</v>
          </cell>
        </row>
        <row r="22">
          <cell r="AS22">
            <v>0</v>
          </cell>
          <cell r="AU22">
            <v>0</v>
          </cell>
        </row>
        <row r="23">
          <cell r="AS23">
            <v>0</v>
          </cell>
          <cell r="AU23">
            <v>0</v>
          </cell>
        </row>
        <row r="24">
          <cell r="AS24">
            <v>0</v>
          </cell>
          <cell r="AU24">
            <v>0</v>
          </cell>
        </row>
        <row r="25">
          <cell r="AS25">
            <v>0</v>
          </cell>
          <cell r="AU25">
            <v>0</v>
          </cell>
        </row>
        <row r="26">
          <cell r="AS26">
            <v>0</v>
          </cell>
          <cell r="AU26">
            <v>0</v>
          </cell>
        </row>
        <row r="27">
          <cell r="AS27">
            <v>0</v>
          </cell>
          <cell r="AU27">
            <v>0</v>
          </cell>
        </row>
        <row r="28">
          <cell r="AS28">
            <v>18</v>
          </cell>
          <cell r="AU28">
            <v>8.64</v>
          </cell>
        </row>
        <row r="29">
          <cell r="AS29">
            <v>150</v>
          </cell>
          <cell r="AU29">
            <v>72</v>
          </cell>
        </row>
        <row r="30">
          <cell r="AS30">
            <v>0</v>
          </cell>
          <cell r="AU30">
            <v>0</v>
          </cell>
        </row>
        <row r="31">
          <cell r="AS31">
            <v>0</v>
          </cell>
          <cell r="AU31">
            <v>0</v>
          </cell>
        </row>
        <row r="32">
          <cell r="AS32">
            <v>0</v>
          </cell>
          <cell r="AU32">
            <v>0</v>
          </cell>
        </row>
        <row r="33">
          <cell r="AS33">
            <v>0</v>
          </cell>
          <cell r="AU33">
            <v>0</v>
          </cell>
        </row>
        <row r="34">
          <cell r="AS34">
            <v>210</v>
          </cell>
          <cell r="AU34">
            <v>100.8</v>
          </cell>
        </row>
        <row r="35">
          <cell r="AS35">
            <v>255</v>
          </cell>
          <cell r="AU35">
            <v>122.39999999999999</v>
          </cell>
        </row>
        <row r="36">
          <cell r="AS36">
            <v>102</v>
          </cell>
          <cell r="AU36">
            <v>48.96</v>
          </cell>
        </row>
        <row r="37">
          <cell r="AS37">
            <v>200</v>
          </cell>
          <cell r="AU37">
            <v>96</v>
          </cell>
        </row>
        <row r="38">
          <cell r="AS38">
            <v>85</v>
          </cell>
          <cell r="AU38">
            <v>40.799999999999997</v>
          </cell>
        </row>
        <row r="41"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9" refreshError="1">
        <row r="8">
          <cell r="AS8">
            <v>736</v>
          </cell>
          <cell r="AU8">
            <v>398.66666666666663</v>
          </cell>
        </row>
        <row r="9">
          <cell r="AS9">
            <v>165</v>
          </cell>
          <cell r="AU9">
            <v>76.12</v>
          </cell>
        </row>
        <row r="10">
          <cell r="AS10">
            <v>150</v>
          </cell>
          <cell r="AU10">
            <v>42.1</v>
          </cell>
        </row>
        <row r="11">
          <cell r="AS11">
            <v>142</v>
          </cell>
          <cell r="AU11">
            <v>65.083333333333329</v>
          </cell>
        </row>
        <row r="12">
          <cell r="AS12">
            <v>90</v>
          </cell>
          <cell r="AU12">
            <v>26.774999999999999</v>
          </cell>
        </row>
        <row r="13">
          <cell r="AS13">
            <v>54</v>
          </cell>
          <cell r="AU13">
            <v>21.6</v>
          </cell>
        </row>
        <row r="16">
          <cell r="AS16">
            <v>64</v>
          </cell>
          <cell r="AU16">
            <v>30.72</v>
          </cell>
        </row>
        <row r="17">
          <cell r="AS17">
            <v>0</v>
          </cell>
          <cell r="AU17">
            <v>0</v>
          </cell>
        </row>
        <row r="18">
          <cell r="AS18">
            <v>0</v>
          </cell>
          <cell r="AU18">
            <v>0</v>
          </cell>
        </row>
        <row r="19">
          <cell r="AS19">
            <v>0</v>
          </cell>
          <cell r="AU19">
            <v>0</v>
          </cell>
        </row>
        <row r="20">
          <cell r="AS20">
            <v>32</v>
          </cell>
          <cell r="AU20">
            <v>15.36</v>
          </cell>
        </row>
        <row r="21">
          <cell r="AS21">
            <v>10</v>
          </cell>
          <cell r="AU21">
            <v>4.8</v>
          </cell>
        </row>
        <row r="22">
          <cell r="AS22">
            <v>0</v>
          </cell>
          <cell r="AU22">
            <v>0</v>
          </cell>
        </row>
        <row r="23">
          <cell r="AS23">
            <v>102</v>
          </cell>
          <cell r="AU23">
            <v>48.96</v>
          </cell>
        </row>
        <row r="24">
          <cell r="AS24">
            <v>105</v>
          </cell>
          <cell r="AU24">
            <v>50.4</v>
          </cell>
        </row>
        <row r="25">
          <cell r="AS25">
            <v>72</v>
          </cell>
          <cell r="AU25">
            <v>34.56</v>
          </cell>
        </row>
        <row r="26">
          <cell r="AS26">
            <v>224</v>
          </cell>
          <cell r="AU26">
            <v>107.52</v>
          </cell>
        </row>
        <row r="27">
          <cell r="AS27">
            <v>0</v>
          </cell>
          <cell r="AU27">
            <v>0</v>
          </cell>
        </row>
        <row r="28">
          <cell r="AS28">
            <v>72</v>
          </cell>
          <cell r="AU28">
            <v>34.56</v>
          </cell>
        </row>
        <row r="29">
          <cell r="AS29">
            <v>170</v>
          </cell>
          <cell r="AU29">
            <v>81.599999999999994</v>
          </cell>
        </row>
        <row r="30">
          <cell r="AS30">
            <v>0</v>
          </cell>
          <cell r="AU30">
            <v>0</v>
          </cell>
        </row>
        <row r="31">
          <cell r="AS31">
            <v>15</v>
          </cell>
          <cell r="AU31">
            <v>7.1999999999999993</v>
          </cell>
        </row>
        <row r="32">
          <cell r="AS32">
            <v>14</v>
          </cell>
          <cell r="AU32">
            <v>6.72</v>
          </cell>
        </row>
        <row r="33">
          <cell r="AS33">
            <v>0</v>
          </cell>
          <cell r="AU33">
            <v>0</v>
          </cell>
        </row>
        <row r="34">
          <cell r="AS34">
            <v>260</v>
          </cell>
          <cell r="AU34">
            <v>124.8</v>
          </cell>
        </row>
        <row r="35">
          <cell r="AS35">
            <v>225</v>
          </cell>
          <cell r="AU35">
            <v>107.99999999999999</v>
          </cell>
        </row>
        <row r="36">
          <cell r="AS36">
            <v>459</v>
          </cell>
          <cell r="AU36">
            <v>220.32</v>
          </cell>
        </row>
        <row r="37">
          <cell r="AS37">
            <v>200</v>
          </cell>
          <cell r="AU37">
            <v>96</v>
          </cell>
        </row>
        <row r="38">
          <cell r="AS38">
            <v>0</v>
          </cell>
          <cell r="AU38">
            <v>0</v>
          </cell>
        </row>
        <row r="41">
          <cell r="AS41">
            <v>0</v>
          </cell>
          <cell r="AU41">
            <v>0</v>
          </cell>
        </row>
        <row r="42">
          <cell r="AS42">
            <v>0</v>
          </cell>
          <cell r="AU42">
            <v>0</v>
          </cell>
        </row>
      </sheetData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ttin4u - Believe in Belize" refreshedDate="43838.674371990739" createdVersion="1" refreshedVersion="6" recordCount="6" upgradeOnRefresh="1" xr:uid="{00000000-000A-0000-FFFF-FFFF05000000}">
  <cacheSource type="worksheet">
    <worksheetSource ref="A5:H11" sheet="Source"/>
  </cacheSource>
  <cacheFields count="8">
    <cacheField name="Beverage" numFmtId="0">
      <sharedItems containsBlank="1" count="6">
        <s v="Bottled Liquor"/>
        <s v="Cocktails"/>
        <s v="Soda"/>
        <s v="Juice"/>
        <m/>
        <s v="SubTotal"/>
      </sharedItems>
    </cacheField>
    <cacheField name="June" numFmtId="164">
      <sharedItems containsString="0" containsBlank="1" containsNumber="1" containsInteger="1" minValue="5" maxValue="829"/>
    </cacheField>
    <cacheField name="July" numFmtId="164">
      <sharedItems containsString="0" containsBlank="1" containsNumber="1" containsInteger="1" minValue="54" maxValue="1943"/>
    </cacheField>
    <cacheField name="August" numFmtId="164">
      <sharedItems containsString="0" containsBlank="1" containsNumber="1" containsInteger="1" minValue="110" maxValue="3121"/>
    </cacheField>
    <cacheField name="September" numFmtId="164">
      <sharedItems containsString="0" containsBlank="1" containsNumber="1" containsInteger="1" minValue="135" maxValue="2441"/>
    </cacheField>
    <cacheField name="October" numFmtId="164">
      <sharedItems containsString="0" containsBlank="1" containsNumber="1" containsInteger="1" minValue="52" maxValue="755"/>
    </cacheField>
    <cacheField name="November" numFmtId="164">
      <sharedItems containsString="0" containsBlank="1" containsNumber="1" containsInteger="1" minValue="128" maxValue="1658"/>
    </cacheField>
    <cacheField name="December" numFmtId="164">
      <sharedItems containsString="0" containsBlank="1" containsNumber="1" containsInteger="1" minValue="90" maxValue="1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576"/>
    <n v="1300"/>
    <n v="1264"/>
    <n v="1924"/>
    <n v="512"/>
    <n v="1024"/>
    <n v="684"/>
  </r>
  <r>
    <x v="1"/>
    <n v="5"/>
    <n v="455"/>
    <n v="1605"/>
    <n v="135"/>
    <n v="95"/>
    <n v="270"/>
    <n v="210"/>
  </r>
  <r>
    <x v="2"/>
    <n v="132"/>
    <n v="134"/>
    <n v="110"/>
    <n v="162"/>
    <n v="52"/>
    <n v="128"/>
    <n v="100"/>
  </r>
  <r>
    <x v="3"/>
    <n v="116"/>
    <n v="54"/>
    <n v="142"/>
    <n v="220"/>
    <n v="96"/>
    <n v="236"/>
    <n v="90"/>
  </r>
  <r>
    <x v="4"/>
    <m/>
    <m/>
    <m/>
    <m/>
    <m/>
    <m/>
    <m/>
  </r>
  <r>
    <x v="5"/>
    <n v="829"/>
    <n v="1943"/>
    <n v="3121"/>
    <n v="2441"/>
    <n v="755"/>
    <n v="1658"/>
    <n v="1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3">
  <location ref="A3:F11" firstHeaderRow="1" firstDataRow="2" firstDataCol="1"/>
  <pivotFields count="8">
    <pivotField axis="axisCol" compact="0" outline="0" multipleItemSelectionAllowed="1" showAll="0" includeNewItemsInFilter="1">
      <items count="7">
        <item x="0"/>
        <item x="1"/>
        <item x="3"/>
        <item x="2"/>
        <item h="1" x="5"/>
        <item h="1" x="4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7">
    <dataField name="Sum of June" fld="1" baseField="0" baseItem="0"/>
    <dataField name="Sum of July" fld="2" baseField="0" baseItem="0"/>
    <dataField name="Sum of August" fld="3" baseField="0" baseItem="0"/>
    <dataField name="Sum of September" fld="4" baseField="0" baseItem="0"/>
    <dataField name="Sum of October" fld="5" baseField="0" baseItem="0"/>
    <dataField name="Sum of November" fld="6" baseField="0" baseItem="0"/>
    <dataField name="Sum of December" fld="7" baseField="0" baseItem="0"/>
  </dataFields>
  <formats count="3"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7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opLeftCell="B5" workbookViewId="0">
      <selection activeCell="F9" sqref="F9"/>
    </sheetView>
  </sheetViews>
  <sheetFormatPr defaultRowHeight="12.75" x14ac:dyDescent="0.2"/>
  <cols>
    <col min="1" max="1" width="5" customWidth="1"/>
    <col min="2" max="2" width="6.140625" customWidth="1"/>
    <col min="4" max="4" width="13.42578125" customWidth="1"/>
    <col min="5" max="5" width="9.140625" style="2"/>
    <col min="6" max="6" width="5.5703125" style="3" customWidth="1"/>
    <col min="7" max="7" width="9.140625" style="4"/>
    <col min="8" max="8" width="6" customWidth="1"/>
    <col min="9" max="9" width="9.28515625" style="5" bestFit="1" customWidth="1"/>
    <col min="11" max="11" width="14.42578125" style="5" hidden="1" customWidth="1"/>
    <col min="12" max="12" width="4.5703125" hidden="1" customWidth="1"/>
    <col min="13" max="13" width="15" style="5" customWidth="1"/>
    <col min="15" max="15" width="14" style="5" hidden="1" customWidth="1"/>
    <col min="16" max="16" width="5.5703125" hidden="1" customWidth="1"/>
    <col min="17" max="17" width="15" style="5" customWidth="1"/>
    <col min="19" max="19" width="15.5703125" style="5" hidden="1" customWidth="1"/>
    <col min="20" max="20" width="4.42578125" hidden="1" customWidth="1"/>
    <col min="21" max="21" width="15.7109375" style="5" customWidth="1"/>
  </cols>
  <sheetData>
    <row r="1" spans="1:21" ht="15.75" x14ac:dyDescent="0.25">
      <c r="A1" s="1" t="s">
        <v>0</v>
      </c>
    </row>
    <row r="2" spans="1:21" ht="15.75" x14ac:dyDescent="0.25">
      <c r="A2" s="103">
        <v>2009</v>
      </c>
      <c r="B2" s="103"/>
    </row>
    <row r="3" spans="1:21" ht="15.75" x14ac:dyDescent="0.25">
      <c r="A3" s="1" t="s">
        <v>1</v>
      </c>
    </row>
    <row r="4" spans="1:21" ht="15.75" x14ac:dyDescent="0.25">
      <c r="A4" s="6" t="s">
        <v>2</v>
      </c>
    </row>
    <row r="6" spans="1:21" x14ac:dyDescent="0.2">
      <c r="A6" s="7" t="s">
        <v>3</v>
      </c>
      <c r="B6" s="7"/>
      <c r="C6" s="7"/>
      <c r="D6" s="7"/>
      <c r="E6" s="8"/>
      <c r="F6" s="104" t="s">
        <v>4</v>
      </c>
      <c r="G6" s="104"/>
      <c r="H6" s="104"/>
      <c r="I6" s="104"/>
      <c r="J6" s="7"/>
      <c r="K6" s="102" t="s">
        <v>5</v>
      </c>
      <c r="L6" s="102"/>
      <c r="M6" s="102"/>
      <c r="N6" s="7"/>
      <c r="O6" s="102" t="s">
        <v>6</v>
      </c>
      <c r="P6" s="102"/>
      <c r="Q6" s="102"/>
      <c r="R6" s="7"/>
      <c r="S6" s="102" t="s">
        <v>7</v>
      </c>
      <c r="T6" s="102"/>
      <c r="U6" s="102"/>
    </row>
    <row r="7" spans="1:21" s="4" customFormat="1" ht="51" x14ac:dyDescent="0.2">
      <c r="A7" s="7" t="s">
        <v>8</v>
      </c>
      <c r="B7" s="9"/>
      <c r="C7" s="9" t="s">
        <v>9</v>
      </c>
      <c r="D7" s="9"/>
      <c r="E7" s="10" t="s">
        <v>10</v>
      </c>
      <c r="F7" s="11"/>
      <c r="G7" s="12" t="s">
        <v>11</v>
      </c>
      <c r="H7" s="9"/>
      <c r="I7" s="13" t="s">
        <v>12</v>
      </c>
      <c r="J7" s="9"/>
      <c r="K7" s="13" t="s">
        <v>13</v>
      </c>
      <c r="L7" s="9"/>
      <c r="M7" s="13" t="s">
        <v>14</v>
      </c>
      <c r="N7" s="9"/>
      <c r="O7" s="13" t="s">
        <v>15</v>
      </c>
      <c r="P7" s="9"/>
      <c r="Q7" s="13" t="s">
        <v>16</v>
      </c>
      <c r="R7" s="9"/>
      <c r="S7" s="13" t="s">
        <v>17</v>
      </c>
      <c r="T7" s="9"/>
      <c r="U7" s="13" t="s">
        <v>18</v>
      </c>
    </row>
    <row r="8" spans="1:21" s="4" customFormat="1" x14ac:dyDescent="0.2">
      <c r="B8" t="s">
        <v>19</v>
      </c>
      <c r="E8" s="14"/>
      <c r="F8" s="15"/>
      <c r="G8" s="16">
        <v>0.55000000000000004</v>
      </c>
      <c r="H8" s="17" t="s">
        <v>20</v>
      </c>
      <c r="I8" s="18"/>
      <c r="K8" s="19"/>
      <c r="M8" s="19"/>
      <c r="O8" s="19"/>
      <c r="Q8" s="19"/>
      <c r="S8" s="20"/>
      <c r="U8" s="20"/>
    </row>
    <row r="9" spans="1:21" x14ac:dyDescent="0.2">
      <c r="C9" s="21" t="s">
        <v>21</v>
      </c>
      <c r="E9" s="2">
        <v>4</v>
      </c>
      <c r="F9" s="15">
        <v>20</v>
      </c>
      <c r="G9" s="22">
        <f>SUM(F9*(1+$G$8))</f>
        <v>31</v>
      </c>
      <c r="I9" s="5">
        <f>SUM(E9*G9)</f>
        <v>124</v>
      </c>
      <c r="K9" s="5">
        <f>SUM(I9*4)</f>
        <v>496</v>
      </c>
      <c r="M9" s="5">
        <f>SUM(I9*6)</f>
        <v>744</v>
      </c>
      <c r="O9" s="5">
        <f>SUM(K9*4.5)</f>
        <v>2232</v>
      </c>
      <c r="Q9" s="5">
        <f>SUM(M9*4.5)</f>
        <v>3348</v>
      </c>
      <c r="S9" s="5">
        <f>SUM(O9*8)</f>
        <v>17856</v>
      </c>
      <c r="U9" s="5">
        <f>SUM(Q9*9)</f>
        <v>30132</v>
      </c>
    </row>
    <row r="10" spans="1:21" x14ac:dyDescent="0.2">
      <c r="C10" t="s">
        <v>22</v>
      </c>
      <c r="E10" s="2">
        <v>10</v>
      </c>
      <c r="F10" s="15">
        <v>5</v>
      </c>
      <c r="G10" s="22">
        <f t="shared" ref="G10:G15" si="0">SUM(F10*(1+$G$8))</f>
        <v>7.75</v>
      </c>
      <c r="I10" s="5">
        <f>SUM(E10*G10)</f>
        <v>77.5</v>
      </c>
      <c r="K10" s="5">
        <f>SUM(I10*4)</f>
        <v>310</v>
      </c>
      <c r="M10" s="5">
        <f>SUM(I10*6)</f>
        <v>465</v>
      </c>
      <c r="O10" s="5">
        <f>SUM(K10*4.5)</f>
        <v>1395</v>
      </c>
      <c r="Q10" s="5">
        <f>SUM(M10*4.5)</f>
        <v>2092.5</v>
      </c>
      <c r="S10" s="5">
        <f>SUM(O10*8)</f>
        <v>11160</v>
      </c>
      <c r="U10" s="5">
        <f>SUM(Q10*9)</f>
        <v>18832.5</v>
      </c>
    </row>
    <row r="11" spans="1:21" x14ac:dyDescent="0.2">
      <c r="F11" s="15"/>
      <c r="G11" s="22"/>
    </row>
    <row r="12" spans="1:21" x14ac:dyDescent="0.2">
      <c r="B12" t="s">
        <v>23</v>
      </c>
      <c r="F12" s="15"/>
      <c r="G12" s="22"/>
    </row>
    <row r="13" spans="1:21" x14ac:dyDescent="0.2">
      <c r="C13" t="s">
        <v>24</v>
      </c>
      <c r="E13" s="2">
        <v>2</v>
      </c>
      <c r="F13" s="15">
        <v>4</v>
      </c>
      <c r="G13" s="22">
        <f t="shared" si="0"/>
        <v>6.2</v>
      </c>
      <c r="I13" s="5">
        <f>SUM(E13*G13)</f>
        <v>12.4</v>
      </c>
      <c r="K13" s="5">
        <f>SUM(I13*4)</f>
        <v>49.6</v>
      </c>
      <c r="M13" s="5">
        <f>SUM(I13*6)</f>
        <v>74.400000000000006</v>
      </c>
      <c r="O13" s="5">
        <f>SUM(K13*4.5)</f>
        <v>223.20000000000002</v>
      </c>
      <c r="Q13" s="5">
        <f>SUM(M13*4.5)</f>
        <v>334.8</v>
      </c>
      <c r="S13" s="5">
        <f>SUM(O13*8)</f>
        <v>1785.6000000000001</v>
      </c>
      <c r="U13" s="5">
        <f>SUM(Q13*9)</f>
        <v>3013.2000000000003</v>
      </c>
    </row>
    <row r="14" spans="1:21" x14ac:dyDescent="0.2">
      <c r="C14" t="s">
        <v>25</v>
      </c>
      <c r="E14" s="2">
        <v>17</v>
      </c>
      <c r="F14" s="15">
        <v>5</v>
      </c>
      <c r="G14" s="22">
        <f t="shared" si="0"/>
        <v>7.75</v>
      </c>
      <c r="I14" s="5">
        <f>SUM(E14*G14)</f>
        <v>131.75</v>
      </c>
      <c r="K14" s="5">
        <f>SUM(I14*4)</f>
        <v>527</v>
      </c>
      <c r="M14" s="5">
        <f>SUM(I14*6)</f>
        <v>790.5</v>
      </c>
      <c r="O14" s="5">
        <f>SUM(K14*4.5)</f>
        <v>2371.5</v>
      </c>
      <c r="Q14" s="5">
        <f>SUM(M14*4.5)</f>
        <v>3557.25</v>
      </c>
      <c r="S14" s="5">
        <f>SUM(O14*8)</f>
        <v>18972</v>
      </c>
      <c r="U14" s="5">
        <f>SUM(Q14*9)</f>
        <v>32015.25</v>
      </c>
    </row>
    <row r="15" spans="1:21" x14ac:dyDescent="0.2">
      <c r="C15" t="s">
        <v>26</v>
      </c>
      <c r="E15" s="2">
        <v>2</v>
      </c>
      <c r="F15" s="15">
        <v>3</v>
      </c>
      <c r="G15" s="22">
        <f t="shared" si="0"/>
        <v>4.6500000000000004</v>
      </c>
      <c r="I15" s="5">
        <f>SUM(E15*G15)</f>
        <v>9.3000000000000007</v>
      </c>
      <c r="K15" s="5">
        <f>SUM(I15*4)</f>
        <v>37.200000000000003</v>
      </c>
      <c r="M15" s="5">
        <f>SUM(I15*6)</f>
        <v>55.800000000000004</v>
      </c>
      <c r="O15" s="5">
        <f>SUM(K15*4.5)</f>
        <v>167.4</v>
      </c>
      <c r="Q15" s="5">
        <f>SUM(M15*4.5)</f>
        <v>251.10000000000002</v>
      </c>
      <c r="S15" s="5">
        <f>SUM(O15*8)</f>
        <v>1339.2</v>
      </c>
      <c r="U15" s="5">
        <f>SUM(Q15*9)</f>
        <v>2259.9</v>
      </c>
    </row>
    <row r="17" spans="1:26" s="23" customFormat="1" x14ac:dyDescent="0.2">
      <c r="C17" s="23" t="s">
        <v>27</v>
      </c>
      <c r="E17" s="24"/>
      <c r="F17" s="25"/>
      <c r="G17" s="26"/>
      <c r="I17" s="27">
        <f>SUM(I9:I15)</f>
        <v>354.95</v>
      </c>
      <c r="K17" s="27">
        <f>SUM(K9:K15)</f>
        <v>1419.8</v>
      </c>
      <c r="M17" s="27">
        <f>SUM(M9:M15)</f>
        <v>2129.7000000000003</v>
      </c>
      <c r="O17" s="27">
        <f>SUM(O9:O15)</f>
        <v>6389.0999999999995</v>
      </c>
      <c r="Q17" s="27">
        <f>SUM(Q9:Q15)</f>
        <v>9583.65</v>
      </c>
      <c r="S17" s="27">
        <f>SUM(S9:S15)</f>
        <v>51112.799999999996</v>
      </c>
      <c r="U17" s="27">
        <f>SUM(U9:U15)</f>
        <v>86252.849999999991</v>
      </c>
    </row>
    <row r="18" spans="1:26" x14ac:dyDescent="0.2">
      <c r="A18" s="23"/>
      <c r="B18" s="23"/>
      <c r="C18" s="23"/>
      <c r="D18" s="23"/>
      <c r="E18" s="24"/>
      <c r="F18" s="25"/>
      <c r="G18" s="26"/>
      <c r="H18" s="23"/>
      <c r="I18" s="27"/>
      <c r="J18" s="23"/>
      <c r="K18" s="27"/>
      <c r="L18" s="23"/>
      <c r="M18" s="27"/>
      <c r="N18" s="23"/>
      <c r="O18" s="27"/>
      <c r="P18" s="23"/>
      <c r="Q18" s="27"/>
      <c r="R18" s="23"/>
      <c r="S18" s="27"/>
      <c r="T18" s="23"/>
      <c r="U18" s="27"/>
    </row>
    <row r="19" spans="1:26" s="23" customFormat="1" x14ac:dyDescent="0.2">
      <c r="A19" s="28"/>
      <c r="B19" s="28" t="s">
        <v>28</v>
      </c>
      <c r="C19" s="28"/>
      <c r="D19" s="28"/>
      <c r="E19" s="29"/>
      <c r="F19" s="30"/>
      <c r="G19" s="31"/>
      <c r="H19" s="31"/>
      <c r="I19" s="32"/>
      <c r="K19" s="33"/>
      <c r="M19" s="27"/>
      <c r="O19" s="27"/>
      <c r="S19" s="27"/>
      <c r="U19" s="27"/>
      <c r="W19" s="27"/>
      <c r="Y19" s="27"/>
    </row>
    <row r="20" spans="1:26" x14ac:dyDescent="0.2">
      <c r="A20" s="28"/>
      <c r="B20" s="28"/>
      <c r="C20" s="34" t="s">
        <v>29</v>
      </c>
      <c r="D20" s="28"/>
      <c r="E20" s="35">
        <v>1</v>
      </c>
      <c r="F20" s="30"/>
      <c r="G20" s="30">
        <v>5</v>
      </c>
      <c r="H20" s="31"/>
      <c r="I20" s="31">
        <f>SUM(E20*G20)</f>
        <v>5</v>
      </c>
      <c r="J20" s="32"/>
      <c r="K20" s="36">
        <f>SUM(G20*I20)</f>
        <v>25</v>
      </c>
      <c r="L20" s="37">
        <f>SUM(K20*9)</f>
        <v>225</v>
      </c>
      <c r="M20" s="5">
        <f>SUM(I20*6)</f>
        <v>30</v>
      </c>
      <c r="O20" s="5">
        <f>SUM(K20*4.5)</f>
        <v>112.5</v>
      </c>
      <c r="Q20" s="5">
        <f>SUM(M20*4.5)</f>
        <v>135</v>
      </c>
      <c r="S20" s="5">
        <f>SUM(O20*8)</f>
        <v>900</v>
      </c>
      <c r="U20" s="5">
        <f>SUM(Q20*9)</f>
        <v>1215</v>
      </c>
      <c r="V20" s="27"/>
      <c r="W20" s="23"/>
      <c r="X20" s="27"/>
      <c r="Y20" s="23"/>
      <c r="Z20" s="27"/>
    </row>
    <row r="21" spans="1:26" x14ac:dyDescent="0.2">
      <c r="A21" s="38"/>
      <c r="B21" s="38"/>
      <c r="C21" s="34" t="s">
        <v>30</v>
      </c>
      <c r="D21" s="38"/>
      <c r="E21" s="39">
        <v>300</v>
      </c>
      <c r="F21" s="40"/>
      <c r="G21" s="40" t="s">
        <v>31</v>
      </c>
      <c r="H21" s="41"/>
      <c r="I21" s="42" t="s">
        <v>31</v>
      </c>
      <c r="J21" s="20"/>
      <c r="K21" s="36" t="e">
        <f>SUM(G21*I21)</f>
        <v>#VALUE!</v>
      </c>
      <c r="L21" s="37" t="e">
        <f>SUM(K21*9)</f>
        <v>#VALUE!</v>
      </c>
      <c r="M21" s="20" t="s">
        <v>31</v>
      </c>
      <c r="O21" s="5" t="e">
        <f>SUM(K21*4.5)</f>
        <v>#VALUE!</v>
      </c>
      <c r="Q21" s="20" t="s">
        <v>31</v>
      </c>
      <c r="S21" s="5" t="e">
        <f>SUM(O21*8)</f>
        <v>#VALUE!</v>
      </c>
      <c r="U21" s="5">
        <f>SUM(E21*1)</f>
        <v>300</v>
      </c>
      <c r="V21" s="5"/>
      <c r="X21" s="5"/>
      <c r="Z21" s="5"/>
    </row>
    <row r="22" spans="1:26" x14ac:dyDescent="0.2">
      <c r="A22" s="38"/>
      <c r="B22" s="38"/>
      <c r="C22" s="34" t="s">
        <v>32</v>
      </c>
      <c r="D22" s="38"/>
      <c r="E22" s="39">
        <v>25</v>
      </c>
      <c r="F22" s="40"/>
      <c r="G22" s="40" t="s">
        <v>31</v>
      </c>
      <c r="H22" s="43"/>
      <c r="I22" s="42" t="s">
        <v>31</v>
      </c>
      <c r="J22" s="44"/>
      <c r="K22" s="36" t="e">
        <f>SUM(G22*I22)</f>
        <v>#VALUE!</v>
      </c>
      <c r="L22" s="37" t="e">
        <f>SUM(K22*9)</f>
        <v>#VALUE!</v>
      </c>
      <c r="M22" s="20" t="s">
        <v>31</v>
      </c>
      <c r="O22" s="5" t="e">
        <f>SUM(K22*4.5)</f>
        <v>#VALUE!</v>
      </c>
      <c r="Q22" s="20" t="s">
        <v>31</v>
      </c>
      <c r="S22" s="5" t="e">
        <f>SUM(O22*8)</f>
        <v>#VALUE!</v>
      </c>
      <c r="U22" s="5">
        <f>SUM(E22*15)</f>
        <v>375</v>
      </c>
      <c r="V22" s="5"/>
      <c r="X22" s="5"/>
      <c r="Z22" s="5"/>
    </row>
    <row r="23" spans="1:26" x14ac:dyDescent="0.2">
      <c r="A23" s="23"/>
      <c r="B23" s="23"/>
      <c r="C23" s="23"/>
      <c r="D23" s="23"/>
      <c r="E23" s="24"/>
      <c r="F23" s="25"/>
      <c r="G23" s="26"/>
      <c r="H23" s="23"/>
      <c r="I23" s="27"/>
      <c r="J23" s="23"/>
      <c r="K23" s="27"/>
      <c r="L23" s="23"/>
      <c r="M23" s="27"/>
      <c r="N23" s="23"/>
      <c r="O23" s="27"/>
      <c r="P23" s="23"/>
      <c r="Q23" s="27"/>
      <c r="R23" s="23"/>
      <c r="S23" s="27"/>
      <c r="T23" s="23"/>
      <c r="U23" s="27"/>
    </row>
    <row r="24" spans="1:26" x14ac:dyDescent="0.2">
      <c r="A24" s="23"/>
      <c r="B24" s="23"/>
      <c r="C24" s="23"/>
      <c r="D24" s="23"/>
      <c r="E24" s="24"/>
      <c r="F24" s="25"/>
      <c r="G24" s="26"/>
      <c r="H24" s="23"/>
      <c r="I24" s="27"/>
      <c r="J24" s="23"/>
      <c r="K24" s="27"/>
      <c r="L24" s="23"/>
      <c r="M24" s="27"/>
      <c r="N24" s="23"/>
      <c r="O24" s="27"/>
      <c r="P24" s="23"/>
      <c r="Q24" s="27"/>
      <c r="R24" s="23"/>
      <c r="S24" s="27"/>
      <c r="T24" s="23"/>
      <c r="U24" s="27"/>
    </row>
    <row r="26" spans="1:26" x14ac:dyDescent="0.2">
      <c r="A26" s="7" t="s">
        <v>33</v>
      </c>
      <c r="E26" s="102" t="s">
        <v>34</v>
      </c>
      <c r="F26" s="102"/>
      <c r="G26" s="102"/>
      <c r="H26" s="102"/>
      <c r="I26" s="102"/>
      <c r="U26" s="45" t="s">
        <v>35</v>
      </c>
    </row>
    <row r="27" spans="1:26" x14ac:dyDescent="0.2">
      <c r="B27" t="s">
        <v>36</v>
      </c>
      <c r="E27" s="2" t="s">
        <v>37</v>
      </c>
      <c r="G27" s="4" t="s">
        <v>38</v>
      </c>
      <c r="I27" s="5" t="s">
        <v>27</v>
      </c>
    </row>
    <row r="28" spans="1:26" x14ac:dyDescent="0.2">
      <c r="C28" t="s">
        <v>21</v>
      </c>
    </row>
    <row r="29" spans="1:26" x14ac:dyDescent="0.2">
      <c r="D29" t="s">
        <v>39</v>
      </c>
      <c r="E29" s="2">
        <v>52</v>
      </c>
      <c r="F29" s="15"/>
      <c r="G29" s="22">
        <f>SUM(G9*27/24)</f>
        <v>34.875</v>
      </c>
      <c r="I29" s="5">
        <f>SUM(E29*G29)</f>
        <v>1813.5</v>
      </c>
      <c r="U29" s="5">
        <f>SUM(I29*9)</f>
        <v>16321.5</v>
      </c>
    </row>
    <row r="30" spans="1:26" x14ac:dyDescent="0.2">
      <c r="C30" t="s">
        <v>40</v>
      </c>
      <c r="F30" s="46">
        <f>SUM(G10*27/15)</f>
        <v>13.95</v>
      </c>
      <c r="G30" s="22"/>
      <c r="U30" s="5">
        <f t="shared" ref="U30:U37" si="1">SUM(I30*9)</f>
        <v>0</v>
      </c>
    </row>
    <row r="31" spans="1:26" x14ac:dyDescent="0.2">
      <c r="D31" t="s">
        <v>41</v>
      </c>
      <c r="E31" s="2">
        <v>25</v>
      </c>
      <c r="F31" s="15"/>
      <c r="G31" s="22">
        <f>SUM($F$30*(1-30%))</f>
        <v>9.7649999999999988</v>
      </c>
      <c r="I31" s="5">
        <f>SUM(E31*G31)</f>
        <v>244.12499999999997</v>
      </c>
      <c r="U31" s="5">
        <f t="shared" si="1"/>
        <v>2197.1249999999995</v>
      </c>
    </row>
    <row r="32" spans="1:26" x14ac:dyDescent="0.2">
      <c r="D32" t="s">
        <v>41</v>
      </c>
      <c r="E32" s="2">
        <v>35</v>
      </c>
      <c r="F32" s="15"/>
      <c r="G32" s="22">
        <f>SUM($F$30*(1-70%))</f>
        <v>4.1850000000000005</v>
      </c>
      <c r="I32" s="5">
        <f>SUM(E32*G32)</f>
        <v>146.47500000000002</v>
      </c>
      <c r="U32" s="5">
        <f t="shared" si="1"/>
        <v>1318.2750000000001</v>
      </c>
    </row>
    <row r="33" spans="3:21" x14ac:dyDescent="0.2">
      <c r="D33" t="s">
        <v>42</v>
      </c>
      <c r="E33" s="2">
        <v>22</v>
      </c>
      <c r="F33" s="15"/>
      <c r="G33" s="22">
        <f>SUM(G10*27/3)/24</f>
        <v>2.90625</v>
      </c>
      <c r="I33" s="5">
        <f>SUM(E33*G33)</f>
        <v>63.9375</v>
      </c>
      <c r="U33" s="5">
        <f t="shared" si="1"/>
        <v>575.4375</v>
      </c>
    </row>
    <row r="34" spans="3:21" x14ac:dyDescent="0.2">
      <c r="C34" t="s">
        <v>24</v>
      </c>
      <c r="F34" s="15"/>
      <c r="G34" s="22"/>
      <c r="U34" s="5">
        <f t="shared" si="1"/>
        <v>0</v>
      </c>
    </row>
    <row r="35" spans="3:21" x14ac:dyDescent="0.2">
      <c r="D35" t="s">
        <v>39</v>
      </c>
      <c r="E35" s="2">
        <v>22</v>
      </c>
      <c r="F35" s="15"/>
      <c r="G35" s="22">
        <f>SUM(G13*27/24)</f>
        <v>6.9750000000000005</v>
      </c>
      <c r="I35" s="5">
        <f>SUM(E35*G35)</f>
        <v>153.45000000000002</v>
      </c>
      <c r="U35" s="5">
        <f t="shared" si="1"/>
        <v>1381.0500000000002</v>
      </c>
    </row>
    <row r="36" spans="3:21" x14ac:dyDescent="0.2">
      <c r="C36" t="s">
        <v>43</v>
      </c>
      <c r="E36" s="2">
        <f>SUM(E14*48%)</f>
        <v>8.16</v>
      </c>
      <c r="G36" s="22">
        <f>SUM(G14*27)</f>
        <v>209.25</v>
      </c>
      <c r="I36" s="5">
        <f>SUM(E36*G36)</f>
        <v>1707.48</v>
      </c>
      <c r="U36" s="5">
        <f t="shared" si="1"/>
        <v>15367.32</v>
      </c>
    </row>
    <row r="37" spans="3:21" x14ac:dyDescent="0.2">
      <c r="C37" t="s">
        <v>26</v>
      </c>
      <c r="E37" s="2">
        <f>SUM(E15*48%)</f>
        <v>0.96</v>
      </c>
      <c r="G37" s="22">
        <f>SUM(G15*27)</f>
        <v>125.55000000000001</v>
      </c>
      <c r="I37" s="5">
        <f>SUM(E37*G37)</f>
        <v>120.52800000000001</v>
      </c>
      <c r="U37" s="5">
        <f t="shared" si="1"/>
        <v>1084.752</v>
      </c>
    </row>
    <row r="38" spans="3:21" x14ac:dyDescent="0.2">
      <c r="G38" s="22"/>
    </row>
  </sheetData>
  <sheetProtection password="EE00" sheet="1" objects="1" scenarios="1"/>
  <mergeCells count="6">
    <mergeCell ref="S6:U6"/>
    <mergeCell ref="E26:I26"/>
    <mergeCell ref="A2:B2"/>
    <mergeCell ref="F6:I6"/>
    <mergeCell ref="K6:M6"/>
    <mergeCell ref="O6:Q6"/>
  </mergeCells>
  <phoneticPr fontId="0" type="noConversion"/>
  <printOptions horizontalCentered="1"/>
  <pageMargins left="0.75" right="0.75" top="0.75" bottom="0.5" header="0.5" footer="0.5"/>
  <pageSetup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6"/>
  <sheetViews>
    <sheetView tabSelected="1" zoomScaleNormal="100" workbookViewId="0">
      <pane xSplit="5" ySplit="6" topLeftCell="N7" activePane="bottomRight" state="frozen"/>
      <selection pane="topRight" activeCell="F1" sqref="F1"/>
      <selection pane="bottomLeft" activeCell="A7" sqref="A7"/>
      <selection pane="bottomRight" activeCell="E7" sqref="E7"/>
    </sheetView>
  </sheetViews>
  <sheetFormatPr defaultRowHeight="12.75" x14ac:dyDescent="0.2"/>
  <cols>
    <col min="1" max="1" width="6" style="48" customWidth="1"/>
    <col min="2" max="2" width="5.42578125" style="48" customWidth="1"/>
    <col min="3" max="3" width="9.140625" style="48"/>
    <col min="4" max="4" width="14.42578125" style="48" customWidth="1"/>
    <col min="5" max="5" width="9.140625" style="48"/>
    <col min="6" max="6" width="9.140625" style="49"/>
    <col min="7" max="7" width="10.7109375" style="50" customWidth="1"/>
    <col min="8" max="8" width="5.7109375" style="50" customWidth="1"/>
    <col min="9" max="9" width="10.7109375" style="50" customWidth="1"/>
    <col min="10" max="10" width="5.7109375" style="50" customWidth="1"/>
    <col min="11" max="11" width="10.7109375" style="50" customWidth="1"/>
    <col min="12" max="12" width="5.7109375" style="50" customWidth="1"/>
    <col min="13" max="13" width="10.7109375" style="50" customWidth="1"/>
    <col min="14" max="14" width="5.7109375" style="50" customWidth="1"/>
    <col min="15" max="15" width="12" style="50" bestFit="1" customWidth="1"/>
    <col min="16" max="16" width="10.7109375" style="50" customWidth="1"/>
    <col min="17" max="17" width="5.7109375" style="50" customWidth="1"/>
    <col min="18" max="18" width="10.7109375" style="50" customWidth="1"/>
    <col min="19" max="19" width="5.7109375" style="50" customWidth="1"/>
    <col min="20" max="20" width="10.7109375" style="50" customWidth="1"/>
    <col min="21" max="21" width="5.7109375" style="50" customWidth="1"/>
    <col min="22" max="22" width="10.7109375" style="50" customWidth="1"/>
    <col min="23" max="23" width="11.140625" style="48" bestFit="1" customWidth="1"/>
    <col min="24" max="24" width="10.7109375" style="50" customWidth="1"/>
    <col min="25" max="25" width="5.7109375" style="48" customWidth="1"/>
    <col min="26" max="26" width="10.7109375" style="50" customWidth="1"/>
    <col min="27" max="27" width="10.28515625" style="48" bestFit="1" customWidth="1"/>
    <col min="28" max="16384" width="9.140625" style="48"/>
  </cols>
  <sheetData>
    <row r="1" spans="1:26" ht="15.75" x14ac:dyDescent="0.25">
      <c r="A1" s="47" t="s">
        <v>80</v>
      </c>
    </row>
    <row r="2" spans="1:26" ht="15.75" x14ac:dyDescent="0.25">
      <c r="A2" s="47" t="s">
        <v>66</v>
      </c>
    </row>
    <row r="3" spans="1:26" ht="15.75" x14ac:dyDescent="0.25">
      <c r="A3" s="47" t="s">
        <v>44</v>
      </c>
    </row>
    <row r="4" spans="1:26" x14ac:dyDescent="0.2">
      <c r="G4" s="105">
        <v>2010</v>
      </c>
      <c r="H4" s="105"/>
      <c r="I4" s="105"/>
      <c r="J4" s="105"/>
      <c r="K4" s="105"/>
      <c r="L4" s="105"/>
      <c r="M4" s="105"/>
      <c r="N4" s="52"/>
      <c r="O4" s="52"/>
      <c r="P4" s="106">
        <v>2011</v>
      </c>
      <c r="Q4" s="106"/>
      <c r="R4" s="106"/>
      <c r="S4" s="106"/>
      <c r="T4" s="106"/>
      <c r="U4" s="106"/>
      <c r="V4" s="106"/>
      <c r="X4" s="108">
        <v>2011</v>
      </c>
      <c r="Y4" s="108"/>
      <c r="Z4" s="108"/>
    </row>
    <row r="5" spans="1:26" s="60" customFormat="1" x14ac:dyDescent="0.2">
      <c r="A5" s="56"/>
      <c r="B5" s="56"/>
      <c r="C5" s="56"/>
      <c r="D5" s="56"/>
      <c r="E5" s="57"/>
      <c r="F5" s="56"/>
      <c r="G5" s="59" t="s">
        <v>45</v>
      </c>
      <c r="H5" s="59"/>
      <c r="I5" s="59" t="s">
        <v>46</v>
      </c>
      <c r="J5" s="59"/>
      <c r="K5" s="59" t="s">
        <v>47</v>
      </c>
      <c r="L5" s="59"/>
      <c r="M5" s="59" t="s">
        <v>48</v>
      </c>
      <c r="N5" s="59"/>
      <c r="O5" s="59"/>
      <c r="P5" s="59" t="s">
        <v>49</v>
      </c>
      <c r="Q5" s="59"/>
      <c r="R5" s="59" t="s">
        <v>50</v>
      </c>
      <c r="S5" s="59"/>
      <c r="T5" s="59" t="s">
        <v>51</v>
      </c>
      <c r="U5" s="59"/>
      <c r="V5" s="59" t="s">
        <v>52</v>
      </c>
      <c r="X5" s="59" t="s">
        <v>75</v>
      </c>
      <c r="Z5" s="59" t="s">
        <v>76</v>
      </c>
    </row>
    <row r="6" spans="1:26" x14ac:dyDescent="0.2">
      <c r="A6" s="53"/>
      <c r="B6" s="56"/>
      <c r="C6" s="56" t="s">
        <v>9</v>
      </c>
      <c r="D6" s="56"/>
      <c r="E6" s="57"/>
      <c r="F6" s="56"/>
      <c r="G6" s="58"/>
      <c r="H6" s="58"/>
      <c r="I6" s="59"/>
      <c r="J6" s="59"/>
      <c r="K6" s="58"/>
      <c r="L6" s="58"/>
    </row>
    <row r="7" spans="1:26" x14ac:dyDescent="0.2">
      <c r="A7" s="53" t="s">
        <v>3</v>
      </c>
      <c r="B7" s="56"/>
      <c r="C7" s="56"/>
      <c r="D7" s="56"/>
      <c r="E7" s="57"/>
      <c r="F7" s="56"/>
      <c r="G7" s="58"/>
      <c r="H7" s="58"/>
      <c r="I7" s="59"/>
      <c r="J7" s="59"/>
      <c r="K7" s="58"/>
      <c r="L7" s="58"/>
    </row>
    <row r="8" spans="1:26" x14ac:dyDescent="0.2">
      <c r="A8" s="60"/>
      <c r="B8" s="49" t="s">
        <v>53</v>
      </c>
      <c r="C8" s="60"/>
      <c r="D8" s="60"/>
      <c r="E8" s="61"/>
      <c r="F8" s="62"/>
      <c r="G8" s="63"/>
      <c r="H8" s="63"/>
      <c r="I8" s="64"/>
      <c r="J8" s="64"/>
      <c r="K8" s="63"/>
      <c r="L8" s="63"/>
    </row>
    <row r="9" spans="1:26" x14ac:dyDescent="0.2">
      <c r="C9" s="65" t="s">
        <v>54</v>
      </c>
      <c r="E9" s="66"/>
      <c r="F9" s="62"/>
      <c r="G9" s="67">
        <f>SUM('[1]Sept 2010_Daily Volume Record'!$AS$8)</f>
        <v>576</v>
      </c>
      <c r="H9" s="67"/>
      <c r="I9" s="67">
        <f>SUM('[1]Oct_2010_Daily Volume Record'!$AS$8)</f>
        <v>1300</v>
      </c>
      <c r="K9" s="67">
        <f>SUM('[1]Nov_2010_Daily Volume Record'!$AS$8)</f>
        <v>1264</v>
      </c>
      <c r="M9" s="67">
        <f>SUM('[1]Dec_2010_Daily Volume Record'!$AS$8)</f>
        <v>1924</v>
      </c>
      <c r="P9" s="67">
        <f>'[1]Jan_2011_Daily Volume Record'!$AS$8</f>
        <v>512</v>
      </c>
      <c r="R9" s="67">
        <f>SUM('[1]Feb_2011_Daily Volume Record'!$AS$8)</f>
        <v>1024</v>
      </c>
      <c r="T9" s="67">
        <f>SUM('[1]March_2011_Daily Volume Record'!$AS$8)</f>
        <v>684</v>
      </c>
      <c r="V9" s="67">
        <f>SUM('[1]April_2011_Daily Volume Record'!$AS$8)</f>
        <v>688</v>
      </c>
      <c r="X9" s="67">
        <f>SUM('[1]May_2011_Daily Volume Record'!$AS$8)</f>
        <v>448</v>
      </c>
      <c r="Z9" s="67">
        <f>SUM('[1]June_2011_Daily Volume Record'!$AS$8)</f>
        <v>736</v>
      </c>
    </row>
    <row r="10" spans="1:26" x14ac:dyDescent="0.2">
      <c r="C10" s="48" t="s">
        <v>22</v>
      </c>
      <c r="E10" s="66"/>
      <c r="F10" s="62"/>
      <c r="G10" s="67">
        <f>SUM('[1]Sept 2010_Daily Volume Record'!$AS$9:$AS$10)</f>
        <v>5</v>
      </c>
      <c r="H10" s="67"/>
      <c r="I10" s="50">
        <f>SUM('[1]Oct_2010_Daily Volume Record'!$AS$9:$AS$10)</f>
        <v>455</v>
      </c>
      <c r="K10" s="50">
        <f>SUM('[1]Nov_2010_Daily Volume Record'!$AS$9:$AS$10)</f>
        <v>1605</v>
      </c>
      <c r="M10" s="50">
        <f>SUM('[1]Dec_2010_Daily Volume Record'!$AS$9:$AS$10)</f>
        <v>135</v>
      </c>
      <c r="P10" s="50">
        <f>SUM('[1]Jan_2011_Daily Volume Record'!$AS$9:$AS$10)</f>
        <v>95</v>
      </c>
      <c r="R10" s="67">
        <f>SUM('[1]Feb_2011_Daily Volume Record'!$AS$9:$AS$10)</f>
        <v>270</v>
      </c>
      <c r="T10" s="50">
        <f>SUM('[1]March_2011_Daily Volume Record'!$AS$9:$AS$10)</f>
        <v>210</v>
      </c>
      <c r="V10" s="50">
        <f>SUM('[1]April_2011_Daily Volume Record'!$AS$9:$AS$10)</f>
        <v>20</v>
      </c>
      <c r="X10" s="50">
        <f>SUM('[1]May_2011_Daily Volume Record'!$AS$9:$AS$10)</f>
        <v>100</v>
      </c>
      <c r="Z10" s="50">
        <f>SUM('[1]June_2011_Daily Volume Record'!$AS$9:$AS$10)</f>
        <v>315</v>
      </c>
    </row>
    <row r="11" spans="1:26" x14ac:dyDescent="0.2">
      <c r="C11" s="49" t="s">
        <v>55</v>
      </c>
      <c r="E11" s="66"/>
      <c r="F11" s="62"/>
      <c r="G11" s="67">
        <f>SUM('[1]Sept 2010_Daily Volume Record'!$AS$11)</f>
        <v>132</v>
      </c>
      <c r="H11" s="67"/>
      <c r="I11" s="50">
        <f>SUM('[1]Oct_2010_Daily Volume Record'!$AS$11)</f>
        <v>134</v>
      </c>
      <c r="K11" s="50">
        <f>SUM('[1]Nov_2010_Daily Volume Record'!$AS$11)</f>
        <v>110</v>
      </c>
      <c r="M11" s="50">
        <f>SUM('[1]Dec_2010_Daily Volume Record'!$AS$11)</f>
        <v>162</v>
      </c>
      <c r="P11" s="50">
        <f>SUM('[1]Jan_2011_Daily Volume Record'!$AS$11)</f>
        <v>52</v>
      </c>
      <c r="R11" s="50">
        <f>SUM('[1]Feb_2011_Daily Volume Record'!$AS$11)</f>
        <v>128</v>
      </c>
      <c r="T11" s="50">
        <f>SUM('[1]March_2011_Daily Volume Record'!$AS$11)</f>
        <v>100</v>
      </c>
      <c r="V11" s="50">
        <f>SUM('[1]April_2011_Daily Volume Record'!$AS$11)</f>
        <v>46</v>
      </c>
      <c r="X11" s="50">
        <f>SUM('[1]May_2011_Daily Volume Record'!$AS$11)</f>
        <v>146</v>
      </c>
      <c r="Z11" s="50">
        <f>SUM('[1]June_2011_Daily Volume Record'!$AS$11)</f>
        <v>142</v>
      </c>
    </row>
    <row r="12" spans="1:26" x14ac:dyDescent="0.2">
      <c r="C12" s="48" t="s">
        <v>26</v>
      </c>
      <c r="E12" s="66"/>
      <c r="F12" s="62"/>
      <c r="G12" s="67">
        <f>SUM('[1]Sept 2010_Daily Volume Record'!$AS$12:$AS$13)</f>
        <v>116</v>
      </c>
      <c r="H12" s="67"/>
      <c r="I12" s="50">
        <f>SUM('[1]Oct_2010_Daily Volume Record'!$AS$12:$AS$13)</f>
        <v>54</v>
      </c>
      <c r="K12" s="50">
        <f>SUM('[1]Nov_2010_Daily Volume Record'!$AS$12:$AS$13)</f>
        <v>142</v>
      </c>
      <c r="M12" s="50">
        <f>SUM('[1]Dec_2010_Daily Volume Record'!$AS$12:$AS$13)</f>
        <v>220</v>
      </c>
      <c r="P12" s="50">
        <f>SUM('[1]Jan_2011_Daily Volume Record'!$AS$12:$AS$13)</f>
        <v>96</v>
      </c>
      <c r="R12" s="50">
        <f>SUM('[1]Feb_2011_Daily Volume Record'!$AS$12:$AS$13)</f>
        <v>236</v>
      </c>
      <c r="T12" s="50">
        <f>SUM('[1]March_2011_Daily Volume Record'!$AS$12:$AS$13)</f>
        <v>90</v>
      </c>
      <c r="V12" s="50">
        <f>SUM('[1]April_2011_Daily Volume Record'!$AS$12:$AS$13)</f>
        <v>40</v>
      </c>
      <c r="X12" s="50">
        <f>SUM('[1]May_2011_Daily Volume Record'!$AS$12:$AS$13)</f>
        <v>72</v>
      </c>
      <c r="Z12" s="50">
        <f>SUM('[1]June_2011_Daily Volume Record'!$AS$12:$AS$13)</f>
        <v>144</v>
      </c>
    </row>
    <row r="13" spans="1:26" ht="6.75" customHeight="1" x14ac:dyDescent="0.2">
      <c r="E13" s="66"/>
      <c r="F13" s="62"/>
      <c r="G13" s="67"/>
      <c r="H13" s="67"/>
    </row>
    <row r="14" spans="1:26" s="53" customFormat="1" x14ac:dyDescent="0.2">
      <c r="C14" s="68"/>
      <c r="D14" s="53" t="s">
        <v>57</v>
      </c>
      <c r="E14" s="54"/>
      <c r="F14" s="51"/>
      <c r="G14" s="59">
        <f>SUM(G9:G13)</f>
        <v>829</v>
      </c>
      <c r="H14" s="59"/>
      <c r="I14" s="55">
        <f>SUM(I9:I12)</f>
        <v>1943</v>
      </c>
      <c r="J14" s="55"/>
      <c r="K14" s="55">
        <f>SUM(K9:K12)</f>
        <v>3121</v>
      </c>
      <c r="L14" s="59"/>
      <c r="M14" s="55">
        <f>SUM(M9:M12)</f>
        <v>2441</v>
      </c>
      <c r="N14" s="69"/>
      <c r="O14" s="69"/>
      <c r="P14" s="55">
        <f>SUM(P9:P12)</f>
        <v>755</v>
      </c>
      <c r="Q14" s="69"/>
      <c r="R14" s="69">
        <f>SUM(R9:R13)</f>
        <v>1658</v>
      </c>
      <c r="S14" s="69"/>
      <c r="T14" s="69">
        <f>SUM(T9:T13)</f>
        <v>1084</v>
      </c>
      <c r="U14" s="69"/>
      <c r="V14" s="69">
        <f>SUM(V9:V13)</f>
        <v>794</v>
      </c>
      <c r="W14" s="69"/>
      <c r="X14" s="69">
        <f>SUM(X9:X13)</f>
        <v>766</v>
      </c>
      <c r="Z14" s="69">
        <f>SUM(Z9:Z13)</f>
        <v>1337</v>
      </c>
    </row>
    <row r="15" spans="1:26" x14ac:dyDescent="0.2">
      <c r="C15" s="70"/>
      <c r="E15" s="66"/>
      <c r="F15" s="71"/>
      <c r="G15" s="67"/>
      <c r="H15" s="67"/>
      <c r="I15" s="72"/>
      <c r="J15" s="72"/>
      <c r="K15" s="67"/>
      <c r="L15" s="67"/>
    </row>
    <row r="16" spans="1:26" x14ac:dyDescent="0.2">
      <c r="E16" s="66"/>
      <c r="F16" s="62"/>
      <c r="G16" s="67"/>
      <c r="H16" s="67"/>
    </row>
    <row r="17" spans="1:27" x14ac:dyDescent="0.2">
      <c r="B17" s="49" t="s">
        <v>25</v>
      </c>
      <c r="E17" s="66"/>
      <c r="F17" s="62"/>
      <c r="G17" s="67"/>
      <c r="H17" s="67"/>
    </row>
    <row r="18" spans="1:27" x14ac:dyDescent="0.2">
      <c r="C18" s="48" t="s">
        <v>25</v>
      </c>
      <c r="E18" s="66"/>
      <c r="F18" s="62"/>
      <c r="G18" s="67">
        <f>SUM('[1]Sept 2010_Daily Volume Record'!$AS$16:$AS$38)</f>
        <v>305</v>
      </c>
      <c r="H18" s="67"/>
      <c r="I18" s="50">
        <f>SUM('[1]Oct_2010_Daily Volume Record'!$AS$16:$AS$38)</f>
        <v>1382</v>
      </c>
      <c r="K18" s="50">
        <f>SUM('[1]Nov_2010_Daily Volume Record'!$AS$16:$AS$38)</f>
        <v>2713</v>
      </c>
      <c r="M18" s="50">
        <f>SUM('[1]Dec_2010_Daily Volume Record'!$AS$16:$AS$38)</f>
        <v>792</v>
      </c>
      <c r="P18" s="50">
        <f>SUM('[1]Jan_2011_Daily Volume Record'!$AS$16:$AS$38)</f>
        <v>787</v>
      </c>
      <c r="R18" s="50">
        <f>SUM('[1]Feb_2011_Daily Volume Record'!$AS$16:$AS$38)</f>
        <v>1164</v>
      </c>
      <c r="T18" s="50">
        <f>SUM('[1]March_2011_Daily Volume Record'!$AS$16:$AS$38)</f>
        <v>1874</v>
      </c>
      <c r="V18" s="50">
        <f>SUM('[1]April_2011_Daily Volume Record'!$AS$16:$AS$38)</f>
        <v>568</v>
      </c>
      <c r="X18" s="50">
        <f>SUM('[1]May_2011_Daily Volume Record'!$AS$16:$AS$38)</f>
        <v>1096</v>
      </c>
      <c r="Z18" s="50">
        <f>SUM('[1]June_2011_Daily Volume Record'!$AS$16:$AS$38)</f>
        <v>2024</v>
      </c>
    </row>
    <row r="19" spans="1:27" ht="6.75" customHeight="1" x14ac:dyDescent="0.2">
      <c r="E19" s="66"/>
      <c r="F19" s="62"/>
      <c r="G19" s="67"/>
      <c r="H19" s="67"/>
    </row>
    <row r="20" spans="1:27" s="53" customFormat="1" x14ac:dyDescent="0.2">
      <c r="C20" s="68"/>
      <c r="D20" s="53" t="s">
        <v>57</v>
      </c>
      <c r="E20" s="54"/>
      <c r="F20" s="51"/>
      <c r="G20" s="55">
        <f>SUM(G18)</f>
        <v>305</v>
      </c>
      <c r="H20" s="59"/>
      <c r="I20" s="55">
        <f>SUM(I18)</f>
        <v>1382</v>
      </c>
      <c r="J20" s="55"/>
      <c r="K20" s="55">
        <f>SUM(K18)</f>
        <v>2713</v>
      </c>
      <c r="L20" s="59"/>
      <c r="M20" s="55">
        <f>SUM(M18)</f>
        <v>792</v>
      </c>
      <c r="N20" s="69"/>
      <c r="O20" s="69"/>
      <c r="P20" s="55">
        <f>SUM(P18)</f>
        <v>787</v>
      </c>
      <c r="Q20" s="69"/>
      <c r="R20" s="69">
        <f>SUM(R18:R19)</f>
        <v>1164</v>
      </c>
      <c r="S20" s="69"/>
      <c r="T20" s="69">
        <f>SUM(T18:T19)</f>
        <v>1874</v>
      </c>
      <c r="U20" s="69"/>
      <c r="V20" s="69">
        <f>SUM(V18:V19)</f>
        <v>568</v>
      </c>
      <c r="W20" s="69"/>
      <c r="X20" s="69">
        <f>SUM(X18:X19)</f>
        <v>1096</v>
      </c>
      <c r="Z20" s="69">
        <f>SUM(Z18:Z19)</f>
        <v>2024</v>
      </c>
    </row>
    <row r="21" spans="1:27" x14ac:dyDescent="0.2">
      <c r="C21" s="70"/>
      <c r="E21" s="66"/>
      <c r="F21" s="71"/>
      <c r="G21" s="67"/>
      <c r="H21" s="67"/>
      <c r="I21" s="72"/>
      <c r="J21" s="72"/>
      <c r="K21" s="67"/>
      <c r="L21" s="67"/>
    </row>
    <row r="22" spans="1:27" x14ac:dyDescent="0.2">
      <c r="E22" s="66"/>
      <c r="G22" s="67"/>
      <c r="H22" s="67"/>
    </row>
    <row r="23" spans="1:27" x14ac:dyDescent="0.2">
      <c r="A23" s="73"/>
      <c r="B23" s="73" t="s">
        <v>28</v>
      </c>
      <c r="C23" s="73"/>
      <c r="D23" s="73"/>
      <c r="E23" s="74"/>
      <c r="F23" s="75"/>
      <c r="G23" s="76"/>
      <c r="H23" s="76"/>
      <c r="I23" s="76"/>
      <c r="J23" s="76"/>
      <c r="K23" s="77"/>
      <c r="L23" s="77"/>
    </row>
    <row r="24" spans="1:27" x14ac:dyDescent="0.2">
      <c r="C24" s="70" t="s">
        <v>30</v>
      </c>
      <c r="E24" s="66"/>
      <c r="F24" s="71"/>
      <c r="G24" s="67">
        <f>SUM('[1]Sept 2010_Daily Volume Record'!$AS$41)</f>
        <v>0</v>
      </c>
      <c r="H24" s="67"/>
      <c r="I24" s="50">
        <f>SUM('[1]Oct_2010_Daily Volume Record'!$AS$41)</f>
        <v>0</v>
      </c>
      <c r="K24" s="67">
        <f>SUM('[1]Nov_2010_Daily Volume Record'!$AS$41)</f>
        <v>0</v>
      </c>
      <c r="L24" s="67"/>
      <c r="M24" s="50">
        <f>SUM('[1]Dec_2010_Daily Volume Record'!$AS$41)</f>
        <v>0</v>
      </c>
      <c r="P24" s="50">
        <f>SUM('[1]Dec_2010_Daily Volume Record'!$AS$41)</f>
        <v>0</v>
      </c>
      <c r="R24" s="50">
        <f>SUM('[1]Dec_2010_Daily Volume Record'!$AS$41)</f>
        <v>0</v>
      </c>
      <c r="T24" s="50">
        <f>SUM('[1]Dec_2010_Daily Volume Record'!$AS$41)</f>
        <v>0</v>
      </c>
      <c r="V24" s="50">
        <f>SUM('[1]Dec_2010_Daily Volume Record'!$AS$41)</f>
        <v>0</v>
      </c>
      <c r="X24" s="50">
        <f>SUM('[1]May_2011_Daily Volume Record'!$AU$41)</f>
        <v>0</v>
      </c>
      <c r="Z24" s="50">
        <f>SUM('[1]June_2011_Daily Volume Record'!$AS$41)</f>
        <v>0</v>
      </c>
    </row>
    <row r="25" spans="1:27" x14ac:dyDescent="0.2">
      <c r="C25" s="70" t="s">
        <v>32</v>
      </c>
      <c r="E25" s="66"/>
      <c r="F25" s="71"/>
      <c r="G25" s="67">
        <f>SUM('[1]Sept 2010_Daily Volume Record'!$AS$42)</f>
        <v>0</v>
      </c>
      <c r="H25" s="67"/>
      <c r="I25" s="72">
        <f>SUM('[1]Oct_2010_Daily Volume Record'!$AS$42)</f>
        <v>0</v>
      </c>
      <c r="J25" s="72"/>
      <c r="K25" s="67">
        <f>SUM('[1]Nov_2010_Daily Volume Record'!$AS$42)</f>
        <v>0</v>
      </c>
      <c r="L25" s="67"/>
      <c r="M25" s="50">
        <f>SUM('[1]Dec_2010_Daily Volume Record'!$AS$42)</f>
        <v>0</v>
      </c>
      <c r="P25" s="50">
        <f>SUM('[1]Dec_2010_Daily Volume Record'!$AS$42)</f>
        <v>0</v>
      </c>
      <c r="R25" s="50">
        <f>SUM('[1]Dec_2010_Daily Volume Record'!$AS$42)</f>
        <v>0</v>
      </c>
      <c r="T25" s="50">
        <f>SUM('[1]Dec_2010_Daily Volume Record'!$AS$42)</f>
        <v>0</v>
      </c>
      <c r="V25" s="50">
        <f>SUM('[1]Dec_2010_Daily Volume Record'!$AS$42)</f>
        <v>0</v>
      </c>
      <c r="X25" s="50">
        <f>SUM('[1]May_2011_Daily Volume Record'!$AS$42)</f>
        <v>0</v>
      </c>
      <c r="Z25" s="50">
        <f>SUM('[1]June_2011_Daily Volume Record'!$AS$42)</f>
        <v>0</v>
      </c>
    </row>
    <row r="26" spans="1:27" ht="6.75" customHeight="1" x14ac:dyDescent="0.2">
      <c r="C26" s="70"/>
      <c r="E26" s="66"/>
      <c r="F26" s="71"/>
      <c r="G26" s="67"/>
      <c r="H26" s="67"/>
      <c r="I26" s="72"/>
      <c r="J26" s="72"/>
      <c r="K26" s="67"/>
      <c r="L26" s="67"/>
    </row>
    <row r="27" spans="1:27" s="53" customFormat="1" x14ac:dyDescent="0.2">
      <c r="C27" s="68"/>
      <c r="D27" s="53" t="s">
        <v>57</v>
      </c>
      <c r="E27" s="54"/>
      <c r="F27" s="51"/>
      <c r="G27" s="55">
        <f>SUM(G24:G25)</f>
        <v>0</v>
      </c>
      <c r="H27" s="59"/>
      <c r="I27" s="55">
        <f>SUM(I24:I25)</f>
        <v>0</v>
      </c>
      <c r="J27" s="55"/>
      <c r="K27" s="55">
        <f>SUM(K24:K25)</f>
        <v>0</v>
      </c>
      <c r="L27" s="59"/>
      <c r="M27" s="55">
        <f>SUM(M24:M25)</f>
        <v>0</v>
      </c>
      <c r="N27" s="69"/>
      <c r="O27" s="69"/>
      <c r="P27" s="55">
        <f>SUM(P24:P25)</f>
        <v>0</v>
      </c>
      <c r="Q27" s="69"/>
      <c r="R27" s="55">
        <f>SUM(R24:R25)</f>
        <v>0</v>
      </c>
      <c r="S27" s="69"/>
      <c r="T27" s="55">
        <f>SUM(T24:T25)</f>
        <v>0</v>
      </c>
      <c r="U27" s="69"/>
      <c r="V27" s="55">
        <f>SUM(V24:V25)</f>
        <v>0</v>
      </c>
      <c r="X27" s="55">
        <f>SUM(X24:X25)</f>
        <v>0</v>
      </c>
      <c r="Z27" s="55">
        <f>SUM(Z24:Z25)</f>
        <v>0</v>
      </c>
    </row>
    <row r="28" spans="1:27" x14ac:dyDescent="0.2">
      <c r="C28" s="70"/>
      <c r="E28" s="66"/>
      <c r="F28" s="71"/>
      <c r="G28" s="67"/>
      <c r="H28" s="67"/>
      <c r="I28" s="72"/>
      <c r="J28" s="72"/>
      <c r="K28" s="67"/>
      <c r="L28" s="67"/>
    </row>
    <row r="29" spans="1:27" s="53" customFormat="1" x14ac:dyDescent="0.2">
      <c r="A29" s="79"/>
      <c r="B29" s="79"/>
      <c r="C29" s="79"/>
      <c r="D29" s="80" t="s">
        <v>58</v>
      </c>
      <c r="F29" s="79"/>
      <c r="G29" s="81">
        <f>SUM(G14+G20+G27)</f>
        <v>1134</v>
      </c>
      <c r="H29" s="82"/>
      <c r="I29" s="81">
        <f>SUM(I14+I20+I27)</f>
        <v>3325</v>
      </c>
      <c r="J29" s="81"/>
      <c r="K29" s="81">
        <f>SUM(K14+K20+K27)</f>
        <v>5834</v>
      </c>
      <c r="L29" s="81"/>
      <c r="M29" s="81">
        <f>SUM(M14+M20+M27)</f>
        <v>3233</v>
      </c>
      <c r="N29" s="69"/>
      <c r="O29" s="69"/>
      <c r="P29" s="81">
        <f>SUM(P14+P20+P27)</f>
        <v>1542</v>
      </c>
      <c r="Q29" s="69"/>
      <c r="R29" s="81">
        <f>SUM(R14+R20+R27)</f>
        <v>2822</v>
      </c>
      <c r="S29" s="69"/>
      <c r="T29" s="81">
        <f>SUM(T14+T20+T27)</f>
        <v>2958</v>
      </c>
      <c r="U29" s="69"/>
      <c r="V29" s="81">
        <f>SUM(V14+V20+V27)</f>
        <v>1362</v>
      </c>
      <c r="W29" s="69"/>
      <c r="X29" s="81">
        <f>SUM(X14+X20+X27)</f>
        <v>1862</v>
      </c>
      <c r="Z29" s="81">
        <f>SUM(Z14+Z20+Z27)</f>
        <v>3361</v>
      </c>
      <c r="AA29" s="69"/>
    </row>
    <row r="30" spans="1:27" x14ac:dyDescent="0.2">
      <c r="A30" s="73"/>
      <c r="B30" s="73"/>
      <c r="C30" s="73"/>
      <c r="D30" s="73"/>
      <c r="E30" s="78"/>
      <c r="F30" s="83"/>
      <c r="G30" s="77"/>
      <c r="H30" s="77"/>
      <c r="I30" s="76"/>
      <c r="J30" s="76"/>
      <c r="K30" s="76"/>
      <c r="L30" s="76"/>
    </row>
    <row r="31" spans="1:27" x14ac:dyDescent="0.2">
      <c r="A31" s="53"/>
      <c r="E31" s="66"/>
      <c r="G31" s="67"/>
      <c r="H31" s="67"/>
    </row>
    <row r="32" spans="1:27" x14ac:dyDescent="0.2">
      <c r="A32" s="53" t="s">
        <v>36</v>
      </c>
      <c r="E32" s="55"/>
      <c r="F32" s="55"/>
      <c r="G32" s="55"/>
      <c r="H32" s="55"/>
      <c r="I32" s="55"/>
      <c r="J32" s="55"/>
      <c r="K32" s="55"/>
      <c r="L32" s="55"/>
    </row>
    <row r="33" spans="1:26" x14ac:dyDescent="0.2">
      <c r="E33" s="66"/>
      <c r="G33" s="67"/>
      <c r="H33" s="67"/>
    </row>
    <row r="34" spans="1:26" x14ac:dyDescent="0.2">
      <c r="A34" s="60"/>
      <c r="B34" s="49" t="s">
        <v>53</v>
      </c>
      <c r="C34" s="60"/>
      <c r="D34" s="60"/>
      <c r="E34" s="61"/>
      <c r="F34" s="62"/>
      <c r="G34" s="63"/>
      <c r="H34" s="63"/>
      <c r="I34" s="64"/>
      <c r="J34" s="64"/>
      <c r="K34" s="63"/>
      <c r="L34" s="63"/>
    </row>
    <row r="35" spans="1:26" x14ac:dyDescent="0.2">
      <c r="C35" s="65" t="s">
        <v>54</v>
      </c>
      <c r="E35" s="66"/>
      <c r="F35" s="62"/>
      <c r="G35" s="67">
        <f>SUM('[1]Sept 2010_Daily Volume Record'!$AU$8)</f>
        <v>312</v>
      </c>
      <c r="H35" s="67"/>
      <c r="I35" s="67">
        <f>SUM('[1]Oct_2010_Daily Volume Record'!$AU$8)</f>
        <v>704.16666666666663</v>
      </c>
      <c r="K35" s="67">
        <f>SUM('[1]Nov_2010_Daily Volume Record'!$AU$8)</f>
        <v>684.66666666666663</v>
      </c>
      <c r="M35" s="67">
        <f>SUM('[1]Dec_2010_Daily Volume Record'!$AU$8)</f>
        <v>1042.1666666666665</v>
      </c>
      <c r="P35" s="67">
        <f>SUM('[1]Jan_2011_Daily Volume Record'!$AU$8)</f>
        <v>277.33333333333331</v>
      </c>
      <c r="R35" s="50">
        <f>SUM('[1]Feb_2011_Daily Volume Record'!$AU$8)</f>
        <v>554.66666666666663</v>
      </c>
      <c r="T35" s="67">
        <f>SUM('[1]March_2011_Daily Volume Record'!$AU$8)</f>
        <v>370.5</v>
      </c>
      <c r="V35" s="67">
        <f>SUM('[1]April_2011_Daily Volume Record'!$AU$8)</f>
        <v>372.66666666666663</v>
      </c>
      <c r="X35" s="67">
        <f>SUM('[1]May_2011_Daily Volume Record'!$AU$8)</f>
        <v>242.66666666666666</v>
      </c>
      <c r="Z35" s="67">
        <f>SUM('[1]June_2011_Daily Volume Record'!$AU$8)</f>
        <v>398.66666666666663</v>
      </c>
    </row>
    <row r="36" spans="1:26" x14ac:dyDescent="0.2">
      <c r="C36" s="48" t="s">
        <v>22</v>
      </c>
      <c r="E36" s="66"/>
      <c r="F36" s="62"/>
      <c r="G36" s="67">
        <f>SUM('[1]Sept 2010_Daily Volume Record'!$AU$9:$AU$10)</f>
        <v>2.3066666666666666</v>
      </c>
      <c r="H36" s="67"/>
      <c r="I36" s="50">
        <f>SUM('[1]Oct_2010_Daily Volume Record'!$AU$9:$AU$10)</f>
        <v>173.77333333333334</v>
      </c>
      <c r="K36" s="50">
        <f>SUM('[1]Nov_2010_Daily Volume Record'!$AU$9:$AU$10)</f>
        <v>576.0333333333333</v>
      </c>
      <c r="M36" s="50">
        <f>SUM('[1]Dec_2010_Daily Volume Record'!$AU$9:$AU$10)</f>
        <v>51.44</v>
      </c>
      <c r="P36" s="50">
        <f>SUM('[1]Jan_2011_Daily Volume Record'!$AU$9:$AU$10)</f>
        <v>32.986666666666665</v>
      </c>
      <c r="R36" s="67">
        <f>SUM('[1]Feb_2011_Daily Volume Record'!$AU$9:$AU$10)</f>
        <v>99.266666666666666</v>
      </c>
      <c r="T36" s="50">
        <f>SUM('[1]March_2011_Daily Volume Record'!$AU$9:$AU$10)</f>
        <v>96.88</v>
      </c>
      <c r="V36" s="50">
        <f>SUM('[1]April_2011_Daily Volume Record'!$AU$9:$AU$10)</f>
        <v>7.42</v>
      </c>
      <c r="X36" s="50">
        <f>SUM('[1]May_2011_Daily Volume Record'!$AU$9:$AU$10)</f>
        <v>38.906666666666666</v>
      </c>
      <c r="Z36" s="50">
        <f>SUM('[1]June_2011_Daily Volume Record'!$AU$9:$AU$10)</f>
        <v>118.22</v>
      </c>
    </row>
    <row r="37" spans="1:26" x14ac:dyDescent="0.2">
      <c r="C37" s="49" t="s">
        <v>55</v>
      </c>
      <c r="E37" s="66"/>
      <c r="F37" s="62"/>
      <c r="G37" s="67">
        <f>SUM('[1]Sept 2010_Daily Volume Record'!$AU$11)</f>
        <v>60.5</v>
      </c>
      <c r="H37" s="67"/>
      <c r="I37" s="50">
        <f>SUM('[1]Oct_2010_Daily Volume Record'!$AU$11)</f>
        <v>61.416666666666664</v>
      </c>
      <c r="K37" s="50">
        <f>SUM('[1]Nov_2010_Daily Volume Record'!$AU$11)</f>
        <v>50.416666666666664</v>
      </c>
      <c r="M37" s="50">
        <f>SUM('[1]Dec_2010_Daily Volume Record'!$AU$11)</f>
        <v>74.25</v>
      </c>
      <c r="P37" s="50">
        <f>SUM('[1]Jan_2011_Daily Volume Record'!$AU$11)</f>
        <v>23.833333333333332</v>
      </c>
      <c r="R37" s="50">
        <f>SUM('[1]Feb_2011_Daily Volume Record'!$AU$11)</f>
        <v>58.666666666666664</v>
      </c>
      <c r="T37" s="50">
        <f>SUM('[1]March_2011_Daily Volume Record'!$AU$11)</f>
        <v>45.833333333333329</v>
      </c>
      <c r="V37" s="50">
        <f>SUM('[1]April_2011_Daily Volume Record'!$AU$11)</f>
        <v>21.083333333333332</v>
      </c>
      <c r="X37" s="50">
        <f>SUM('[1]May_2011_Daily Volume Record'!$AU$11)</f>
        <v>66.916666666666657</v>
      </c>
      <c r="Z37" s="50">
        <f>SUM('[1]June_2011_Daily Volume Record'!$AU$11)</f>
        <v>65.083333333333329</v>
      </c>
    </row>
    <row r="38" spans="1:26" x14ac:dyDescent="0.2">
      <c r="C38" s="48" t="s">
        <v>26</v>
      </c>
      <c r="E38" s="66"/>
      <c r="F38" s="62"/>
      <c r="G38" s="67">
        <f>SUM('[1]Sept 2010_Daily Volume Record'!$AU$12:$AU$13)</f>
        <v>38.405000000000001</v>
      </c>
      <c r="H38" s="67"/>
      <c r="I38" s="50">
        <f>SUM('[1]Oct_2010_Daily Volume Record'!$AU$12:$AU$13)</f>
        <v>17.09</v>
      </c>
      <c r="K38" s="50">
        <f>SUM('[1]Nov_2010_Daily Volume Record'!$AU$12:$AU$13)</f>
        <v>43.064999999999998</v>
      </c>
      <c r="M38" s="50">
        <f>SUM('[1]Dec_2010_Daily Volume Record'!$AU$12:$AU$13)</f>
        <v>75.085000000000008</v>
      </c>
      <c r="P38" s="50">
        <f>SUM('[1]Jan_2011_Daily Volume Record'!$AU$12:$AU$13)</f>
        <v>38.400000000000006</v>
      </c>
      <c r="R38" s="50">
        <f>SUM('[1]Feb_2011_Daily Volume Record'!$AU$12:$AU$13)</f>
        <v>81.89500000000001</v>
      </c>
      <c r="T38" s="50">
        <f>SUM('[1]March_2011_Daily Volume Record'!$AU$12:$AU$13)</f>
        <v>32.105000000000004</v>
      </c>
      <c r="V38" s="50">
        <f>SUM('[1]April_2011_Daily Volume Record'!$AU$12:$AU$13)</f>
        <v>12.309999999999999</v>
      </c>
      <c r="X38" s="50">
        <f>SUM('[1]May_2011_Daily Volume Record'!$AU$12:$AU$13)</f>
        <v>24.29</v>
      </c>
      <c r="Z38" s="50">
        <f>SUM('[1]June_2011_Daily Volume Record'!$AU$12:$AU$13)</f>
        <v>48.375</v>
      </c>
    </row>
    <row r="39" spans="1:26" ht="6.75" customHeight="1" x14ac:dyDescent="0.2">
      <c r="E39" s="66"/>
      <c r="F39" s="62"/>
      <c r="G39" s="67"/>
      <c r="H39" s="67"/>
    </row>
    <row r="40" spans="1:26" s="53" customFormat="1" x14ac:dyDescent="0.2">
      <c r="D40" s="53" t="s">
        <v>57</v>
      </c>
      <c r="E40" s="54"/>
      <c r="F40" s="56"/>
      <c r="G40" s="69">
        <f>SUM(G35:G38)</f>
        <v>413.2116666666667</v>
      </c>
      <c r="H40" s="59"/>
      <c r="I40" s="69">
        <f>SUM(I35:I38)</f>
        <v>956.4466666666666</v>
      </c>
      <c r="J40" s="69"/>
      <c r="K40" s="69">
        <f>SUM(K35:K38)</f>
        <v>1354.1816666666666</v>
      </c>
      <c r="L40" s="69"/>
      <c r="M40" s="69">
        <f>SUM(M35:M38)</f>
        <v>1242.9416666666666</v>
      </c>
      <c r="N40" s="69"/>
      <c r="O40" s="69"/>
      <c r="P40" s="69">
        <f>SUM(P35:P39)</f>
        <v>372.55333333333328</v>
      </c>
      <c r="Q40" s="69"/>
      <c r="R40" s="69">
        <f>SUM(R35:R39)</f>
        <v>794.49499999999989</v>
      </c>
      <c r="S40" s="69"/>
      <c r="T40" s="69">
        <f>SUM(T35:T39)</f>
        <v>545.31833333333338</v>
      </c>
      <c r="U40" s="69"/>
      <c r="V40" s="69">
        <f>SUM(V35:V39)</f>
        <v>413.47999999999996</v>
      </c>
      <c r="W40" s="69"/>
      <c r="X40" s="69">
        <f>SUM(X35:X39)</f>
        <v>372.78000000000003</v>
      </c>
      <c r="Z40" s="69">
        <f>SUM(Z35:Z39)</f>
        <v>630.34500000000003</v>
      </c>
    </row>
    <row r="41" spans="1:26" x14ac:dyDescent="0.2">
      <c r="E41" s="66"/>
      <c r="F41" s="62"/>
      <c r="G41" s="67"/>
      <c r="H41" s="67"/>
    </row>
    <row r="42" spans="1:26" x14ac:dyDescent="0.2">
      <c r="E42" s="66"/>
      <c r="F42" s="62"/>
      <c r="G42" s="67"/>
      <c r="H42" s="67"/>
    </row>
    <row r="43" spans="1:26" x14ac:dyDescent="0.2">
      <c r="B43" s="49" t="s">
        <v>25</v>
      </c>
      <c r="E43" s="66"/>
      <c r="F43" s="62"/>
      <c r="G43" s="67"/>
      <c r="H43" s="67"/>
    </row>
    <row r="44" spans="1:26" x14ac:dyDescent="0.2">
      <c r="C44" s="49" t="s">
        <v>43</v>
      </c>
      <c r="E44" s="66"/>
      <c r="F44" s="62"/>
      <c r="G44" s="67">
        <f>SUM('[1]Sept 2010_Daily Volume Record'!$AU$16:$AU$38)</f>
        <v>146.4</v>
      </c>
      <c r="H44" s="67"/>
      <c r="I44" s="50">
        <f>SUM('[1]Oct_2010_Daily Volume Record'!$AU$16:$AU$38)</f>
        <v>663.36</v>
      </c>
      <c r="K44" s="50">
        <f>SUM('[1]Nov_2010_Daily Volume Record'!$AU$16:$AU$38)</f>
        <v>1302.24</v>
      </c>
      <c r="M44" s="50">
        <f>SUM('[1]Dec_2010_Daily Volume Record'!$AU$16:$AU$38)</f>
        <v>380.16</v>
      </c>
      <c r="P44" s="50">
        <f>SUM('[1]Jan_2011_Daily Volume Record'!$AU$16:$AU$38)</f>
        <v>383.51999999999992</v>
      </c>
      <c r="R44" s="50">
        <f>SUM('[1]Feb_2011_Daily Volume Record'!$AU$16:$AU$38)</f>
        <v>558.72</v>
      </c>
      <c r="T44" s="50">
        <f>SUM('[1]March_2011_Daily Volume Record'!$AU$16:$AU$38)</f>
        <v>899.5200000000001</v>
      </c>
      <c r="V44" s="50">
        <f>SUM('[1]April_2011_Daily Volume Record'!$AU$16:$AU$38)</f>
        <v>272.64</v>
      </c>
      <c r="X44" s="50">
        <f>SUM('[1]May_2011_Daily Volume Record'!$AU$16:$AU$38)</f>
        <v>526.07999999999993</v>
      </c>
      <c r="Z44" s="50">
        <f>SUM('[1]June_2011_Daily Volume Record'!$AU$16:$AU$38)</f>
        <v>971.52</v>
      </c>
    </row>
    <row r="45" spans="1:26" ht="6.75" customHeight="1" x14ac:dyDescent="0.2">
      <c r="E45" s="66"/>
      <c r="F45" s="62"/>
      <c r="G45" s="67"/>
      <c r="H45" s="67"/>
    </row>
    <row r="46" spans="1:26" s="53" customFormat="1" x14ac:dyDescent="0.2">
      <c r="D46" s="53" t="s">
        <v>57</v>
      </c>
      <c r="E46" s="54"/>
      <c r="G46" s="69">
        <f>SUM(G44)</f>
        <v>146.4</v>
      </c>
      <c r="H46" s="59"/>
      <c r="I46" s="69">
        <f>SUM(I44)</f>
        <v>663.36</v>
      </c>
      <c r="J46" s="69"/>
      <c r="K46" s="69">
        <f>SUM(K44)</f>
        <v>1302.24</v>
      </c>
      <c r="L46" s="69"/>
      <c r="M46" s="69">
        <f>SUM(M44)</f>
        <v>380.16</v>
      </c>
      <c r="N46" s="69"/>
      <c r="O46" s="69"/>
      <c r="P46" s="69">
        <f>SUM(P44:P45)</f>
        <v>383.51999999999992</v>
      </c>
      <c r="Q46" s="69"/>
      <c r="R46" s="69">
        <f>SUM(R44:R45)</f>
        <v>558.72</v>
      </c>
      <c r="S46" s="69"/>
      <c r="T46" s="69">
        <f>SUM(T44:T45)</f>
        <v>899.5200000000001</v>
      </c>
      <c r="U46" s="69"/>
      <c r="V46" s="69">
        <f>SUM(V44:V45)</f>
        <v>272.64</v>
      </c>
      <c r="W46" s="69"/>
      <c r="X46" s="69">
        <f>SUM(X44:X45)</f>
        <v>526.07999999999993</v>
      </c>
      <c r="Z46" s="69">
        <f>SUM(Z44:Z45)</f>
        <v>971.52</v>
      </c>
    </row>
    <row r="47" spans="1:26" x14ac:dyDescent="0.2">
      <c r="E47" s="66"/>
      <c r="G47" s="67"/>
      <c r="H47" s="67"/>
    </row>
    <row r="48" spans="1:26" x14ac:dyDescent="0.2">
      <c r="E48" s="66"/>
      <c r="G48" s="67"/>
      <c r="H48" s="67"/>
    </row>
    <row r="49" spans="1:27" x14ac:dyDescent="0.2">
      <c r="A49" s="73"/>
      <c r="B49" s="73" t="s">
        <v>28</v>
      </c>
      <c r="C49" s="73"/>
      <c r="D49" s="73"/>
      <c r="E49" s="74"/>
      <c r="F49" s="75"/>
      <c r="G49" s="76"/>
      <c r="H49" s="76"/>
      <c r="I49" s="76"/>
      <c r="J49" s="76"/>
      <c r="K49" s="77"/>
      <c r="L49" s="77"/>
    </row>
    <row r="50" spans="1:27" x14ac:dyDescent="0.2">
      <c r="C50" s="70" t="s">
        <v>30</v>
      </c>
      <c r="E50" s="66"/>
      <c r="F50" s="71"/>
      <c r="G50" s="67">
        <f>SUM('[1]Sept 2010_Daily Volume Record'!$AU$41)</f>
        <v>0</v>
      </c>
      <c r="H50" s="67"/>
      <c r="I50" s="50">
        <f>SUM('[1]Oct_2010_Daily Volume Record'!$AU$41)</f>
        <v>0</v>
      </c>
      <c r="K50" s="67">
        <f>SUM('[1]Nov_2010_Daily Volume Record'!$AU$41)</f>
        <v>0</v>
      </c>
      <c r="L50" s="67"/>
      <c r="M50" s="50">
        <f>SUM('[1]Dec_2010_Daily Volume Record'!$AU$41)</f>
        <v>0</v>
      </c>
      <c r="P50" s="50">
        <f>SUM('[1]Jan_2011_Daily Volume Record'!$AU$41)</f>
        <v>0</v>
      </c>
      <c r="R50" s="50">
        <f>SUM('[1]Feb_2011_Daily Volume Record'!$AU$41)</f>
        <v>0</v>
      </c>
      <c r="T50" s="50">
        <f>SUM('[1]March_2011_Daily Volume Record'!$AU$41)</f>
        <v>0</v>
      </c>
      <c r="V50" s="50">
        <f>SUM('[1]April_2011_Daily Volume Record'!$AU$41)</f>
        <v>0</v>
      </c>
      <c r="X50" s="50">
        <f>SUM('[1]May_2011_Daily Volume Record'!$AU$41)</f>
        <v>0</v>
      </c>
      <c r="Z50" s="50">
        <f>SUM('[1]June_2011_Daily Volume Record'!$AU$41)</f>
        <v>0</v>
      </c>
    </row>
    <row r="51" spans="1:27" x14ac:dyDescent="0.2">
      <c r="C51" s="70" t="s">
        <v>32</v>
      </c>
      <c r="E51" s="66"/>
      <c r="F51" s="71"/>
      <c r="G51" s="67">
        <f>SUM('[1]Sept 2010_Daily Volume Record'!$AU$42)</f>
        <v>0</v>
      </c>
      <c r="H51" s="67"/>
      <c r="I51" s="72">
        <f>SUM('[1]Oct_2010_Daily Volume Record'!$AU$42)</f>
        <v>0</v>
      </c>
      <c r="J51" s="72"/>
      <c r="K51" s="67">
        <f>SUM('[1]Nov_2010_Daily Volume Record'!$AU$42)</f>
        <v>0</v>
      </c>
      <c r="L51" s="67"/>
      <c r="M51" s="50">
        <f>SUM('[1]Dec_2010_Daily Volume Record'!$AU$42)</f>
        <v>0</v>
      </c>
      <c r="P51" s="50">
        <f>SUM('[1]Jan_2011_Daily Volume Record'!$AU$42)</f>
        <v>0</v>
      </c>
      <c r="R51" s="50">
        <f>SUM('[1]Feb_2011_Daily Volume Record'!$AU$42)</f>
        <v>0</v>
      </c>
      <c r="T51" s="50">
        <f>SUM('[1]March_2011_Daily Volume Record'!$AU$42)</f>
        <v>0</v>
      </c>
      <c r="V51" s="50">
        <f>SUM('[1]April_2011_Daily Volume Record'!$AU$42)</f>
        <v>0</v>
      </c>
      <c r="X51" s="50">
        <f>SUM('[1]May_2011_Daily Volume Record'!$AU$42)</f>
        <v>0</v>
      </c>
      <c r="Z51" s="50">
        <f>SUM('[1]June_2011_Daily Volume Record'!$AU$42)</f>
        <v>0</v>
      </c>
    </row>
    <row r="52" spans="1:27" ht="6.75" customHeight="1" x14ac:dyDescent="0.2">
      <c r="C52" s="70"/>
      <c r="E52" s="66"/>
      <c r="F52" s="71"/>
      <c r="G52" s="67"/>
      <c r="H52" s="67"/>
      <c r="I52" s="72"/>
      <c r="J52" s="72"/>
      <c r="K52" s="67"/>
      <c r="L52" s="67"/>
    </row>
    <row r="53" spans="1:27" s="53" customFormat="1" x14ac:dyDescent="0.2">
      <c r="D53" s="53" t="s">
        <v>57</v>
      </c>
      <c r="E53" s="54"/>
      <c r="G53" s="69">
        <f>SUM(G50:G51)</f>
        <v>0</v>
      </c>
      <c r="H53" s="59"/>
      <c r="I53" s="69">
        <f>SUM(I50:I51)</f>
        <v>0</v>
      </c>
      <c r="J53" s="69"/>
      <c r="K53" s="69">
        <f>SUM(K50:K51)</f>
        <v>0</v>
      </c>
      <c r="L53" s="69"/>
      <c r="M53" s="69">
        <f>SUM(M50:M51)</f>
        <v>0</v>
      </c>
      <c r="N53" s="69"/>
      <c r="O53" s="69"/>
      <c r="P53" s="69">
        <f>SUM(P50:P51)</f>
        <v>0</v>
      </c>
      <c r="R53" s="69">
        <f>SUM(R50:R51)</f>
        <v>0</v>
      </c>
      <c r="T53" s="69">
        <f>SUM(T50:T51)</f>
        <v>0</v>
      </c>
      <c r="V53" s="69">
        <f>SUM(V50:V51)</f>
        <v>0</v>
      </c>
      <c r="X53" s="69">
        <f>SUM(X50:X51)</f>
        <v>0</v>
      </c>
      <c r="Z53" s="69">
        <f>SUM(Z50:Z51)</f>
        <v>0</v>
      </c>
    </row>
    <row r="54" spans="1:27" x14ac:dyDescent="0.2">
      <c r="E54" s="66"/>
      <c r="G54" s="67"/>
      <c r="H54" s="67"/>
    </row>
    <row r="55" spans="1:27" s="53" customFormat="1" x14ac:dyDescent="0.2">
      <c r="D55" s="53" t="s">
        <v>62</v>
      </c>
      <c r="G55" s="69">
        <f>SUM(G40+G46+G53)</f>
        <v>559.61166666666668</v>
      </c>
      <c r="H55" s="69"/>
      <c r="I55" s="69">
        <f>SUM(I40+I46+I53)</f>
        <v>1619.8066666666666</v>
      </c>
      <c r="J55" s="69"/>
      <c r="K55" s="69">
        <f>SUM(K40+K46+K53)</f>
        <v>2656.4216666666666</v>
      </c>
      <c r="L55" s="69"/>
      <c r="M55" s="69">
        <f>SUM(M40+M46+M53)</f>
        <v>1623.1016666666667</v>
      </c>
      <c r="N55" s="69"/>
      <c r="O55" s="69"/>
      <c r="P55" s="69">
        <f>SUM(P40+P46+P53)</f>
        <v>756.07333333333327</v>
      </c>
      <c r="Q55" s="69"/>
      <c r="R55" s="69">
        <f>SUM(R40+R46+R53)</f>
        <v>1353.2149999999999</v>
      </c>
      <c r="S55" s="69"/>
      <c r="T55" s="69">
        <f>SUM(T40+T46+T53)</f>
        <v>1444.8383333333336</v>
      </c>
      <c r="U55" s="69"/>
      <c r="V55" s="69">
        <f>SUM(V40+V46+V53)</f>
        <v>686.11999999999989</v>
      </c>
      <c r="W55" s="69"/>
      <c r="X55" s="69">
        <f>SUM(X40+X46+X53)</f>
        <v>898.8599999999999</v>
      </c>
      <c r="Z55" s="69">
        <f>SUM(Z40+Z46+Z53)</f>
        <v>1601.865</v>
      </c>
      <c r="AA55" s="69"/>
    </row>
    <row r="56" spans="1:27" s="53" customFormat="1" x14ac:dyDescent="0.2"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50"/>
      <c r="R56" s="69"/>
      <c r="S56" s="50"/>
      <c r="T56" s="69"/>
      <c r="U56" s="50"/>
      <c r="V56" s="69"/>
      <c r="X56" s="69"/>
      <c r="Z56" s="69"/>
    </row>
    <row r="57" spans="1:27" s="53" customFormat="1" x14ac:dyDescent="0.2">
      <c r="A57" s="53" t="s">
        <v>60</v>
      </c>
      <c r="G57" s="69">
        <f>SUM(G29-G55)</f>
        <v>574.38833333333332</v>
      </c>
      <c r="H57" s="69"/>
      <c r="I57" s="69">
        <f>SUM(I29-I55)</f>
        <v>1705.1933333333334</v>
      </c>
      <c r="J57" s="69"/>
      <c r="K57" s="69">
        <f>SUM(K29-K55)</f>
        <v>3177.5783333333334</v>
      </c>
      <c r="L57" s="69"/>
      <c r="M57" s="69">
        <f>SUM(M29-M55)</f>
        <v>1609.8983333333333</v>
      </c>
      <c r="N57" s="69"/>
      <c r="O57" s="69"/>
      <c r="P57" s="69">
        <f>SUM(P29-P55)</f>
        <v>785.92666666666673</v>
      </c>
      <c r="Q57" s="69"/>
      <c r="R57" s="69">
        <f>SUM(R29-R55)</f>
        <v>1468.7850000000001</v>
      </c>
      <c r="S57" s="69"/>
      <c r="T57" s="69">
        <f>SUM(T29-T55)</f>
        <v>1513.1616666666664</v>
      </c>
      <c r="U57" s="69"/>
      <c r="V57" s="69">
        <f>SUM(V29-V55)</f>
        <v>675.88000000000011</v>
      </c>
      <c r="X57" s="69">
        <f>SUM(X29-X55)</f>
        <v>963.1400000000001</v>
      </c>
      <c r="Z57" s="69">
        <f>SUM(Z29-Z55)</f>
        <v>1759.135</v>
      </c>
    </row>
    <row r="58" spans="1:27" x14ac:dyDescent="0.2">
      <c r="A58" s="53"/>
    </row>
    <row r="59" spans="1:27" x14ac:dyDescent="0.2">
      <c r="A59" s="53"/>
    </row>
    <row r="60" spans="1:27" x14ac:dyDescent="0.2">
      <c r="A60" s="53" t="s">
        <v>73</v>
      </c>
      <c r="E60" s="66"/>
      <c r="G60" s="67"/>
      <c r="H60" s="67"/>
    </row>
    <row r="61" spans="1:27" x14ac:dyDescent="0.2">
      <c r="B61" s="49" t="s">
        <v>65</v>
      </c>
      <c r="E61" s="66"/>
      <c r="G61" s="42">
        <v>600</v>
      </c>
      <c r="H61" s="67"/>
      <c r="I61" s="85">
        <v>600</v>
      </c>
      <c r="K61" s="41">
        <v>800</v>
      </c>
      <c r="M61" s="41">
        <v>600</v>
      </c>
      <c r="P61" s="41">
        <v>600</v>
      </c>
      <c r="R61" s="41">
        <v>600</v>
      </c>
      <c r="T61" s="41">
        <v>300</v>
      </c>
      <c r="V61" s="41">
        <v>200</v>
      </c>
      <c r="X61" s="41">
        <v>200</v>
      </c>
      <c r="Z61" s="41">
        <v>200</v>
      </c>
    </row>
    <row r="62" spans="1:27" x14ac:dyDescent="0.2">
      <c r="B62" s="49" t="s">
        <v>68</v>
      </c>
      <c r="E62" s="66"/>
      <c r="G62" s="42">
        <v>175</v>
      </c>
      <c r="H62" s="67"/>
      <c r="I62" s="85">
        <v>175</v>
      </c>
      <c r="K62" s="41">
        <v>175</v>
      </c>
      <c r="M62" s="41">
        <v>250</v>
      </c>
      <c r="P62" s="41">
        <v>250</v>
      </c>
      <c r="R62" s="41">
        <v>250</v>
      </c>
      <c r="T62" s="41">
        <v>250</v>
      </c>
      <c r="V62" s="41">
        <v>250</v>
      </c>
      <c r="X62" s="41">
        <v>250</v>
      </c>
      <c r="Z62" s="41">
        <v>175</v>
      </c>
    </row>
    <row r="63" spans="1:27" x14ac:dyDescent="0.2">
      <c r="B63" s="49" t="s">
        <v>69</v>
      </c>
      <c r="E63" s="66"/>
      <c r="G63" s="42">
        <v>45</v>
      </c>
      <c r="H63" s="67"/>
      <c r="I63" s="85">
        <v>45</v>
      </c>
      <c r="K63" s="41">
        <v>45</v>
      </c>
      <c r="M63" s="41">
        <v>60</v>
      </c>
      <c r="P63" s="41">
        <v>60</v>
      </c>
      <c r="R63" s="41">
        <v>60</v>
      </c>
      <c r="T63" s="41">
        <v>60</v>
      </c>
      <c r="V63" s="41">
        <v>60</v>
      </c>
      <c r="X63" s="41">
        <v>60</v>
      </c>
      <c r="Z63" s="41">
        <v>60</v>
      </c>
    </row>
    <row r="64" spans="1:27" x14ac:dyDescent="0.2">
      <c r="B64" s="49" t="s">
        <v>70</v>
      </c>
      <c r="E64" s="66"/>
      <c r="G64" s="42">
        <v>125</v>
      </c>
      <c r="H64" s="67"/>
      <c r="I64" s="85">
        <v>125</v>
      </c>
      <c r="K64" s="41">
        <v>125</v>
      </c>
      <c r="M64" s="41">
        <v>125</v>
      </c>
      <c r="P64" s="41">
        <v>125</v>
      </c>
      <c r="R64" s="41">
        <v>125</v>
      </c>
      <c r="T64" s="41">
        <v>125</v>
      </c>
      <c r="V64" s="41">
        <v>125</v>
      </c>
      <c r="X64" s="41">
        <v>125</v>
      </c>
      <c r="Z64" s="41">
        <v>125</v>
      </c>
    </row>
    <row r="65" spans="1:26" x14ac:dyDescent="0.2">
      <c r="B65" s="49" t="s">
        <v>71</v>
      </c>
      <c r="E65" s="66"/>
      <c r="G65" s="42">
        <v>45</v>
      </c>
      <c r="H65" s="67"/>
      <c r="I65" s="85">
        <v>45</v>
      </c>
      <c r="K65" s="41">
        <v>45</v>
      </c>
      <c r="M65" s="41">
        <v>45</v>
      </c>
      <c r="P65" s="41">
        <v>45</v>
      </c>
      <c r="R65" s="41">
        <v>45</v>
      </c>
      <c r="T65" s="41">
        <v>45</v>
      </c>
      <c r="V65" s="41">
        <v>45</v>
      </c>
      <c r="X65" s="41">
        <v>45</v>
      </c>
      <c r="Z65" s="41">
        <v>45</v>
      </c>
    </row>
    <row r="66" spans="1:26" x14ac:dyDescent="0.2">
      <c r="B66" s="49" t="s">
        <v>72</v>
      </c>
      <c r="E66" s="66"/>
      <c r="G66" s="42">
        <v>125</v>
      </c>
      <c r="H66" s="67"/>
      <c r="I66" s="85">
        <v>125</v>
      </c>
      <c r="K66" s="41">
        <v>125</v>
      </c>
      <c r="M66" s="41">
        <v>125</v>
      </c>
      <c r="P66" s="41">
        <v>125</v>
      </c>
      <c r="R66" s="41">
        <v>125</v>
      </c>
      <c r="T66" s="41">
        <v>125</v>
      </c>
      <c r="V66" s="41">
        <v>125</v>
      </c>
      <c r="X66" s="41">
        <v>125</v>
      </c>
      <c r="Z66" s="41">
        <v>125</v>
      </c>
    </row>
    <row r="67" spans="1:26" x14ac:dyDescent="0.2">
      <c r="A67" s="49"/>
      <c r="B67" s="49" t="s">
        <v>63</v>
      </c>
      <c r="E67" s="66"/>
      <c r="G67" s="42">
        <v>100</v>
      </c>
      <c r="H67" s="67"/>
      <c r="I67" s="85">
        <v>75</v>
      </c>
      <c r="K67" s="41">
        <v>75</v>
      </c>
      <c r="M67" s="41">
        <v>25</v>
      </c>
      <c r="P67" s="41">
        <v>25</v>
      </c>
      <c r="R67" s="41">
        <v>25</v>
      </c>
      <c r="T67" s="41">
        <v>50</v>
      </c>
      <c r="V67" s="41">
        <v>25</v>
      </c>
      <c r="X67" s="41">
        <v>25</v>
      </c>
      <c r="Z67" s="41">
        <v>25</v>
      </c>
    </row>
    <row r="68" spans="1:26" x14ac:dyDescent="0.2">
      <c r="B68" s="49" t="s">
        <v>61</v>
      </c>
      <c r="E68" s="66"/>
      <c r="G68" s="42">
        <v>50</v>
      </c>
      <c r="H68" s="67"/>
      <c r="I68" s="85">
        <v>20</v>
      </c>
      <c r="K68" s="41">
        <v>120</v>
      </c>
      <c r="M68" s="41">
        <v>35</v>
      </c>
      <c r="P68" s="41">
        <v>0</v>
      </c>
      <c r="R68" s="41">
        <v>0</v>
      </c>
      <c r="T68" s="41">
        <v>0</v>
      </c>
      <c r="V68" s="41">
        <v>0</v>
      </c>
      <c r="X68" s="41">
        <v>0</v>
      </c>
      <c r="Z68" s="41">
        <v>0</v>
      </c>
    </row>
    <row r="69" spans="1:26" x14ac:dyDescent="0.2">
      <c r="B69" s="49" t="s">
        <v>56</v>
      </c>
      <c r="E69" s="66"/>
      <c r="G69" s="42">
        <v>125</v>
      </c>
      <c r="H69" s="67"/>
      <c r="I69" s="85">
        <v>50</v>
      </c>
      <c r="K69" s="41">
        <v>150</v>
      </c>
      <c r="M69" s="41">
        <v>125</v>
      </c>
      <c r="P69" s="41">
        <v>0</v>
      </c>
      <c r="R69" s="41">
        <v>0</v>
      </c>
      <c r="T69" s="41">
        <v>0</v>
      </c>
      <c r="V69" s="41">
        <v>0</v>
      </c>
      <c r="X69" s="41">
        <v>0</v>
      </c>
      <c r="Z69" s="41">
        <v>0</v>
      </c>
    </row>
    <row r="70" spans="1:26" x14ac:dyDescent="0.2">
      <c r="B70" s="49" t="s">
        <v>74</v>
      </c>
      <c r="E70" s="66"/>
      <c r="G70" s="42">
        <v>0</v>
      </c>
      <c r="H70" s="67"/>
      <c r="I70" s="41">
        <v>0</v>
      </c>
      <c r="K70" s="41">
        <v>0</v>
      </c>
      <c r="M70" s="41">
        <v>0</v>
      </c>
      <c r="P70" s="41">
        <v>950</v>
      </c>
      <c r="R70" s="41">
        <v>0</v>
      </c>
      <c r="T70" s="41">
        <v>0</v>
      </c>
      <c r="V70" s="41">
        <v>0</v>
      </c>
      <c r="X70" s="41">
        <v>0</v>
      </c>
      <c r="Z70" s="41">
        <v>0</v>
      </c>
    </row>
    <row r="71" spans="1:26" x14ac:dyDescent="0.2">
      <c r="B71" s="49" t="s">
        <v>64</v>
      </c>
      <c r="E71" s="66"/>
      <c r="G71" s="42">
        <v>0</v>
      </c>
      <c r="H71" s="67"/>
      <c r="I71" s="41">
        <v>0</v>
      </c>
      <c r="K71" s="41">
        <v>0</v>
      </c>
      <c r="M71" s="41">
        <v>0</v>
      </c>
      <c r="P71" s="41">
        <v>86</v>
      </c>
      <c r="R71" s="41">
        <v>0</v>
      </c>
      <c r="T71" s="41">
        <v>0</v>
      </c>
      <c r="V71" s="41">
        <v>0</v>
      </c>
      <c r="X71" s="41">
        <v>0</v>
      </c>
      <c r="Z71" s="41">
        <v>0</v>
      </c>
    </row>
    <row r="72" spans="1:26" x14ac:dyDescent="0.2">
      <c r="B72" s="49"/>
      <c r="E72" s="66"/>
      <c r="G72" s="42"/>
      <c r="H72" s="67"/>
      <c r="I72" s="84"/>
      <c r="K72" s="41"/>
      <c r="M72" s="41"/>
      <c r="P72" s="41"/>
      <c r="R72" s="41"/>
      <c r="T72" s="41"/>
      <c r="V72" s="41"/>
      <c r="X72" s="41"/>
      <c r="Z72" s="41"/>
    </row>
    <row r="73" spans="1:26" ht="6.75" customHeight="1" x14ac:dyDescent="0.2">
      <c r="E73" s="66"/>
      <c r="G73" s="67"/>
      <c r="H73" s="67"/>
    </row>
    <row r="74" spans="1:26" s="53" customFormat="1" x14ac:dyDescent="0.2">
      <c r="C74" s="107" t="s">
        <v>67</v>
      </c>
      <c r="D74" s="107"/>
      <c r="E74" s="107"/>
      <c r="G74" s="69">
        <f>SUM(G61:G72)</f>
        <v>1390</v>
      </c>
      <c r="H74" s="69"/>
      <c r="I74" s="69">
        <f>SUM(I61:I72)</f>
        <v>1260</v>
      </c>
      <c r="J74" s="69"/>
      <c r="K74" s="69">
        <f>SUM(K61:K72)</f>
        <v>1660</v>
      </c>
      <c r="L74" s="69"/>
      <c r="M74" s="69">
        <f>SUM(M61:M72)</f>
        <v>1390</v>
      </c>
      <c r="N74" s="69"/>
      <c r="O74" s="69"/>
      <c r="P74" s="69">
        <f>SUM(P61:P72)</f>
        <v>2266</v>
      </c>
      <c r="Q74" s="69"/>
      <c r="R74" s="69">
        <f>SUM(R61:R72)</f>
        <v>1230</v>
      </c>
      <c r="S74" s="69"/>
      <c r="T74" s="69">
        <f>SUM(T61:T72)</f>
        <v>955</v>
      </c>
      <c r="U74" s="69"/>
      <c r="V74" s="69">
        <f>SUM(V61:V72)</f>
        <v>830</v>
      </c>
      <c r="X74" s="69">
        <f>SUM(X61:X72)</f>
        <v>830</v>
      </c>
      <c r="Z74" s="69">
        <f>SUM(Z61:Z72)</f>
        <v>755</v>
      </c>
    </row>
    <row r="75" spans="1:26" s="53" customFormat="1" x14ac:dyDescent="0.2"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X75" s="69"/>
      <c r="Z75" s="69"/>
    </row>
    <row r="76" spans="1:26" s="53" customFormat="1" x14ac:dyDescent="0.2">
      <c r="A76" s="53" t="s">
        <v>59</v>
      </c>
      <c r="G76" s="69">
        <f>SUM(G57-G74)</f>
        <v>-815.61166666666668</v>
      </c>
      <c r="H76" s="69"/>
      <c r="I76" s="69">
        <f>SUM(I57-I74)</f>
        <v>445.19333333333338</v>
      </c>
      <c r="J76" s="69"/>
      <c r="K76" s="69">
        <f>SUM(K57-K74)</f>
        <v>1517.5783333333334</v>
      </c>
      <c r="L76" s="69"/>
      <c r="M76" s="69">
        <f>SUM(M57-M74)</f>
        <v>219.89833333333331</v>
      </c>
      <c r="N76" s="69"/>
      <c r="O76" s="69"/>
      <c r="P76" s="69">
        <f>SUM(P57-P74)</f>
        <v>-1480.0733333333333</v>
      </c>
      <c r="Q76" s="69"/>
      <c r="R76" s="69">
        <f>SUM(R57-R74)</f>
        <v>238.78500000000008</v>
      </c>
      <c r="S76" s="69"/>
      <c r="T76" s="69">
        <f>SUM(T57-T74)</f>
        <v>558.16166666666641</v>
      </c>
      <c r="U76" s="69"/>
      <c r="V76" s="69">
        <f>SUM(V57-V74)</f>
        <v>-154.11999999999989</v>
      </c>
      <c r="W76" s="69"/>
      <c r="X76" s="69">
        <f>SUM(X57-X74)</f>
        <v>133.1400000000001</v>
      </c>
      <c r="Z76" s="69">
        <f>SUM(Z57-Z74)</f>
        <v>1004.135</v>
      </c>
    </row>
  </sheetData>
  <sheetProtection selectLockedCells="1"/>
  <mergeCells count="4">
    <mergeCell ref="G4:M4"/>
    <mergeCell ref="P4:V4"/>
    <mergeCell ref="C74:E74"/>
    <mergeCell ref="X4:Z4"/>
  </mergeCells>
  <phoneticPr fontId="0" type="noConversion"/>
  <pageMargins left="0.75" right="0.75" top="0.75" bottom="0.75" header="0.3" footer="0.3"/>
  <pageSetup orientation="landscape" r:id="rId1"/>
  <headerFooter>
    <oddFooter>Page &amp;P</oddFooter>
  </headerFooter>
  <rowBreaks count="2" manualBreakCount="2">
    <brk id="31" max="16383" man="1"/>
    <brk id="5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opLeftCell="A4" workbookViewId="0">
      <selection activeCell="B1" sqref="B1"/>
    </sheetView>
  </sheetViews>
  <sheetFormatPr defaultRowHeight="12.75" x14ac:dyDescent="0.2"/>
  <cols>
    <col min="1" max="1" width="16.5703125" bestFit="1" customWidth="1"/>
    <col min="2" max="2" width="14" customWidth="1"/>
    <col min="3" max="5" width="12.42578125" bestFit="1" customWidth="1"/>
    <col min="6" max="6" width="10.5703125" bestFit="1" customWidth="1"/>
    <col min="7" max="7" width="15.7109375" bestFit="1" customWidth="1"/>
    <col min="8" max="8" width="16" bestFit="1" customWidth="1"/>
    <col min="9" max="29" width="16.5703125" bestFit="1" customWidth="1"/>
    <col min="30" max="30" width="16" bestFit="1" customWidth="1"/>
    <col min="31" max="31" width="15.42578125" bestFit="1" customWidth="1"/>
    <col min="32" max="32" width="18.140625" bestFit="1" customWidth="1"/>
    <col min="33" max="33" width="21.42578125" bestFit="1" customWidth="1"/>
    <col min="34" max="34" width="18.85546875" bestFit="1" customWidth="1"/>
    <col min="35" max="35" width="20.42578125" bestFit="1" customWidth="1"/>
    <col min="36" max="36" width="20.7109375" bestFit="1" customWidth="1"/>
  </cols>
  <sheetData>
    <row r="1" spans="1:6" x14ac:dyDescent="0.2">
      <c r="A1" s="7" t="s">
        <v>90</v>
      </c>
    </row>
    <row r="3" spans="1:6" x14ac:dyDescent="0.2">
      <c r="A3" s="87"/>
      <c r="B3" s="90" t="s">
        <v>53</v>
      </c>
      <c r="C3" s="88"/>
      <c r="D3" s="88"/>
      <c r="E3" s="88"/>
      <c r="F3" s="89"/>
    </row>
    <row r="4" spans="1:6" s="7" customFormat="1" x14ac:dyDescent="0.2">
      <c r="A4" s="109" t="s">
        <v>83</v>
      </c>
      <c r="B4" s="110" t="s">
        <v>54</v>
      </c>
      <c r="C4" s="111" t="s">
        <v>22</v>
      </c>
      <c r="D4" s="111" t="s">
        <v>26</v>
      </c>
      <c r="E4" s="111" t="s">
        <v>55</v>
      </c>
      <c r="F4" s="112" t="s">
        <v>81</v>
      </c>
    </row>
    <row r="5" spans="1:6" x14ac:dyDescent="0.2">
      <c r="A5" s="87" t="s">
        <v>82</v>
      </c>
      <c r="B5" s="94">
        <v>576</v>
      </c>
      <c r="C5" s="96">
        <v>5</v>
      </c>
      <c r="D5" s="96">
        <v>116</v>
      </c>
      <c r="E5" s="96">
        <v>132</v>
      </c>
      <c r="F5" s="92">
        <v>829</v>
      </c>
    </row>
    <row r="6" spans="1:6" x14ac:dyDescent="0.2">
      <c r="A6" s="91" t="s">
        <v>84</v>
      </c>
      <c r="B6" s="95">
        <v>1300</v>
      </c>
      <c r="C6" s="97">
        <v>455</v>
      </c>
      <c r="D6" s="97">
        <v>54</v>
      </c>
      <c r="E6" s="97">
        <v>134</v>
      </c>
      <c r="F6" s="93">
        <v>1943</v>
      </c>
    </row>
    <row r="7" spans="1:6" x14ac:dyDescent="0.2">
      <c r="A7" s="91" t="s">
        <v>85</v>
      </c>
      <c r="B7" s="95">
        <v>1264</v>
      </c>
      <c r="C7" s="97">
        <v>1605</v>
      </c>
      <c r="D7" s="97">
        <v>142</v>
      </c>
      <c r="E7" s="97">
        <v>110</v>
      </c>
      <c r="F7" s="93">
        <v>3121</v>
      </c>
    </row>
    <row r="8" spans="1:6" x14ac:dyDescent="0.2">
      <c r="A8" s="91" t="s">
        <v>86</v>
      </c>
      <c r="B8" s="95">
        <v>1924</v>
      </c>
      <c r="C8" s="97">
        <v>135</v>
      </c>
      <c r="D8" s="97">
        <v>220</v>
      </c>
      <c r="E8" s="97">
        <v>162</v>
      </c>
      <c r="F8" s="93">
        <v>2441</v>
      </c>
    </row>
    <row r="9" spans="1:6" x14ac:dyDescent="0.2">
      <c r="A9" s="91" t="s">
        <v>87</v>
      </c>
      <c r="B9" s="95">
        <v>512</v>
      </c>
      <c r="C9" s="97">
        <v>95</v>
      </c>
      <c r="D9" s="97">
        <v>96</v>
      </c>
      <c r="E9" s="97">
        <v>52</v>
      </c>
      <c r="F9" s="93">
        <v>755</v>
      </c>
    </row>
    <row r="10" spans="1:6" x14ac:dyDescent="0.2">
      <c r="A10" s="91" t="s">
        <v>88</v>
      </c>
      <c r="B10" s="95">
        <v>1024</v>
      </c>
      <c r="C10" s="97">
        <v>270</v>
      </c>
      <c r="D10" s="97">
        <v>236</v>
      </c>
      <c r="E10" s="97">
        <v>128</v>
      </c>
      <c r="F10" s="93">
        <v>1658</v>
      </c>
    </row>
    <row r="11" spans="1:6" x14ac:dyDescent="0.2">
      <c r="A11" s="98" t="s">
        <v>89</v>
      </c>
      <c r="B11" s="99">
        <v>684</v>
      </c>
      <c r="C11" s="100">
        <v>210</v>
      </c>
      <c r="D11" s="100">
        <v>90</v>
      </c>
      <c r="E11" s="100">
        <v>100</v>
      </c>
      <c r="F11" s="101">
        <v>1084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"/>
  <sheetViews>
    <sheetView workbookViewId="0">
      <selection activeCell="G18" sqref="G18"/>
    </sheetView>
  </sheetViews>
  <sheetFormatPr defaultRowHeight="12.75" x14ac:dyDescent="0.2"/>
  <cols>
    <col min="1" max="1" width="13.140625" customWidth="1"/>
  </cols>
  <sheetData>
    <row r="2" spans="1:8" x14ac:dyDescent="0.2">
      <c r="A2" s="7" t="s">
        <v>80</v>
      </c>
    </row>
    <row r="3" spans="1:8" x14ac:dyDescent="0.2">
      <c r="A3" s="7" t="s">
        <v>79</v>
      </c>
    </row>
    <row r="4" spans="1:8" x14ac:dyDescent="0.2">
      <c r="A4" s="7"/>
    </row>
    <row r="5" spans="1:8" s="86" customFormat="1" x14ac:dyDescent="0.2">
      <c r="A5" s="56" t="s">
        <v>53</v>
      </c>
      <c r="B5" s="9" t="s">
        <v>76</v>
      </c>
      <c r="C5" s="9" t="s">
        <v>77</v>
      </c>
      <c r="D5" s="9" t="s">
        <v>78</v>
      </c>
      <c r="E5" s="9" t="s">
        <v>45</v>
      </c>
      <c r="F5" s="9" t="s">
        <v>46</v>
      </c>
      <c r="G5" s="9" t="s">
        <v>47</v>
      </c>
      <c r="H5" s="9" t="s">
        <v>48</v>
      </c>
    </row>
    <row r="6" spans="1:8" x14ac:dyDescent="0.2">
      <c r="A6" s="65" t="s">
        <v>54</v>
      </c>
      <c r="B6" s="67">
        <f>SUM('[1]Sept 2010_Daily Volume Record'!$AS$8)</f>
        <v>576</v>
      </c>
      <c r="C6" s="67">
        <f>SUM('[1]Oct_2010_Daily Volume Record'!$AS$8)</f>
        <v>1300</v>
      </c>
      <c r="D6" s="67">
        <f>SUM('[1]Nov_2010_Daily Volume Record'!$AS$8)</f>
        <v>1264</v>
      </c>
      <c r="E6" s="67">
        <f>SUM('[1]Dec_2010_Daily Volume Record'!$AS$8)</f>
        <v>1924</v>
      </c>
      <c r="F6" s="67">
        <f>'[1]Jan_2011_Daily Volume Record'!$AS$8</f>
        <v>512</v>
      </c>
      <c r="G6" s="67">
        <f>SUM('[1]Feb_2011_Daily Volume Record'!$AS$8)</f>
        <v>1024</v>
      </c>
      <c r="H6" s="67">
        <f>SUM('[1]March_2011_Daily Volume Record'!$AS$8)</f>
        <v>684</v>
      </c>
    </row>
    <row r="7" spans="1:8" x14ac:dyDescent="0.2">
      <c r="A7" s="48" t="s">
        <v>22</v>
      </c>
      <c r="B7" s="67">
        <f>SUM('[1]Sept 2010_Daily Volume Record'!$AS$9:$AS$10)</f>
        <v>5</v>
      </c>
      <c r="C7" s="50">
        <f>SUM('[1]Oct_2010_Daily Volume Record'!$AS$9:$AS$10)</f>
        <v>455</v>
      </c>
      <c r="D7" s="50">
        <f>SUM('[1]Nov_2010_Daily Volume Record'!$AS$9:$AS$10)</f>
        <v>1605</v>
      </c>
      <c r="E7" s="50">
        <f>SUM('[1]Dec_2010_Daily Volume Record'!$AS$9:$AS$10)</f>
        <v>135</v>
      </c>
      <c r="F7" s="50">
        <f>SUM('[1]Jan_2011_Daily Volume Record'!$AS$9:$AS$10)</f>
        <v>95</v>
      </c>
      <c r="G7" s="67">
        <f>SUM('[1]Feb_2011_Daily Volume Record'!$AS$9:$AS$10)</f>
        <v>270</v>
      </c>
      <c r="H7" s="50">
        <f>SUM('[1]March_2011_Daily Volume Record'!$AS$9:$AS$10)</f>
        <v>210</v>
      </c>
    </row>
    <row r="8" spans="1:8" x14ac:dyDescent="0.2">
      <c r="A8" s="49" t="s">
        <v>55</v>
      </c>
      <c r="B8" s="67">
        <f>SUM('[1]Sept 2010_Daily Volume Record'!$AS$11)</f>
        <v>132</v>
      </c>
      <c r="C8" s="50">
        <f>SUM('[1]Oct_2010_Daily Volume Record'!$AS$11)</f>
        <v>134</v>
      </c>
      <c r="D8" s="50">
        <f>SUM('[1]Nov_2010_Daily Volume Record'!$AS$11)</f>
        <v>110</v>
      </c>
      <c r="E8" s="50">
        <f>SUM('[1]Dec_2010_Daily Volume Record'!$AS$11)</f>
        <v>162</v>
      </c>
      <c r="F8" s="50">
        <f>SUM('[1]Jan_2011_Daily Volume Record'!$AS$11)</f>
        <v>52</v>
      </c>
      <c r="G8" s="50">
        <f>SUM('[1]Feb_2011_Daily Volume Record'!$AS$11)</f>
        <v>128</v>
      </c>
      <c r="H8" s="50">
        <f>SUM('[1]March_2011_Daily Volume Record'!$AS$11)</f>
        <v>100</v>
      </c>
    </row>
    <row r="9" spans="1:8" x14ac:dyDescent="0.2">
      <c r="A9" s="48" t="s">
        <v>26</v>
      </c>
      <c r="B9" s="67">
        <f>SUM('[1]Sept 2010_Daily Volume Record'!$AS$12:$AS$13)</f>
        <v>116</v>
      </c>
      <c r="C9" s="50">
        <f>SUM('[1]Oct_2010_Daily Volume Record'!$AS$12:$AS$13)</f>
        <v>54</v>
      </c>
      <c r="D9" s="50">
        <f>SUM('[1]Nov_2010_Daily Volume Record'!$AS$12:$AS$13)</f>
        <v>142</v>
      </c>
      <c r="E9" s="50">
        <f>SUM('[1]Dec_2010_Daily Volume Record'!$AS$12:$AS$13)</f>
        <v>220</v>
      </c>
      <c r="F9" s="50">
        <f>SUM('[1]Jan_2011_Daily Volume Record'!$AS$12:$AS$13)</f>
        <v>96</v>
      </c>
      <c r="G9" s="50">
        <f>SUM('[1]Feb_2011_Daily Volume Record'!$AS$12:$AS$13)</f>
        <v>236</v>
      </c>
      <c r="H9" s="50">
        <f>SUM('[1]March_2011_Daily Volume Record'!$AS$12:$AS$13)</f>
        <v>90</v>
      </c>
    </row>
    <row r="10" spans="1:8" x14ac:dyDescent="0.2">
      <c r="A10" s="48"/>
      <c r="B10" s="67"/>
      <c r="C10" s="50"/>
      <c r="D10" s="50"/>
      <c r="E10" s="50"/>
      <c r="F10" s="50"/>
      <c r="G10" s="50"/>
      <c r="H10" s="50"/>
    </row>
    <row r="11" spans="1:8" x14ac:dyDescent="0.2">
      <c r="A11" s="53" t="s">
        <v>57</v>
      </c>
      <c r="B11" s="59">
        <f>SUM(B6:B10)</f>
        <v>829</v>
      </c>
      <c r="C11" s="55">
        <f>SUM(C6:C9)</f>
        <v>1943</v>
      </c>
      <c r="D11" s="55">
        <f>SUM(D6:D9)</f>
        <v>3121</v>
      </c>
      <c r="E11" s="55">
        <f>SUM(E6:E9)</f>
        <v>2441</v>
      </c>
      <c r="F11" s="55">
        <f>SUM(F6:F9)</f>
        <v>755</v>
      </c>
      <c r="G11" s="69">
        <f>SUM(G6:G10)</f>
        <v>1658</v>
      </c>
      <c r="H11" s="69">
        <f>SUM(H6:H10)</f>
        <v>1084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Cash Flow</vt:lpstr>
      <vt:lpstr>Sept2010-Apr2011_Cash Flow</vt:lpstr>
      <vt:lpstr>Charts</vt:lpstr>
      <vt:lpstr>Source</vt:lpstr>
      <vt:lpstr>'Cash Flow'!Print_Titles</vt:lpstr>
      <vt:lpstr>'Sept2010-Apr2011_Cash Flow'!Print_Titles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Kuttin4u - Believe in Belize</cp:lastModifiedBy>
  <cp:lastPrinted>2020-01-09T00:52:38Z</cp:lastPrinted>
  <dcterms:created xsi:type="dcterms:W3CDTF">2011-05-03T18:52:29Z</dcterms:created>
  <dcterms:modified xsi:type="dcterms:W3CDTF">2020-01-09T00:52:44Z</dcterms:modified>
</cp:coreProperties>
</file>