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4.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9.xml" ContentType="application/vnd.openxmlformats-officedocument.drawing+xml"/>
  <Override PartName="/xl/charts/chartEx1.xml" ContentType="application/vnd.ms-office.chartex+xml"/>
  <Override PartName="/xl/charts/style15.xml" ContentType="application/vnd.ms-office.chartstyle+xml"/>
  <Override PartName="/xl/charts/colors15.xml" ContentType="application/vnd.ms-office.chartcolorstyle+xml"/>
  <Override PartName="/xl/drawings/drawing10.xml" ContentType="application/vnd.openxmlformats-officedocument.drawing+xml"/>
  <Override PartName="/xl/charts/chartEx2.xml" ContentType="application/vnd.ms-office.chartex+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Ex4.xml" ContentType="application/vnd.ms-office.chartex+xml"/>
  <Override PartName="/xl/charts/style18.xml" ContentType="application/vnd.ms-office.chartstyle+xml"/>
  <Override PartName="/xl/charts/colors18.xml" ContentType="application/vnd.ms-office.chartcolorstyle+xml"/>
  <Override PartName="/xl/drawings/drawing11.xml" ContentType="application/vnd.openxmlformats-officedocument.drawing+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harts/chart17.xml" ContentType="application/vnd.openxmlformats-officedocument.drawingml.chart+xml"/>
  <Override PartName="/xl/charts/style21.xml" ContentType="application/vnd.ms-office.chartstyle+xml"/>
  <Override PartName="/xl/charts/colors21.xml" ContentType="application/vnd.ms-office.chartcolorstyle+xml"/>
  <Override PartName="/xl/charts/chart18.xml" ContentType="application/vnd.openxmlformats-officedocument.drawingml.chart+xml"/>
  <Override PartName="/xl/charts/style22.xml" ContentType="application/vnd.ms-office.chartstyle+xml"/>
  <Override PartName="/xl/charts/colors22.xml" ContentType="application/vnd.ms-office.chartcolorstyle+xml"/>
  <Override PartName="/xl/charts/chart19.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15.xml" ContentType="application/vnd.openxmlformats-officedocument.spreadsheetml.pivotTable+xml"/>
  <Override PartName="/xl/drawings/drawing12.xml" ContentType="application/vnd.openxmlformats-officedocument.drawing+xml"/>
  <Override PartName="/xl/pivotTables/pivotTable16.xml" ContentType="application/vnd.openxmlformats-officedocument.spreadsheetml.pivotTable+xml"/>
  <Override PartName="/xl/comments1.xml" ContentType="application/vnd.openxmlformats-officedocument.spreadsheetml.comments+xml"/>
  <Override PartName="/xl/pivotTables/pivotTable17.xml" ContentType="application/vnd.openxmlformats-officedocument.spreadsheetml.pivotTable+xml"/>
  <Override PartName="/xl/drawings/drawing13.xml" ContentType="application/vnd.openxmlformats-officedocument.drawing+xml"/>
  <Override PartName="/xl/slicers/slicer1.xml" ContentType="application/vnd.ms-excel.slicer+xml"/>
  <Override PartName="/xl/timelines/timeline1.xml" ContentType="application/vnd.ms-excel.timeline+xml"/>
  <Override PartName="/xl/charts/chartEx5.xml" ContentType="application/vnd.ms-office.chartex+xml"/>
  <Override PartName="/xl/charts/style24.xml" ContentType="application/vnd.ms-office.chartstyle+xml"/>
  <Override PartName="/xl/charts/colors24.xml" ContentType="application/vnd.ms-office.chartcolorstyle+xml"/>
  <Override PartName="/xl/charts/chart20.xml" ContentType="application/vnd.openxmlformats-officedocument.drawingml.chart+xml"/>
  <Override PartName="/xl/charts/style25.xml" ContentType="application/vnd.ms-office.chartstyle+xml"/>
  <Override PartName="/xl/charts/colors25.xml" ContentType="application/vnd.ms-office.chartcolorstyle+xml"/>
  <Override PartName="/xl/theme/themeOverride5.xml" ContentType="application/vnd.openxmlformats-officedocument.themeOverride+xml"/>
  <Override PartName="/xl/charts/chart21.xml" ContentType="application/vnd.openxmlformats-officedocument.drawingml.chart+xml"/>
  <Override PartName="/xl/charts/style26.xml" ContentType="application/vnd.ms-office.chartstyle+xml"/>
  <Override PartName="/xl/charts/colors26.xml" ContentType="application/vnd.ms-office.chartcolorstyle+xml"/>
  <Override PartName="/xl/theme/themeOverride6.xml" ContentType="application/vnd.openxmlformats-officedocument.themeOverride+xml"/>
  <Override PartName="/xl/charts/chartEx6.xml" ContentType="application/vnd.ms-office.chartex+xml"/>
  <Override PartName="/xl/charts/style27.xml" ContentType="application/vnd.ms-office.chartstyle+xml"/>
  <Override PartName="/xl/charts/colors27.xml" ContentType="application/vnd.ms-office.chartcolorstyle+xml"/>
  <Override PartName="/xl/drawings/drawing14.xml" ContentType="application/vnd.openxmlformats-officedocument.drawing+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xl/python.xml" ContentType="application/vnd.ms-excel.pytho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16"/>
  <workbookPr codeName="ThisWorkbook" hidePivotFieldList="1" defaultThemeVersion="124226"/>
  <mc:AlternateContent xmlns:mc="http://schemas.openxmlformats.org/markup-compatibility/2006">
    <mc:Choice Requires="x15">
      <x15ac:absPath xmlns:x15ac="http://schemas.microsoft.com/office/spreadsheetml/2010/11/ac" url="https://d.docs.live.net/f25d484bfb004d66/Documents/NU - MMBA/MMASTA/"/>
    </mc:Choice>
  </mc:AlternateContent>
  <xr:revisionPtr revIDLastSave="2970" documentId="13_ncr:40009_{ED226F26-98F7-47EC-9265-F634182F9D80}" xr6:coauthVersionLast="47" xr6:coauthVersionMax="47" xr10:uidLastSave="{E40DC40E-8AC8-484E-A55F-2ECE44C2258A}"/>
  <bookViews>
    <workbookView xWindow="12585" yWindow="16515" windowWidth="14295" windowHeight="15075" tabRatio="842" firstSheet="1" activeTab="1" xr2:uid="{00000000-000D-0000-FFFF-FFFF00000000}"/>
  </bookViews>
  <sheets>
    <sheet name="Q1Pivot" sheetId="19" state="hidden" r:id="rId1"/>
    <sheet name="Q1" sheetId="20" r:id="rId2"/>
    <sheet name="Q2" sheetId="23" r:id="rId3"/>
    <sheet name="Q3" sheetId="22" r:id="rId4"/>
    <sheet name="Q4" sheetId="24" r:id="rId5"/>
    <sheet name="Q5" sheetId="25" r:id="rId6"/>
    <sheet name="Q6" sheetId="26" r:id="rId7"/>
    <sheet name="Q7" sheetId="27" r:id="rId8"/>
    <sheet name="Q8" sheetId="29" r:id="rId9"/>
    <sheet name="Q9" sheetId="33" r:id="rId10"/>
    <sheet name="Q10" sheetId="34" r:id="rId11"/>
    <sheet name="DS_LbsSold" sheetId="17" r:id="rId12"/>
    <sheet name="DS_Financials" sheetId="15" state="hidden" r:id="rId13"/>
    <sheet name="Columbia CaseWorks" sheetId="12" state="hidden" r:id="rId14"/>
    <sheet name="Weekly Visits" sheetId="8" state="hidden" r:id="rId15"/>
    <sheet name="Financials" sheetId="1" state="hidden" r:id="rId16"/>
    <sheet name="Lbs. Sold" sheetId="9" state="hidden" r:id="rId17"/>
    <sheet name="Daily Visits" sheetId="2" r:id="rId18"/>
    <sheet name="Demographics" sheetId="11" r:id="rId19"/>
    <sheet name="WeekCode" sheetId="13" state="hidden" r:id="rId20"/>
    <sheet name="Others Charts" sheetId="28" r:id="rId21"/>
    <sheet name="References" sheetId="18" r:id="rId22"/>
    <sheet name="SRC" sheetId="14" r:id="rId23"/>
    <sheet name="Sheet1" sheetId="35" r:id="rId24"/>
    <sheet name="Sheet2" sheetId="36" r:id="rId25"/>
  </sheets>
  <definedNames>
    <definedName name="_xlchart.v1.0" hidden="1">DS_LbsSold!$X$2:$X$300</definedName>
    <definedName name="_xlchart.v1.1" hidden="1">DS_LbsSold!$Y$1</definedName>
    <definedName name="_xlchart.v1.10" hidden="1">SRC!$B$2:$B$67</definedName>
    <definedName name="_xlchart.v1.11" hidden="1">SRC!$V$1</definedName>
    <definedName name="_xlchart.v1.12" hidden="1">SRC!$V$2:$V$67</definedName>
    <definedName name="_xlchart.v1.13" hidden="1">DS_LbsSold!$E$3:$E$292</definedName>
    <definedName name="_xlchart.v1.14" hidden="1">DS_LbsSold!$I$1</definedName>
    <definedName name="_xlchart.v1.15" hidden="1">DS_LbsSold!$I$3:$I$292</definedName>
    <definedName name="_xlchart.v1.2" hidden="1">DS_LbsSold!$Y$2:$Y$300</definedName>
    <definedName name="_xlchart.v1.3" hidden="1">DS_LbsSold!$X$2:$X$300</definedName>
    <definedName name="_xlchart.v1.4" hidden="1">DS_LbsSold!$Y$1</definedName>
    <definedName name="_xlchart.v1.5" hidden="1">DS_LbsSold!$Y$2:$Y$300</definedName>
    <definedName name="_xlchart.v1.6" hidden="1">'Daily Visits'!$B$1</definedName>
    <definedName name="_xlchart.v1.7" hidden="1">'Daily Visits'!$B$2:$B$463</definedName>
    <definedName name="_xlchart.v1.8" hidden="1">'Daily Visits'!$B$1</definedName>
    <definedName name="_xlchart.v1.9" hidden="1">'Daily Visits'!$B$2:$B$463</definedName>
    <definedName name="_xlcn.WorksheetConnection_DemographicsB41C501" hidden="1">Demographics!$B$41:$C$50</definedName>
    <definedName name="_xlcn.WorksheetConnection_DS_LbsSoldA1H2911" hidden="1">DS_LbsSold!$A$1:$I$291</definedName>
    <definedName name="_xlcn.WorksheetConnection_SRCA1Z671" hidden="1">SRC!$A$1:$Z$67</definedName>
    <definedName name="_xlnm.Print_Area" localSheetId="20">'Others Charts'!$A$1:$U$100</definedName>
    <definedName name="_xlnm.Print_Area" localSheetId="1">'Q1'!$A$1:$V$100</definedName>
    <definedName name="_xlnm.Print_Area" localSheetId="2">'Q2'!$A$1:$P$76</definedName>
    <definedName name="_xlnm.Print_Area" localSheetId="3">'Q3'!$A$1:$M$81</definedName>
    <definedName name="_xlnm.Print_Area" localSheetId="4">'Q4'!$A$1:$P$38</definedName>
    <definedName name="_xlnm.Print_Area" localSheetId="5">'Q5'!$A$1:$O$41</definedName>
    <definedName name="_xlnm.Print_Area" localSheetId="6">'Q6'!$A$1:$K$31</definedName>
    <definedName name="_xlnm.Print_Area" localSheetId="7">'Q7'!$A$1:$O$58</definedName>
    <definedName name="_xlnm.Print_Area" localSheetId="8">'Q8'!$A$1:$X$94</definedName>
    <definedName name="_xlnm.Print_Area" localSheetId="9">'Q9'!$A$1:$L$92</definedName>
    <definedName name="Slicer_PhraseDesc">#N/A</definedName>
    <definedName name="Timeline_Week">#N/A</definedName>
  </definedNames>
  <calcPr calcId="191028"/>
  <pivotCaches>
    <pivotCache cacheId="0" r:id="rId26"/>
    <pivotCache cacheId="1" r:id="rId27"/>
    <pivotCache cacheId="2" r:id="rId28"/>
    <pivotCache cacheId="3" r:id="rId29"/>
    <pivotCache cacheId="4" r:id="rId30"/>
    <pivotCache cacheId="5" r:id="rId31"/>
    <pivotCache cacheId="6" r:id="rId32"/>
  </pivotCaches>
  <extLst>
    <ext xmlns:x14="http://schemas.microsoft.com/office/spreadsheetml/2009/9/main" uri="{876F7934-8845-4945-9796-88D515C7AA90}">
      <x14:pivotCaches>
        <pivotCache cacheId="7" r:id="rId33"/>
      </x14:pivotCaches>
    </ext>
    <ext xmlns:x14="http://schemas.microsoft.com/office/spreadsheetml/2009/9/main" uri="{BBE1A952-AA13-448e-AADC-164F8A28A991}">
      <x14:slicerCaches>
        <x14:slicerCache r:id="rId3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35"/>
      </x15:timelineCachePivotCaches>
    </ext>
    <ext xmlns:x15="http://schemas.microsoft.com/office/spreadsheetml/2010/11/main" uri="{D0CA8CA8-9F24-4464-BF8E-62219DCF47F9}">
      <x15:timelineCacheRefs>
        <x15:timelineCacheRef r:id="rId3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RC!$A$1:$Z$67"/>
          <x15:modelTable id="Range 1" name="Range 1" connection="WorksheetConnection_DS_LbsSold!$A$1:$H$291"/>
          <x15:modelTable id="Range 2" name="Range 2" connection="WorksheetConnection_Demographics!$B$41:$C$50"/>
        </x15:modelTables>
        <x15:extLst>
          <ext xmlns:x16="http://schemas.microsoft.com/office/spreadsheetml/2014/11/main" uri="{9835A34E-60A6-4A7C-AAB8-D5F71C897F49}">
            <x16:modelTimeGroupings>
              <x16:modelTimeGrouping tableName="Range 1" columnName="Week" columnId="Week">
                <x16:calculatedTimeColumn columnName="Week (Year)" columnId="Week (Year)" contentType="years" isSelected="1"/>
                <x16:calculatedTimeColumn columnName="Week (Quarter)" columnId="Week (Quarter)" contentType="quarters" isSelected="1"/>
                <x16:calculatedTimeColumn columnName="Week (Month Index)" columnId="Week (Month Index)" contentType="monthsindex" isSelected="1"/>
                <x16:calculatedTimeColumn columnName="Week (Month)" columnId="Week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4" i="26" l="1"/>
  <c r="C40" i="25"/>
  <c r="E42" i="11"/>
  <c r="E43" i="11"/>
  <c r="E44" i="11"/>
  <c r="E45" i="11"/>
  <c r="E46" i="11"/>
  <c r="E47" i="11"/>
  <c r="E48" i="11"/>
  <c r="E49" i="11"/>
  <c r="E50" i="11"/>
  <c r="E41" i="11"/>
  <c r="E69" i="11"/>
  <c r="E55" i="11"/>
  <c r="E35" i="11"/>
  <c r="E23" i="11"/>
  <c r="D23" i="11"/>
  <c r="E30" i="33"/>
  <c r="F30" i="33" s="1"/>
  <c r="E29" i="33"/>
  <c r="E28" i="33"/>
  <c r="F28" i="33"/>
  <c r="E45" i="29"/>
  <c r="E46" i="29" s="1"/>
  <c r="F29" i="33"/>
  <c r="I80" i="33"/>
  <c r="I79" i="33"/>
  <c r="C80" i="33"/>
  <c r="C79" i="33"/>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2" i="2"/>
  <c r="D28" i="33"/>
  <c r="D61" i="33"/>
  <c r="D60" i="33"/>
  <c r="D59" i="33"/>
  <c r="D58" i="33"/>
  <c r="D57" i="33"/>
  <c r="D56" i="33"/>
  <c r="C61" i="33"/>
  <c r="C60" i="33"/>
  <c r="C59" i="33"/>
  <c r="C58" i="33"/>
  <c r="C57" i="33"/>
  <c r="C56" i="33"/>
  <c r="E52" i="33"/>
  <c r="F52" i="33"/>
  <c r="D52" i="33"/>
  <c r="F37" i="33"/>
  <c r="F38" i="33"/>
  <c r="F39" i="33"/>
  <c r="F40" i="33"/>
  <c r="F41" i="33"/>
  <c r="F42" i="33"/>
  <c r="F43" i="33"/>
  <c r="F44" i="33"/>
  <c r="F45" i="33"/>
  <c r="F46" i="33"/>
  <c r="F47" i="33"/>
  <c r="F48" i="33"/>
  <c r="F49" i="33"/>
  <c r="F50" i="33"/>
  <c r="F36" i="33"/>
  <c r="E37" i="33"/>
  <c r="E38" i="33"/>
  <c r="E39" i="33"/>
  <c r="E40" i="33"/>
  <c r="E41" i="33"/>
  <c r="E42" i="33"/>
  <c r="E43" i="33"/>
  <c r="E44" i="33"/>
  <c r="E45" i="33"/>
  <c r="E46" i="33"/>
  <c r="E47" i="33"/>
  <c r="E48" i="33"/>
  <c r="E49" i="33"/>
  <c r="E50" i="33"/>
  <c r="E36" i="33"/>
  <c r="D37" i="33"/>
  <c r="D38" i="33"/>
  <c r="D39" i="33"/>
  <c r="D40" i="33"/>
  <c r="D41" i="33"/>
  <c r="D42" i="33"/>
  <c r="D43" i="33"/>
  <c r="D44" i="33"/>
  <c r="D45" i="33"/>
  <c r="D46" i="33"/>
  <c r="D47" i="33"/>
  <c r="D48" i="33"/>
  <c r="D49" i="33"/>
  <c r="D50" i="33"/>
  <c r="D36" i="33"/>
  <c r="D29" i="33"/>
  <c r="D30" i="33"/>
  <c r="D126" i="2"/>
  <c r="C365" i="2"/>
  <c r="D365" i="2" s="1"/>
  <c r="C431" i="2"/>
  <c r="D431" i="2" s="1"/>
  <c r="C426" i="2"/>
  <c r="D426" i="2" s="1"/>
  <c r="C421" i="2"/>
  <c r="D421" i="2" s="1"/>
  <c r="C386" i="2"/>
  <c r="D386" i="2" s="1"/>
  <c r="C359" i="2"/>
  <c r="D359" i="2" s="1"/>
  <c r="C366" i="2"/>
  <c r="D366" i="2" s="1"/>
  <c r="C412" i="2"/>
  <c r="D412" i="2" s="1"/>
  <c r="C407" i="2"/>
  <c r="D407" i="2" s="1"/>
  <c r="C418" i="2"/>
  <c r="D418" i="2" s="1"/>
  <c r="C408" i="2"/>
  <c r="D408" i="2" s="1"/>
  <c r="C381" i="2"/>
  <c r="D381" i="2" s="1"/>
  <c r="C369" i="2"/>
  <c r="D369" i="2" s="1"/>
  <c r="C367" i="2"/>
  <c r="D367" i="2" s="1"/>
  <c r="C413" i="2"/>
  <c r="D413" i="2" s="1"/>
  <c r="C398" i="2"/>
  <c r="D398" i="2" s="1"/>
  <c r="C393" i="2"/>
  <c r="D393" i="2" s="1"/>
  <c r="C370" i="2"/>
  <c r="D370" i="2" s="1"/>
  <c r="C347" i="2"/>
  <c r="D347" i="2" s="1"/>
  <c r="C324" i="2"/>
  <c r="D324" i="2" s="1"/>
  <c r="C345" i="2"/>
  <c r="D345" i="2" s="1"/>
  <c r="C387" i="2"/>
  <c r="D387" i="2" s="1"/>
  <c r="C395" i="2"/>
  <c r="D395" i="2" s="1"/>
  <c r="C396" i="2"/>
  <c r="D396" i="2" s="1"/>
  <c r="C397" i="2"/>
  <c r="D397" i="2" s="1"/>
  <c r="C376" i="2"/>
  <c r="D376" i="2" s="1"/>
  <c r="C328" i="2"/>
  <c r="D328" i="2" s="1"/>
  <c r="C341" i="2"/>
  <c r="D341" i="2" s="1"/>
  <c r="C327" i="2"/>
  <c r="D327" i="2" s="1"/>
  <c r="C361" i="2"/>
  <c r="D361" i="2" s="1"/>
  <c r="C371" i="2"/>
  <c r="D371" i="2" s="1"/>
  <c r="C389" i="2"/>
  <c r="D389" i="2" s="1"/>
  <c r="C380" i="2"/>
  <c r="D380" i="2" s="1"/>
  <c r="C342" i="2"/>
  <c r="D342" i="2" s="1"/>
  <c r="C349" i="2"/>
  <c r="D349" i="2" s="1"/>
  <c r="C363" i="2"/>
  <c r="D363" i="2" s="1"/>
  <c r="C377" i="2"/>
  <c r="D377" i="2" s="1"/>
  <c r="C118" i="2"/>
  <c r="D118" i="2" s="1"/>
  <c r="C134" i="2"/>
  <c r="D134" i="2" s="1"/>
  <c r="C48" i="2"/>
  <c r="D48" i="2" s="1"/>
  <c r="C55" i="2"/>
  <c r="D55" i="2" s="1"/>
  <c r="C120" i="2"/>
  <c r="D120" i="2" s="1"/>
  <c r="C279" i="2"/>
  <c r="D279" i="2" s="1"/>
  <c r="C245" i="2"/>
  <c r="D245" i="2" s="1"/>
  <c r="C284" i="2"/>
  <c r="D284" i="2" s="1"/>
  <c r="C246" i="2"/>
  <c r="D246" i="2" s="1"/>
  <c r="C195" i="2"/>
  <c r="D195" i="2" s="1"/>
  <c r="C34" i="2"/>
  <c r="D34" i="2" s="1"/>
  <c r="C60" i="2"/>
  <c r="D60" i="2" s="1"/>
  <c r="C240" i="2"/>
  <c r="D240" i="2" s="1"/>
  <c r="C212" i="2"/>
  <c r="D212" i="2" s="1"/>
  <c r="C241" i="2"/>
  <c r="D241" i="2" s="1"/>
  <c r="C208" i="2"/>
  <c r="D208" i="2" s="1"/>
  <c r="C236" i="2"/>
  <c r="D236" i="2" s="1"/>
  <c r="C56" i="2"/>
  <c r="D56" i="2" s="1"/>
  <c r="C121" i="2"/>
  <c r="D121" i="2" s="1"/>
  <c r="C272" i="2"/>
  <c r="D272" i="2" s="1"/>
  <c r="C400" i="2"/>
  <c r="D400" i="2" s="1"/>
  <c r="C321" i="2"/>
  <c r="D321" i="2" s="1"/>
  <c r="C352" i="2"/>
  <c r="D352" i="2" s="1"/>
  <c r="C300" i="2"/>
  <c r="D300" i="2" s="1"/>
  <c r="C91" i="2"/>
  <c r="D91" i="2" s="1"/>
  <c r="C64" i="2"/>
  <c r="D64" i="2" s="1"/>
  <c r="C320" i="2"/>
  <c r="D320" i="2" s="1"/>
  <c r="C314" i="2"/>
  <c r="D314" i="2" s="1"/>
  <c r="C343" i="2"/>
  <c r="D343" i="2" s="1"/>
  <c r="C238" i="2"/>
  <c r="D238" i="2" s="1"/>
  <c r="C197" i="2"/>
  <c r="D197" i="2" s="1"/>
  <c r="C142" i="2"/>
  <c r="D142" i="2" s="1"/>
  <c r="C100" i="2"/>
  <c r="D100" i="2" s="1"/>
  <c r="C305" i="2"/>
  <c r="D305" i="2" s="1"/>
  <c r="C303" i="2"/>
  <c r="D303" i="2" s="1"/>
  <c r="C273" i="2"/>
  <c r="D273" i="2" s="1"/>
  <c r="C198" i="2"/>
  <c r="D198" i="2" s="1"/>
  <c r="C234" i="2"/>
  <c r="D234" i="2" s="1"/>
  <c r="C122" i="2"/>
  <c r="D122" i="2" s="1"/>
  <c r="C72" i="2"/>
  <c r="D72" i="2" s="1"/>
  <c r="C227" i="2"/>
  <c r="D227" i="2" s="1"/>
  <c r="C209" i="2"/>
  <c r="D209" i="2" s="1"/>
  <c r="C237" i="2"/>
  <c r="D237" i="2" s="1"/>
  <c r="C196" i="2"/>
  <c r="D196" i="2" s="1"/>
  <c r="C203" i="2"/>
  <c r="D203" i="2" s="1"/>
  <c r="C71" i="2"/>
  <c r="D71" i="2" s="1"/>
  <c r="C65" i="2"/>
  <c r="D65" i="2" s="1"/>
  <c r="C184" i="2"/>
  <c r="D184" i="2" s="1"/>
  <c r="C257" i="2"/>
  <c r="D257" i="2" s="1"/>
  <c r="C210" i="2"/>
  <c r="D210" i="2" s="1"/>
  <c r="C228" i="2"/>
  <c r="D228" i="2" s="1"/>
  <c r="C189" i="2"/>
  <c r="D189" i="2" s="1"/>
  <c r="C66" i="2"/>
  <c r="D66" i="2" s="1"/>
  <c r="C63" i="2"/>
  <c r="D63" i="2" s="1"/>
  <c r="C199" i="2"/>
  <c r="D199" i="2" s="1"/>
  <c r="C173" i="2"/>
  <c r="D173" i="2" s="1"/>
  <c r="C157" i="2"/>
  <c r="D157" i="2" s="1"/>
  <c r="C154" i="2"/>
  <c r="D154" i="2" s="1"/>
  <c r="C73" i="2"/>
  <c r="D73" i="2" s="1"/>
  <c r="C57" i="2"/>
  <c r="D57" i="2" s="1"/>
  <c r="C52" i="2"/>
  <c r="D52" i="2" s="1"/>
  <c r="C44" i="2"/>
  <c r="D44" i="2" s="1"/>
  <c r="C123" i="2"/>
  <c r="D123" i="2" s="1"/>
  <c r="C190" i="2"/>
  <c r="D190" i="2" s="1"/>
  <c r="C185" i="2"/>
  <c r="D185" i="2" s="1"/>
  <c r="C88" i="2"/>
  <c r="D88" i="2" s="1"/>
  <c r="C53" i="2"/>
  <c r="D53" i="2" s="1"/>
  <c r="C45" i="2"/>
  <c r="D45" i="2" s="1"/>
  <c r="C101" i="2"/>
  <c r="D101" i="2" s="1"/>
  <c r="C124" i="2"/>
  <c r="D124" i="2" s="1"/>
  <c r="C171" i="2"/>
  <c r="D171" i="2" s="1"/>
  <c r="C143" i="2"/>
  <c r="D143" i="2" s="1"/>
  <c r="C80" i="2"/>
  <c r="D80" i="2" s="1"/>
  <c r="C12" i="2"/>
  <c r="D12" i="2" s="1"/>
  <c r="C37" i="2"/>
  <c r="D37" i="2" s="1"/>
  <c r="C144" i="2"/>
  <c r="D144" i="2" s="1"/>
  <c r="C158" i="2"/>
  <c r="D158" i="2" s="1"/>
  <c r="C177" i="2"/>
  <c r="D177" i="2" s="1"/>
  <c r="C81" i="2"/>
  <c r="D81" i="2" s="1"/>
  <c r="C74" i="2"/>
  <c r="D74" i="2" s="1"/>
  <c r="C15" i="2"/>
  <c r="D15" i="2" s="1"/>
  <c r="C21" i="2"/>
  <c r="D21" i="2" s="1"/>
  <c r="C92" i="2"/>
  <c r="D92" i="2" s="1"/>
  <c r="C265" i="2"/>
  <c r="D265" i="2" s="1"/>
  <c r="C229" i="2"/>
  <c r="D229" i="2" s="1"/>
  <c r="C174" i="2"/>
  <c r="D174" i="2" s="1"/>
  <c r="C159" i="2"/>
  <c r="D159" i="2" s="1"/>
  <c r="C35" i="2"/>
  <c r="D35" i="2" s="1"/>
  <c r="C46" i="2"/>
  <c r="D46" i="2" s="1"/>
  <c r="C135" i="2"/>
  <c r="D135" i="2" s="1"/>
  <c r="C200" i="2"/>
  <c r="D200" i="2" s="1"/>
  <c r="C160" i="2"/>
  <c r="D160" i="2" s="1"/>
  <c r="C178" i="2"/>
  <c r="D178" i="2" s="1"/>
  <c r="C105" i="2"/>
  <c r="D105" i="2" s="1"/>
  <c r="C40" i="2"/>
  <c r="D40" i="2" s="1"/>
  <c r="C17" i="2"/>
  <c r="D17" i="2" s="1"/>
  <c r="C125" i="2"/>
  <c r="D125" i="2" s="1"/>
  <c r="C110" i="2"/>
  <c r="D110" i="2" s="1"/>
  <c r="C93" i="2"/>
  <c r="D93" i="2" s="1"/>
  <c r="C162" i="2"/>
  <c r="D162" i="2" s="1"/>
  <c r="C147" i="2"/>
  <c r="D147" i="2" s="1"/>
  <c r="C25" i="2"/>
  <c r="D25" i="2" s="1"/>
  <c r="C18" i="2"/>
  <c r="D18" i="2" s="1"/>
  <c r="C112" i="2"/>
  <c r="D112" i="2" s="1"/>
  <c r="C82" i="2"/>
  <c r="D82" i="2" s="1"/>
  <c r="C166" i="2"/>
  <c r="D166" i="2" s="1"/>
  <c r="C113" i="2"/>
  <c r="D113" i="2" s="1"/>
  <c r="C175" i="2"/>
  <c r="D175" i="2" s="1"/>
  <c r="C6" i="2"/>
  <c r="D6" i="2" s="1"/>
  <c r="C47" i="2"/>
  <c r="D47" i="2" s="1"/>
  <c r="C106" i="2"/>
  <c r="D106" i="2" s="1"/>
  <c r="C130" i="2"/>
  <c r="D130" i="2" s="1"/>
  <c r="C167" i="2"/>
  <c r="D167" i="2" s="1"/>
  <c r="C136" i="2"/>
  <c r="D136" i="2" s="1"/>
  <c r="C102" i="2"/>
  <c r="D102" i="2" s="1"/>
  <c r="C26" i="2"/>
  <c r="D26" i="2" s="1"/>
  <c r="C8" i="2"/>
  <c r="D8" i="2" s="1"/>
  <c r="C126" i="2"/>
  <c r="C163" i="2"/>
  <c r="D163" i="2" s="1"/>
  <c r="C145" i="2"/>
  <c r="D145" i="2" s="1"/>
  <c r="C116" i="2"/>
  <c r="D116" i="2" s="1"/>
  <c r="C89" i="2"/>
  <c r="D89" i="2" s="1"/>
  <c r="C9" i="2"/>
  <c r="D9" i="2" s="1"/>
  <c r="C3" i="2"/>
  <c r="D3" i="2" s="1"/>
  <c r="C94" i="2"/>
  <c r="D94" i="2" s="1"/>
  <c r="C119" i="2"/>
  <c r="D119" i="2" s="1"/>
  <c r="C137" i="2"/>
  <c r="D137" i="2" s="1"/>
  <c r="C132" i="2"/>
  <c r="D132" i="2" s="1"/>
  <c r="C107" i="2"/>
  <c r="D107" i="2" s="1"/>
  <c r="C19" i="2"/>
  <c r="D19" i="2" s="1"/>
  <c r="C11" i="2"/>
  <c r="D11" i="2" s="1"/>
  <c r="C95" i="2"/>
  <c r="D95" i="2" s="1"/>
  <c r="C127" i="2"/>
  <c r="D127" i="2" s="1"/>
  <c r="C176" i="2"/>
  <c r="D176" i="2" s="1"/>
  <c r="C148" i="2"/>
  <c r="D148" i="2" s="1"/>
  <c r="C67" i="2"/>
  <c r="D67" i="2" s="1"/>
  <c r="C10" i="2"/>
  <c r="D10" i="2" s="1"/>
  <c r="C22" i="2"/>
  <c r="D22" i="2" s="1"/>
  <c r="C138" i="2"/>
  <c r="D138" i="2" s="1"/>
  <c r="C128" i="2"/>
  <c r="D128" i="2" s="1"/>
  <c r="C213" i="2"/>
  <c r="D213" i="2" s="1"/>
  <c r="C68" i="2"/>
  <c r="D68" i="2" s="1"/>
  <c r="C77" i="2"/>
  <c r="D77" i="2" s="1"/>
  <c r="C20" i="2"/>
  <c r="D20" i="2" s="1"/>
  <c r="C41" i="2"/>
  <c r="D41" i="2" s="1"/>
  <c r="C70" i="2"/>
  <c r="D70" i="2" s="1"/>
  <c r="C249" i="2"/>
  <c r="D249" i="2" s="1"/>
  <c r="C181" i="2"/>
  <c r="D181" i="2" s="1"/>
  <c r="C36" i="2"/>
  <c r="D36" i="2" s="1"/>
  <c r="C38" i="2"/>
  <c r="D38" i="2" s="1"/>
  <c r="C27" i="2"/>
  <c r="D27" i="2" s="1"/>
  <c r="C42" i="2"/>
  <c r="D42" i="2" s="1"/>
  <c r="C75" i="2"/>
  <c r="D75" i="2" s="1"/>
  <c r="C172" i="2"/>
  <c r="D172" i="2" s="1"/>
  <c r="C133" i="2"/>
  <c r="D133" i="2" s="1"/>
  <c r="C87" i="2"/>
  <c r="D87" i="2" s="1"/>
  <c r="C90" i="2"/>
  <c r="D90" i="2" s="1"/>
  <c r="C28" i="2"/>
  <c r="D28" i="2" s="1"/>
  <c r="C23" i="2"/>
  <c r="D23" i="2" s="1"/>
  <c r="C149" i="2"/>
  <c r="D149" i="2" s="1"/>
  <c r="C103" i="2"/>
  <c r="D103" i="2" s="1"/>
  <c r="C108" i="2"/>
  <c r="D108" i="2" s="1"/>
  <c r="C161" i="2"/>
  <c r="D161" i="2" s="1"/>
  <c r="C96" i="2"/>
  <c r="D96" i="2" s="1"/>
  <c r="C5" i="2"/>
  <c r="D5" i="2" s="1"/>
  <c r="C43" i="2"/>
  <c r="D43" i="2" s="1"/>
  <c r="C83" i="2"/>
  <c r="D83" i="2" s="1"/>
  <c r="C216" i="2"/>
  <c r="D216" i="2" s="1"/>
  <c r="C84" i="2"/>
  <c r="D84" i="2" s="1"/>
  <c r="C201" i="2"/>
  <c r="D201" i="2" s="1"/>
  <c r="C85" i="2"/>
  <c r="D85" i="2" s="1"/>
  <c r="C50" i="2"/>
  <c r="D50" i="2" s="1"/>
  <c r="C13" i="2"/>
  <c r="D13" i="2" s="1"/>
  <c r="C62" i="2"/>
  <c r="D62" i="2" s="1"/>
  <c r="C58" i="2"/>
  <c r="D58" i="2" s="1"/>
  <c r="C39" i="2"/>
  <c r="D39" i="2" s="1"/>
  <c r="C29" i="2"/>
  <c r="D29" i="2" s="1"/>
  <c r="C4" i="2"/>
  <c r="D4" i="2" s="1"/>
  <c r="C7" i="2"/>
  <c r="D7" i="2" s="1"/>
  <c r="C30" i="2"/>
  <c r="D30" i="2" s="1"/>
  <c r="C69" i="2"/>
  <c r="D69" i="2" s="1"/>
  <c r="C33" i="2"/>
  <c r="D33" i="2" s="1"/>
  <c r="C31" i="2"/>
  <c r="D31" i="2" s="1"/>
  <c r="C32" i="2"/>
  <c r="D32" i="2" s="1"/>
  <c r="C14" i="2"/>
  <c r="D14" i="2" s="1"/>
  <c r="C54" i="2"/>
  <c r="D54" i="2" s="1"/>
  <c r="C16" i="2"/>
  <c r="D16" i="2" s="1"/>
  <c r="C104" i="2"/>
  <c r="D104" i="2" s="1"/>
  <c r="C97" i="2"/>
  <c r="D97" i="2" s="1"/>
  <c r="C111" i="2"/>
  <c r="D111" i="2" s="1"/>
  <c r="C179" i="2"/>
  <c r="D179" i="2" s="1"/>
  <c r="C98" i="2"/>
  <c r="D98" i="2" s="1"/>
  <c r="C24" i="2"/>
  <c r="D24" i="2" s="1"/>
  <c r="C2" i="2"/>
  <c r="D2" i="2" s="1"/>
  <c r="C150" i="2"/>
  <c r="D150" i="2" s="1"/>
  <c r="C155" i="2"/>
  <c r="D155" i="2" s="1"/>
  <c r="C131" i="2"/>
  <c r="D131" i="2" s="1"/>
  <c r="C230" i="2"/>
  <c r="D230" i="2" s="1"/>
  <c r="C182" i="2"/>
  <c r="D182" i="2" s="1"/>
  <c r="C86" i="2"/>
  <c r="D86" i="2" s="1"/>
  <c r="C59" i="2"/>
  <c r="D59" i="2" s="1"/>
  <c r="C206" i="2"/>
  <c r="D206" i="2" s="1"/>
  <c r="C191" i="2"/>
  <c r="D191" i="2" s="1"/>
  <c r="C252" i="2"/>
  <c r="D252" i="2" s="1"/>
  <c r="C260" i="2"/>
  <c r="D260" i="2" s="1"/>
  <c r="C214" i="2"/>
  <c r="D214" i="2" s="1"/>
  <c r="C235" i="2"/>
  <c r="D235" i="2" s="1"/>
  <c r="C78" i="2"/>
  <c r="D78" i="2" s="1"/>
  <c r="C281" i="2"/>
  <c r="D281" i="2" s="1"/>
  <c r="C322" i="2"/>
  <c r="D322" i="2" s="1"/>
  <c r="C323" i="2"/>
  <c r="D323" i="2" s="1"/>
  <c r="C333" i="2"/>
  <c r="D333" i="2" s="1"/>
  <c r="C261" i="2"/>
  <c r="D261" i="2" s="1"/>
  <c r="C274" i="2"/>
  <c r="D274" i="2" s="1"/>
  <c r="C291" i="2"/>
  <c r="D291" i="2" s="1"/>
  <c r="C288" i="2"/>
  <c r="D288" i="2" s="1"/>
  <c r="C355" i="2"/>
  <c r="D355" i="2" s="1"/>
  <c r="C292" i="2"/>
  <c r="D292" i="2" s="1"/>
  <c r="C331" i="2"/>
  <c r="D331" i="2" s="1"/>
  <c r="C340" i="2"/>
  <c r="D340" i="2" s="1"/>
  <c r="C404" i="2"/>
  <c r="D404" i="2" s="1"/>
  <c r="C420" i="2"/>
  <c r="D420" i="2" s="1"/>
  <c r="C437" i="2"/>
  <c r="D437" i="2" s="1"/>
  <c r="C434" i="2"/>
  <c r="D434" i="2" s="1"/>
  <c r="C439" i="2"/>
  <c r="D439" i="2" s="1"/>
  <c r="C438" i="2"/>
  <c r="D438" i="2" s="1"/>
  <c r="C442" i="2"/>
  <c r="D442" i="2" s="1"/>
  <c r="C446" i="2"/>
  <c r="D446" i="2" s="1"/>
  <c r="C445" i="2"/>
  <c r="D445" i="2" s="1"/>
  <c r="C425" i="2"/>
  <c r="D425" i="2" s="1"/>
  <c r="C424" i="2"/>
  <c r="D424" i="2" s="1"/>
  <c r="C429" i="2"/>
  <c r="D429" i="2" s="1"/>
  <c r="C384" i="2"/>
  <c r="D384" i="2" s="1"/>
  <c r="C414" i="2"/>
  <c r="D414" i="2" s="1"/>
  <c r="C436" i="2"/>
  <c r="D436" i="2" s="1"/>
  <c r="C406" i="2"/>
  <c r="D406" i="2" s="1"/>
  <c r="C432" i="2"/>
  <c r="D432" i="2" s="1"/>
  <c r="C448" i="2"/>
  <c r="D448" i="2" s="1"/>
  <c r="C415" i="2"/>
  <c r="D415" i="2" s="1"/>
  <c r="C441" i="2"/>
  <c r="D441" i="2" s="1"/>
  <c r="C444" i="2"/>
  <c r="D444" i="2" s="1"/>
  <c r="C443" i="2"/>
  <c r="D443" i="2" s="1"/>
  <c r="C458" i="2"/>
  <c r="D458" i="2" s="1"/>
  <c r="C460" i="2"/>
  <c r="D460" i="2" s="1"/>
  <c r="C450" i="2"/>
  <c r="D450" i="2" s="1"/>
  <c r="C461" i="2"/>
  <c r="D461" i="2" s="1"/>
  <c r="C462" i="2"/>
  <c r="D462" i="2" s="1"/>
  <c r="C456" i="2"/>
  <c r="D456" i="2" s="1"/>
  <c r="C455" i="2"/>
  <c r="D455" i="2" s="1"/>
  <c r="C435" i="2"/>
  <c r="D435" i="2" s="1"/>
  <c r="C463" i="2"/>
  <c r="D463" i="2" s="1"/>
  <c r="C453" i="2"/>
  <c r="D453" i="2" s="1"/>
  <c r="C360" i="2"/>
  <c r="D360" i="2" s="1"/>
  <c r="C405" i="2"/>
  <c r="D405" i="2" s="1"/>
  <c r="C382" i="2"/>
  <c r="D382" i="2" s="1"/>
  <c r="C451" i="2"/>
  <c r="D451" i="2" s="1"/>
  <c r="C452" i="2"/>
  <c r="D452" i="2" s="1"/>
  <c r="C459" i="2"/>
  <c r="D459" i="2" s="1"/>
  <c r="C449" i="2"/>
  <c r="D449" i="2" s="1"/>
  <c r="C454" i="2"/>
  <c r="D454" i="2" s="1"/>
  <c r="C457" i="2"/>
  <c r="D457" i="2" s="1"/>
  <c r="C447" i="2"/>
  <c r="D447" i="2" s="1"/>
  <c r="C250" i="2"/>
  <c r="D250" i="2" s="1"/>
  <c r="C383" i="2"/>
  <c r="D383" i="2" s="1"/>
  <c r="C433" i="2"/>
  <c r="D433" i="2" s="1"/>
  <c r="C403" i="2"/>
  <c r="D403" i="2" s="1"/>
  <c r="C394" i="2"/>
  <c r="D394" i="2" s="1"/>
  <c r="C401" i="2"/>
  <c r="D401" i="2" s="1"/>
  <c r="C391" i="2"/>
  <c r="D391" i="2" s="1"/>
  <c r="C399" i="2"/>
  <c r="D399" i="2" s="1"/>
  <c r="C390" i="2"/>
  <c r="D390" i="2" s="1"/>
  <c r="C417" i="2"/>
  <c r="D417" i="2" s="1"/>
  <c r="C422" i="2"/>
  <c r="D422" i="2" s="1"/>
  <c r="C329" i="2"/>
  <c r="D329" i="2" s="1"/>
  <c r="C419" i="2"/>
  <c r="D419" i="2" s="1"/>
  <c r="C428" i="2"/>
  <c r="D428" i="2" s="1"/>
  <c r="C440" i="2"/>
  <c r="D440" i="2" s="1"/>
  <c r="C253" i="2"/>
  <c r="D253" i="2" s="1"/>
  <c r="C330" i="2"/>
  <c r="D330" i="2" s="1"/>
  <c r="C353" i="2"/>
  <c r="D353" i="2" s="1"/>
  <c r="C344" i="2"/>
  <c r="D344" i="2" s="1"/>
  <c r="C312" i="2"/>
  <c r="D312" i="2" s="1"/>
  <c r="C297" i="2"/>
  <c r="D297" i="2" s="1"/>
  <c r="C217" i="2"/>
  <c r="D217" i="2" s="1"/>
  <c r="C222" i="2"/>
  <c r="D222" i="2" s="1"/>
  <c r="C356" i="2"/>
  <c r="D356" i="2" s="1"/>
  <c r="C334" i="2"/>
  <c r="D334" i="2" s="1"/>
  <c r="C336" i="2"/>
  <c r="D336" i="2" s="1"/>
  <c r="C374" i="2"/>
  <c r="D374" i="2" s="1"/>
  <c r="C357" i="2"/>
  <c r="D357" i="2" s="1"/>
  <c r="C354" i="2"/>
  <c r="D354" i="2" s="1"/>
  <c r="C192" i="2"/>
  <c r="D192" i="2" s="1"/>
  <c r="C315" i="2"/>
  <c r="D315" i="2" s="1"/>
  <c r="C350" i="2"/>
  <c r="D350" i="2" s="1"/>
  <c r="C325" i="2"/>
  <c r="D325" i="2" s="1"/>
  <c r="C316" i="2"/>
  <c r="D316" i="2" s="1"/>
  <c r="C430" i="2"/>
  <c r="D430" i="2" s="1"/>
  <c r="C346" i="2"/>
  <c r="D346" i="2" s="1"/>
  <c r="C410" i="2"/>
  <c r="D410" i="2" s="1"/>
  <c r="C362" i="2"/>
  <c r="D362" i="2" s="1"/>
  <c r="C411" i="2"/>
  <c r="D411" i="2" s="1"/>
  <c r="C409" i="2"/>
  <c r="D409" i="2" s="1"/>
  <c r="C423" i="2"/>
  <c r="D423" i="2" s="1"/>
  <c r="C427" i="2"/>
  <c r="D427" i="2" s="1"/>
  <c r="C375" i="2"/>
  <c r="D375" i="2" s="1"/>
  <c r="C388" i="2"/>
  <c r="D388" i="2" s="1"/>
  <c r="C416" i="2"/>
  <c r="D416" i="2" s="1"/>
  <c r="C385" i="2"/>
  <c r="D385" i="2" s="1"/>
  <c r="C378" i="2"/>
  <c r="D378" i="2" s="1"/>
  <c r="C402" i="2"/>
  <c r="D402" i="2" s="1"/>
  <c r="C392" i="2"/>
  <c r="D392" i="2" s="1"/>
  <c r="C332" i="2"/>
  <c r="D332" i="2" s="1"/>
  <c r="C358" i="2"/>
  <c r="D358" i="2" s="1"/>
  <c r="C373" i="2"/>
  <c r="D373" i="2" s="1"/>
  <c r="C351" i="2"/>
  <c r="D351" i="2" s="1"/>
  <c r="C337" i="2"/>
  <c r="D337" i="2" s="1"/>
  <c r="C379" i="2"/>
  <c r="D379" i="2" s="1"/>
  <c r="C368" i="2"/>
  <c r="D368" i="2" s="1"/>
  <c r="C310" i="2"/>
  <c r="D310" i="2" s="1"/>
  <c r="C338" i="2"/>
  <c r="D338" i="2" s="1"/>
  <c r="C372" i="2"/>
  <c r="D372" i="2" s="1"/>
  <c r="C326" i="2"/>
  <c r="D326" i="2" s="1"/>
  <c r="C339" i="2"/>
  <c r="D339" i="2" s="1"/>
  <c r="C319" i="2"/>
  <c r="D319" i="2" s="1"/>
  <c r="C335" i="2"/>
  <c r="D335" i="2" s="1"/>
  <c r="C266" i="2"/>
  <c r="D266" i="2" s="1"/>
  <c r="C267" i="2"/>
  <c r="D267" i="2" s="1"/>
  <c r="C275" i="2"/>
  <c r="D275" i="2" s="1"/>
  <c r="C318" i="2"/>
  <c r="D318" i="2" s="1"/>
  <c r="C313" i="2"/>
  <c r="D313" i="2" s="1"/>
  <c r="C247" i="2"/>
  <c r="D247" i="2" s="1"/>
  <c r="C268" i="2"/>
  <c r="D268" i="2" s="1"/>
  <c r="C151" i="2"/>
  <c r="D151" i="2" s="1"/>
  <c r="C204" i="2"/>
  <c r="D204" i="2" s="1"/>
  <c r="C289" i="2"/>
  <c r="D289" i="2" s="1"/>
  <c r="C301" i="2"/>
  <c r="D301" i="2" s="1"/>
  <c r="C302" i="2"/>
  <c r="D302" i="2" s="1"/>
  <c r="C293" i="2"/>
  <c r="D293" i="2" s="1"/>
  <c r="C317" i="2"/>
  <c r="D317" i="2" s="1"/>
  <c r="C186" i="2"/>
  <c r="D186" i="2" s="1"/>
  <c r="C187" i="2"/>
  <c r="D187" i="2" s="1"/>
  <c r="C290" i="2"/>
  <c r="D290" i="2" s="1"/>
  <c r="C254" i="2"/>
  <c r="D254" i="2" s="1"/>
  <c r="C270" i="2"/>
  <c r="D270" i="2" s="1"/>
  <c r="C262" i="2"/>
  <c r="D262" i="2" s="1"/>
  <c r="C248" i="2"/>
  <c r="D248" i="2" s="1"/>
  <c r="C152" i="2"/>
  <c r="D152" i="2" s="1"/>
  <c r="C218" i="2"/>
  <c r="D218" i="2" s="1"/>
  <c r="C294" i="2"/>
  <c r="D294" i="2" s="1"/>
  <c r="C295" i="2"/>
  <c r="D295" i="2" s="1"/>
  <c r="C276" i="2"/>
  <c r="D276" i="2" s="1"/>
  <c r="C306" i="2"/>
  <c r="D306" i="2" s="1"/>
  <c r="C286" i="2"/>
  <c r="D286" i="2" s="1"/>
  <c r="C168" i="2"/>
  <c r="D168" i="2" s="1"/>
  <c r="C117" i="2"/>
  <c r="D117" i="2" s="1"/>
  <c r="C258" i="2"/>
  <c r="D258" i="2" s="1"/>
  <c r="C251" i="2"/>
  <c r="D251" i="2" s="1"/>
  <c r="C255" i="2"/>
  <c r="D255" i="2" s="1"/>
  <c r="C277" i="2"/>
  <c r="D277" i="2" s="1"/>
  <c r="C215" i="2"/>
  <c r="D215" i="2" s="1"/>
  <c r="C139" i="2"/>
  <c r="D139" i="2" s="1"/>
  <c r="C153" i="2"/>
  <c r="D153" i="2" s="1"/>
  <c r="C259" i="2"/>
  <c r="D259" i="2" s="1"/>
  <c r="C263" i="2"/>
  <c r="D263" i="2" s="1"/>
  <c r="C225" i="2"/>
  <c r="D225" i="2" s="1"/>
  <c r="C242" i="2"/>
  <c r="D242" i="2" s="1"/>
  <c r="C164" i="2"/>
  <c r="D164" i="2" s="1"/>
  <c r="C114" i="2"/>
  <c r="D114" i="2" s="1"/>
  <c r="C180" i="2"/>
  <c r="D180" i="2" s="1"/>
  <c r="C304" i="2"/>
  <c r="D304" i="2" s="1"/>
  <c r="C226" i="2"/>
  <c r="D226" i="2" s="1"/>
  <c r="C220" i="2"/>
  <c r="D220" i="2" s="1"/>
  <c r="C219" i="2"/>
  <c r="D219" i="2" s="1"/>
  <c r="C211" i="2"/>
  <c r="D211" i="2" s="1"/>
  <c r="C76" i="2"/>
  <c r="D76" i="2" s="1"/>
  <c r="C231" i="2"/>
  <c r="D231" i="2" s="1"/>
  <c r="C307" i="2"/>
  <c r="D307" i="2" s="1"/>
  <c r="C280" i="2"/>
  <c r="D280" i="2" s="1"/>
  <c r="C243" i="2"/>
  <c r="D243" i="2" s="1"/>
  <c r="C296" i="2"/>
  <c r="D296" i="2" s="1"/>
  <c r="C223" i="2"/>
  <c r="D223" i="2" s="1"/>
  <c r="C140" i="2"/>
  <c r="D140" i="2" s="1"/>
  <c r="C165" i="2"/>
  <c r="D165" i="2" s="1"/>
  <c r="C264" i="2"/>
  <c r="D264" i="2" s="1"/>
  <c r="C311" i="2"/>
  <c r="D311" i="2" s="1"/>
  <c r="C285" i="2"/>
  <c r="D285" i="2" s="1"/>
  <c r="C188" i="2"/>
  <c r="D188" i="2" s="1"/>
  <c r="C232" i="2"/>
  <c r="D232" i="2" s="1"/>
  <c r="C156" i="2"/>
  <c r="D156" i="2" s="1"/>
  <c r="C115" i="2"/>
  <c r="D115" i="2" s="1"/>
  <c r="C221" i="2"/>
  <c r="D221" i="2" s="1"/>
  <c r="C364" i="2"/>
  <c r="D364" i="2" s="1"/>
  <c r="C308" i="2"/>
  <c r="D308" i="2" s="1"/>
  <c r="C278" i="2"/>
  <c r="D278" i="2" s="1"/>
  <c r="C282" i="2"/>
  <c r="D282" i="2" s="1"/>
  <c r="C141" i="2"/>
  <c r="D141" i="2" s="1"/>
  <c r="C109" i="2"/>
  <c r="D109" i="2" s="1"/>
  <c r="C287" i="2"/>
  <c r="D287" i="2" s="1"/>
  <c r="C202" i="2"/>
  <c r="D202" i="2" s="1"/>
  <c r="C298" i="2"/>
  <c r="D298" i="2" s="1"/>
  <c r="C244" i="2"/>
  <c r="D244" i="2" s="1"/>
  <c r="C193" i="2"/>
  <c r="D193" i="2" s="1"/>
  <c r="C61" i="2"/>
  <c r="D61" i="2" s="1"/>
  <c r="C99" i="2"/>
  <c r="D99" i="2" s="1"/>
  <c r="C283" i="2"/>
  <c r="D283" i="2" s="1"/>
  <c r="C239" i="2"/>
  <c r="D239" i="2" s="1"/>
  <c r="C224" i="2"/>
  <c r="D224" i="2" s="1"/>
  <c r="C207" i="2"/>
  <c r="D207" i="2" s="1"/>
  <c r="C183" i="2"/>
  <c r="D183" i="2" s="1"/>
  <c r="C129" i="2"/>
  <c r="D129" i="2" s="1"/>
  <c r="C146" i="2"/>
  <c r="D146" i="2" s="1"/>
  <c r="C194" i="2"/>
  <c r="D194" i="2" s="1"/>
  <c r="C233" i="2"/>
  <c r="D233" i="2" s="1"/>
  <c r="C309" i="2"/>
  <c r="D309" i="2" s="1"/>
  <c r="C271" i="2"/>
  <c r="D271" i="2" s="1"/>
  <c r="C169" i="2"/>
  <c r="D169" i="2" s="1"/>
  <c r="C49" i="2"/>
  <c r="D49" i="2" s="1"/>
  <c r="C79" i="2"/>
  <c r="D79" i="2" s="1"/>
  <c r="C269" i="2"/>
  <c r="D269" i="2" s="1"/>
  <c r="C299" i="2"/>
  <c r="D299" i="2" s="1"/>
  <c r="C256" i="2"/>
  <c r="D256" i="2" s="1"/>
  <c r="C170" i="2"/>
  <c r="D170" i="2" s="1"/>
  <c r="C205" i="2"/>
  <c r="D205" i="2" s="1"/>
  <c r="C51" i="2"/>
  <c r="D51" i="2" s="1"/>
  <c r="C348" i="2"/>
  <c r="D348" i="2" s="1"/>
  <c r="B10" i="33" a="1"/>
  <c r="B10" i="33" s="1"/>
  <c r="I56" i="29"/>
  <c r="I54" i="29"/>
  <c r="N177" i="17"/>
  <c r="N159" i="17"/>
  <c r="C76" i="29"/>
  <c r="C75" i="29"/>
  <c r="C74" i="29"/>
  <c r="C73" i="29"/>
  <c r="C72" i="29"/>
  <c r="C71" i="29"/>
  <c r="D55" i="29"/>
  <c r="E55" i="29"/>
  <c r="F55" i="29"/>
  <c r="D56" i="29"/>
  <c r="E56" i="29"/>
  <c r="F56" i="29"/>
  <c r="D57" i="29"/>
  <c r="E57" i="29"/>
  <c r="F57" i="29"/>
  <c r="D58" i="29"/>
  <c r="E58" i="29"/>
  <c r="F58" i="29"/>
  <c r="D59" i="29"/>
  <c r="E59" i="29"/>
  <c r="F59" i="29"/>
  <c r="D60" i="29"/>
  <c r="E60" i="29"/>
  <c r="F60" i="29"/>
  <c r="D61" i="29"/>
  <c r="E61" i="29"/>
  <c r="F61" i="29"/>
  <c r="D62" i="29"/>
  <c r="E62" i="29"/>
  <c r="F62" i="29"/>
  <c r="D63" i="29"/>
  <c r="E63" i="29"/>
  <c r="F63" i="29"/>
  <c r="D64" i="29"/>
  <c r="E64" i="29"/>
  <c r="F64" i="29"/>
  <c r="D65" i="29"/>
  <c r="E65" i="29"/>
  <c r="F65" i="29"/>
  <c r="F54" i="29"/>
  <c r="E54" i="29"/>
  <c r="D54" i="29"/>
  <c r="J3" i="17"/>
  <c r="K3" i="17" s="1"/>
  <c r="J4" i="17"/>
  <c r="K4" i="17" s="1"/>
  <c r="J5" i="17"/>
  <c r="K5" i="17" s="1"/>
  <c r="J6" i="17"/>
  <c r="K6" i="17" s="1"/>
  <c r="J7" i="17"/>
  <c r="K7" i="17" s="1"/>
  <c r="J8" i="17"/>
  <c r="K8" i="17" s="1"/>
  <c r="J9" i="17"/>
  <c r="K9" i="17" s="1"/>
  <c r="J10" i="17"/>
  <c r="K10" i="17" s="1"/>
  <c r="J11" i="17"/>
  <c r="K11" i="17" s="1"/>
  <c r="J12" i="17"/>
  <c r="K12" i="17" s="1"/>
  <c r="J13" i="17"/>
  <c r="K13" i="17" s="1"/>
  <c r="J14" i="17"/>
  <c r="K14" i="17" s="1"/>
  <c r="J15" i="17"/>
  <c r="K15" i="17" s="1"/>
  <c r="J16" i="17"/>
  <c r="K16" i="17" s="1"/>
  <c r="J17" i="17"/>
  <c r="K17" i="17" s="1"/>
  <c r="J18" i="17"/>
  <c r="K18" i="17" s="1"/>
  <c r="J19" i="17"/>
  <c r="K19" i="17" s="1"/>
  <c r="J20" i="17"/>
  <c r="K20" i="17" s="1"/>
  <c r="J21" i="17"/>
  <c r="K21" i="17" s="1"/>
  <c r="J22" i="17"/>
  <c r="K22" i="17" s="1"/>
  <c r="J23" i="17"/>
  <c r="K23" i="17" s="1"/>
  <c r="J24" i="17"/>
  <c r="K24" i="17" s="1"/>
  <c r="J25" i="17"/>
  <c r="K25" i="17" s="1"/>
  <c r="J26" i="17"/>
  <c r="K26" i="17" s="1"/>
  <c r="J27" i="17"/>
  <c r="K27" i="17" s="1"/>
  <c r="J28" i="17"/>
  <c r="K28" i="17" s="1"/>
  <c r="J29" i="17"/>
  <c r="K29" i="17" s="1"/>
  <c r="J30" i="17"/>
  <c r="K30" i="17" s="1"/>
  <c r="J31" i="17"/>
  <c r="K31" i="17" s="1"/>
  <c r="J32" i="17"/>
  <c r="K32" i="17" s="1"/>
  <c r="J33" i="17"/>
  <c r="K33" i="17" s="1"/>
  <c r="J34" i="17"/>
  <c r="K34" i="17" s="1"/>
  <c r="J35" i="17"/>
  <c r="K35" i="17" s="1"/>
  <c r="J36" i="17"/>
  <c r="K36" i="17" s="1"/>
  <c r="J37" i="17"/>
  <c r="K37" i="17" s="1"/>
  <c r="J38" i="17"/>
  <c r="K38" i="17" s="1"/>
  <c r="J39" i="17"/>
  <c r="K39" i="17" s="1"/>
  <c r="J40" i="17"/>
  <c r="K40" i="17" s="1"/>
  <c r="J41" i="17"/>
  <c r="K41" i="17" s="1"/>
  <c r="J42" i="17"/>
  <c r="K42" i="17" s="1"/>
  <c r="J43" i="17"/>
  <c r="K43" i="17" s="1"/>
  <c r="J44" i="17"/>
  <c r="K44" i="17" s="1"/>
  <c r="J45" i="17"/>
  <c r="K45" i="17" s="1"/>
  <c r="J46" i="17"/>
  <c r="K46" i="17" s="1"/>
  <c r="J47" i="17"/>
  <c r="K47" i="17" s="1"/>
  <c r="J48" i="17"/>
  <c r="K48" i="17" s="1"/>
  <c r="J49" i="17"/>
  <c r="K49" i="17" s="1"/>
  <c r="J50" i="17"/>
  <c r="K50" i="17" s="1"/>
  <c r="J51" i="17"/>
  <c r="K51" i="17" s="1"/>
  <c r="J52" i="17"/>
  <c r="K52" i="17" s="1"/>
  <c r="J53" i="17"/>
  <c r="K53" i="17" s="1"/>
  <c r="J54" i="17"/>
  <c r="K54" i="17" s="1"/>
  <c r="J55" i="17"/>
  <c r="K55" i="17" s="1"/>
  <c r="J56" i="17"/>
  <c r="K56" i="17" s="1"/>
  <c r="J57" i="17"/>
  <c r="K57" i="17" s="1"/>
  <c r="J58" i="17"/>
  <c r="K58" i="17" s="1"/>
  <c r="J59" i="17"/>
  <c r="K59" i="17" s="1"/>
  <c r="J60" i="17"/>
  <c r="K60" i="17" s="1"/>
  <c r="J61" i="17"/>
  <c r="K61" i="17" s="1"/>
  <c r="J62" i="17"/>
  <c r="K62" i="17" s="1"/>
  <c r="J63" i="17"/>
  <c r="K63" i="17" s="1"/>
  <c r="J64" i="17"/>
  <c r="K64" i="17" s="1"/>
  <c r="J65" i="17"/>
  <c r="K65" i="17" s="1"/>
  <c r="J66" i="17"/>
  <c r="K66" i="17" s="1"/>
  <c r="J67" i="17"/>
  <c r="K67" i="17" s="1"/>
  <c r="J68" i="17"/>
  <c r="K68" i="17" s="1"/>
  <c r="J69" i="17"/>
  <c r="K69" i="17" s="1"/>
  <c r="J70" i="17"/>
  <c r="K70" i="17" s="1"/>
  <c r="J71" i="17"/>
  <c r="K71" i="17" s="1"/>
  <c r="J72" i="17"/>
  <c r="K72" i="17" s="1"/>
  <c r="J73" i="17"/>
  <c r="K73" i="17" s="1"/>
  <c r="J74" i="17"/>
  <c r="K74" i="17" s="1"/>
  <c r="J75" i="17"/>
  <c r="K75" i="17" s="1"/>
  <c r="J76" i="17"/>
  <c r="K76" i="17" s="1"/>
  <c r="J77" i="17"/>
  <c r="K77" i="17" s="1"/>
  <c r="J78" i="17"/>
  <c r="K78" i="17" s="1"/>
  <c r="J79" i="17"/>
  <c r="K79" i="17" s="1"/>
  <c r="J80" i="17"/>
  <c r="K80" i="17" s="1"/>
  <c r="J81" i="17"/>
  <c r="K81" i="17" s="1"/>
  <c r="J82" i="17"/>
  <c r="K82" i="17" s="1"/>
  <c r="J83" i="17"/>
  <c r="K83" i="17" s="1"/>
  <c r="J84" i="17"/>
  <c r="K84" i="17" s="1"/>
  <c r="J85" i="17"/>
  <c r="K85" i="17" s="1"/>
  <c r="J86" i="17"/>
  <c r="K86" i="17" s="1"/>
  <c r="J87" i="17"/>
  <c r="K87" i="17" s="1"/>
  <c r="J88" i="17"/>
  <c r="K88" i="17" s="1"/>
  <c r="J89" i="17"/>
  <c r="K89" i="17" s="1"/>
  <c r="J90" i="17"/>
  <c r="K90" i="17" s="1"/>
  <c r="J91" i="17"/>
  <c r="K91" i="17" s="1"/>
  <c r="J92" i="17"/>
  <c r="K92" i="17" s="1"/>
  <c r="J93" i="17"/>
  <c r="K93" i="17" s="1"/>
  <c r="J94" i="17"/>
  <c r="K94" i="17" s="1"/>
  <c r="J95" i="17"/>
  <c r="K95" i="17" s="1"/>
  <c r="J96" i="17"/>
  <c r="K96" i="17" s="1"/>
  <c r="J97" i="17"/>
  <c r="K97" i="17" s="1"/>
  <c r="J98" i="17"/>
  <c r="K98" i="17" s="1"/>
  <c r="J99" i="17"/>
  <c r="K99" i="17" s="1"/>
  <c r="J100" i="17"/>
  <c r="K100" i="17" s="1"/>
  <c r="J101" i="17"/>
  <c r="K101" i="17" s="1"/>
  <c r="J102" i="17"/>
  <c r="K102" i="17" s="1"/>
  <c r="J103" i="17"/>
  <c r="K103" i="17" s="1"/>
  <c r="J104" i="17"/>
  <c r="K104" i="17" s="1"/>
  <c r="J105" i="17"/>
  <c r="K105" i="17" s="1"/>
  <c r="J106" i="17"/>
  <c r="K106" i="17" s="1"/>
  <c r="J107" i="17"/>
  <c r="K107" i="17" s="1"/>
  <c r="J108" i="17"/>
  <c r="K108" i="17" s="1"/>
  <c r="J109" i="17"/>
  <c r="K109" i="17" s="1"/>
  <c r="J110" i="17"/>
  <c r="K110" i="17" s="1"/>
  <c r="J111" i="17"/>
  <c r="K111" i="17" s="1"/>
  <c r="J112" i="17"/>
  <c r="K112" i="17" s="1"/>
  <c r="J113" i="17"/>
  <c r="K113" i="17" s="1"/>
  <c r="J114" i="17"/>
  <c r="K114" i="17" s="1"/>
  <c r="J115" i="17"/>
  <c r="K115" i="17" s="1"/>
  <c r="J116" i="17"/>
  <c r="K116" i="17" s="1"/>
  <c r="J117" i="17"/>
  <c r="K117" i="17" s="1"/>
  <c r="J118" i="17"/>
  <c r="K118" i="17" s="1"/>
  <c r="J119" i="17"/>
  <c r="K119" i="17" s="1"/>
  <c r="J120" i="17"/>
  <c r="K120" i="17" s="1"/>
  <c r="J121" i="17"/>
  <c r="K121" i="17" s="1"/>
  <c r="J122" i="17"/>
  <c r="K122" i="17" s="1"/>
  <c r="J123" i="17"/>
  <c r="K123" i="17" s="1"/>
  <c r="J124" i="17"/>
  <c r="K124" i="17" s="1"/>
  <c r="J125" i="17"/>
  <c r="K125" i="17" s="1"/>
  <c r="J126" i="17"/>
  <c r="K126" i="17" s="1"/>
  <c r="J127" i="17"/>
  <c r="K127" i="17" s="1"/>
  <c r="J128" i="17"/>
  <c r="K128" i="17" s="1"/>
  <c r="J129" i="17"/>
  <c r="K129" i="17" s="1"/>
  <c r="J130" i="17"/>
  <c r="K130" i="17" s="1"/>
  <c r="J131" i="17"/>
  <c r="K131" i="17" s="1"/>
  <c r="J132" i="17"/>
  <c r="K132" i="17" s="1"/>
  <c r="J133" i="17"/>
  <c r="K133" i="17" s="1"/>
  <c r="J134" i="17"/>
  <c r="K134" i="17" s="1"/>
  <c r="J135" i="17"/>
  <c r="K135" i="17" s="1"/>
  <c r="J136" i="17"/>
  <c r="K136" i="17" s="1"/>
  <c r="J137" i="17"/>
  <c r="K137" i="17" s="1"/>
  <c r="J138" i="17"/>
  <c r="K138" i="17" s="1"/>
  <c r="J139" i="17"/>
  <c r="K139" i="17" s="1"/>
  <c r="J140" i="17"/>
  <c r="K140" i="17" s="1"/>
  <c r="J141" i="17"/>
  <c r="K141" i="17" s="1"/>
  <c r="J142" i="17"/>
  <c r="K142" i="17" s="1"/>
  <c r="J143" i="17"/>
  <c r="K143" i="17" s="1"/>
  <c r="J144" i="17"/>
  <c r="K144" i="17" s="1"/>
  <c r="J145" i="17"/>
  <c r="K145" i="17" s="1"/>
  <c r="J146" i="17"/>
  <c r="K146" i="17" s="1"/>
  <c r="J147" i="17"/>
  <c r="K147" i="17" s="1"/>
  <c r="J148" i="17"/>
  <c r="K148" i="17" s="1"/>
  <c r="J149" i="17"/>
  <c r="K149" i="17" s="1"/>
  <c r="J150" i="17"/>
  <c r="K150" i="17" s="1"/>
  <c r="J151" i="17"/>
  <c r="K151" i="17" s="1"/>
  <c r="J152" i="17"/>
  <c r="K152" i="17" s="1"/>
  <c r="J153" i="17"/>
  <c r="K153" i="17" s="1"/>
  <c r="J154" i="17"/>
  <c r="K154" i="17" s="1"/>
  <c r="J155" i="17"/>
  <c r="K155" i="17" s="1"/>
  <c r="J156" i="17"/>
  <c r="K156" i="17" s="1"/>
  <c r="J157" i="17"/>
  <c r="K157" i="17" s="1"/>
  <c r="J158" i="17"/>
  <c r="K158" i="17" s="1"/>
  <c r="J159" i="17"/>
  <c r="K159" i="17" s="1"/>
  <c r="J160" i="17"/>
  <c r="K160" i="17" s="1"/>
  <c r="J161" i="17"/>
  <c r="K161" i="17" s="1"/>
  <c r="J162" i="17"/>
  <c r="K162" i="17" s="1"/>
  <c r="J163" i="17"/>
  <c r="K163" i="17" s="1"/>
  <c r="J164" i="17"/>
  <c r="K164" i="17" s="1"/>
  <c r="J165" i="17"/>
  <c r="K165" i="17" s="1"/>
  <c r="J166" i="17"/>
  <c r="K166" i="17" s="1"/>
  <c r="J167" i="17"/>
  <c r="K167" i="17" s="1"/>
  <c r="J168" i="17"/>
  <c r="K168" i="17" s="1"/>
  <c r="J169" i="17"/>
  <c r="K169" i="17" s="1"/>
  <c r="J170" i="17"/>
  <c r="K170" i="17" s="1"/>
  <c r="J171" i="17"/>
  <c r="K171" i="17" s="1"/>
  <c r="J172" i="17"/>
  <c r="K172" i="17" s="1"/>
  <c r="J173" i="17"/>
  <c r="K173" i="17" s="1"/>
  <c r="J174" i="17"/>
  <c r="K174" i="17" s="1"/>
  <c r="J175" i="17"/>
  <c r="K175" i="17" s="1"/>
  <c r="J176" i="17"/>
  <c r="K176" i="17" s="1"/>
  <c r="J177" i="17"/>
  <c r="K177" i="17" s="1"/>
  <c r="J178" i="17"/>
  <c r="K178" i="17" s="1"/>
  <c r="J179" i="17"/>
  <c r="K179" i="17" s="1"/>
  <c r="J180" i="17"/>
  <c r="K180" i="17" s="1"/>
  <c r="J181" i="17"/>
  <c r="K181" i="17" s="1"/>
  <c r="J182" i="17"/>
  <c r="K182" i="17" s="1"/>
  <c r="J183" i="17"/>
  <c r="K183" i="17" s="1"/>
  <c r="J184" i="17"/>
  <c r="K184" i="17" s="1"/>
  <c r="J185" i="17"/>
  <c r="K185" i="17" s="1"/>
  <c r="J186" i="17"/>
  <c r="K186" i="17" s="1"/>
  <c r="J187" i="17"/>
  <c r="K187" i="17" s="1"/>
  <c r="J188" i="17"/>
  <c r="K188" i="17" s="1"/>
  <c r="J189" i="17"/>
  <c r="K189" i="17" s="1"/>
  <c r="J190" i="17"/>
  <c r="K190" i="17" s="1"/>
  <c r="J191" i="17"/>
  <c r="K191" i="17" s="1"/>
  <c r="J192" i="17"/>
  <c r="K192" i="17" s="1"/>
  <c r="J193" i="17"/>
  <c r="K193" i="17" s="1"/>
  <c r="J194" i="17"/>
  <c r="K194" i="17" s="1"/>
  <c r="J195" i="17"/>
  <c r="K195" i="17" s="1"/>
  <c r="J196" i="17"/>
  <c r="K196" i="17" s="1"/>
  <c r="J197" i="17"/>
  <c r="K197" i="17" s="1"/>
  <c r="J198" i="17"/>
  <c r="K198" i="17" s="1"/>
  <c r="J199" i="17"/>
  <c r="K199" i="17" s="1"/>
  <c r="J200" i="17"/>
  <c r="K200" i="17" s="1"/>
  <c r="J201" i="17"/>
  <c r="K201" i="17" s="1"/>
  <c r="J202" i="17"/>
  <c r="K202" i="17" s="1"/>
  <c r="J203" i="17"/>
  <c r="K203" i="17" s="1"/>
  <c r="J204" i="17"/>
  <c r="K204" i="17" s="1"/>
  <c r="J205" i="17"/>
  <c r="K205" i="17" s="1"/>
  <c r="J206" i="17"/>
  <c r="K206" i="17" s="1"/>
  <c r="J207" i="17"/>
  <c r="K207" i="17" s="1"/>
  <c r="J208" i="17"/>
  <c r="K208" i="17" s="1"/>
  <c r="J209" i="17"/>
  <c r="K209" i="17" s="1"/>
  <c r="J210" i="17"/>
  <c r="K210" i="17" s="1"/>
  <c r="J211" i="17"/>
  <c r="K211" i="17" s="1"/>
  <c r="J212" i="17"/>
  <c r="K212" i="17" s="1"/>
  <c r="J213" i="17"/>
  <c r="K213" i="17" s="1"/>
  <c r="J214" i="17"/>
  <c r="K214" i="17" s="1"/>
  <c r="J215" i="17"/>
  <c r="K215" i="17" s="1"/>
  <c r="J216" i="17"/>
  <c r="K216" i="17" s="1"/>
  <c r="J217" i="17"/>
  <c r="K217" i="17" s="1"/>
  <c r="J218" i="17"/>
  <c r="K218" i="17" s="1"/>
  <c r="J219" i="17"/>
  <c r="K219" i="17" s="1"/>
  <c r="J220" i="17"/>
  <c r="K220" i="17" s="1"/>
  <c r="J221" i="17"/>
  <c r="K221" i="17" s="1"/>
  <c r="J222" i="17"/>
  <c r="K222" i="17" s="1"/>
  <c r="J223" i="17"/>
  <c r="K223" i="17" s="1"/>
  <c r="J224" i="17"/>
  <c r="K224" i="17" s="1"/>
  <c r="J225" i="17"/>
  <c r="K225" i="17" s="1"/>
  <c r="J226" i="17"/>
  <c r="K226" i="17" s="1"/>
  <c r="J227" i="17"/>
  <c r="K227" i="17" s="1"/>
  <c r="J228" i="17"/>
  <c r="K228" i="17" s="1"/>
  <c r="J229" i="17"/>
  <c r="K229" i="17" s="1"/>
  <c r="J230" i="17"/>
  <c r="K230" i="17" s="1"/>
  <c r="J231" i="17"/>
  <c r="K231" i="17" s="1"/>
  <c r="J232" i="17"/>
  <c r="K232" i="17" s="1"/>
  <c r="J233" i="17"/>
  <c r="K233" i="17" s="1"/>
  <c r="J234" i="17"/>
  <c r="K234" i="17" s="1"/>
  <c r="J235" i="17"/>
  <c r="K235" i="17" s="1"/>
  <c r="J236" i="17"/>
  <c r="K236" i="17" s="1"/>
  <c r="J237" i="17"/>
  <c r="K237" i="17" s="1"/>
  <c r="J238" i="17"/>
  <c r="K238" i="17" s="1"/>
  <c r="J239" i="17"/>
  <c r="K239" i="17" s="1"/>
  <c r="J240" i="17"/>
  <c r="K240" i="17" s="1"/>
  <c r="J241" i="17"/>
  <c r="K241" i="17" s="1"/>
  <c r="J242" i="17"/>
  <c r="K242" i="17" s="1"/>
  <c r="J243" i="17"/>
  <c r="K243" i="17" s="1"/>
  <c r="J244" i="17"/>
  <c r="K244" i="17" s="1"/>
  <c r="J245" i="17"/>
  <c r="K245" i="17" s="1"/>
  <c r="J246" i="17"/>
  <c r="K246" i="17" s="1"/>
  <c r="J247" i="17"/>
  <c r="K247" i="17" s="1"/>
  <c r="J248" i="17"/>
  <c r="K248" i="17" s="1"/>
  <c r="J249" i="17"/>
  <c r="K249" i="17" s="1"/>
  <c r="J250" i="17"/>
  <c r="K250" i="17" s="1"/>
  <c r="J251" i="17"/>
  <c r="K251" i="17" s="1"/>
  <c r="J252" i="17"/>
  <c r="K252" i="17" s="1"/>
  <c r="J253" i="17"/>
  <c r="K253" i="17" s="1"/>
  <c r="J254" i="17"/>
  <c r="K254" i="17" s="1"/>
  <c r="J255" i="17"/>
  <c r="K255" i="17" s="1"/>
  <c r="J256" i="17"/>
  <c r="K256" i="17" s="1"/>
  <c r="J257" i="17"/>
  <c r="K257" i="17" s="1"/>
  <c r="J258" i="17"/>
  <c r="K258" i="17" s="1"/>
  <c r="J259" i="17"/>
  <c r="K259" i="17" s="1"/>
  <c r="J260" i="17"/>
  <c r="K260" i="17" s="1"/>
  <c r="J261" i="17"/>
  <c r="K261" i="17" s="1"/>
  <c r="J262" i="17"/>
  <c r="K262" i="17" s="1"/>
  <c r="J263" i="17"/>
  <c r="K263" i="17" s="1"/>
  <c r="J264" i="17"/>
  <c r="K264" i="17" s="1"/>
  <c r="J265" i="17"/>
  <c r="K265" i="17" s="1"/>
  <c r="J266" i="17"/>
  <c r="K266" i="17" s="1"/>
  <c r="J267" i="17"/>
  <c r="K267" i="17" s="1"/>
  <c r="J268" i="17"/>
  <c r="K268" i="17" s="1"/>
  <c r="J269" i="17"/>
  <c r="K269" i="17" s="1"/>
  <c r="J270" i="17"/>
  <c r="K270" i="17" s="1"/>
  <c r="J271" i="17"/>
  <c r="K271" i="17" s="1"/>
  <c r="J272" i="17"/>
  <c r="K272" i="17" s="1"/>
  <c r="J273" i="17"/>
  <c r="K273" i="17" s="1"/>
  <c r="J274" i="17"/>
  <c r="K274" i="17" s="1"/>
  <c r="J275" i="17"/>
  <c r="K275" i="17" s="1"/>
  <c r="J276" i="17"/>
  <c r="K276" i="17" s="1"/>
  <c r="J277" i="17"/>
  <c r="K277" i="17" s="1"/>
  <c r="J278" i="17"/>
  <c r="K278" i="17" s="1"/>
  <c r="J279" i="17"/>
  <c r="K279" i="17" s="1"/>
  <c r="J280" i="17"/>
  <c r="K280" i="17" s="1"/>
  <c r="J281" i="17"/>
  <c r="K281" i="17" s="1"/>
  <c r="J282" i="17"/>
  <c r="K282" i="17" s="1"/>
  <c r="J283" i="17"/>
  <c r="K283" i="17" s="1"/>
  <c r="J284" i="17"/>
  <c r="K284" i="17" s="1"/>
  <c r="J285" i="17"/>
  <c r="K285" i="17" s="1"/>
  <c r="J286" i="17"/>
  <c r="K286" i="17" s="1"/>
  <c r="J287" i="17"/>
  <c r="K287" i="17" s="1"/>
  <c r="J288" i="17"/>
  <c r="K288" i="17" s="1"/>
  <c r="J289" i="17"/>
  <c r="K289" i="17" s="1"/>
  <c r="J290" i="17"/>
  <c r="K290" i="17" s="1"/>
  <c r="J291" i="17"/>
  <c r="K291" i="17" s="1"/>
  <c r="J2" i="17"/>
  <c r="K2" i="17" s="1"/>
  <c r="D4" i="36" a="1"/>
  <c r="D4" i="36" l="1"/>
  <c r="E47" i="29"/>
  <c r="F47" i="29" s="1"/>
  <c r="F46" i="29"/>
  <c r="F45" i="29"/>
  <c r="E417" i="2"/>
  <c r="F417" i="2" s="1"/>
  <c r="N87" i="17"/>
  <c r="N137" i="17"/>
  <c r="N116" i="17"/>
  <c r="N171" i="17"/>
  <c r="N29" i="17"/>
  <c r="N131" i="17"/>
  <c r="N164" i="17"/>
  <c r="N95" i="17"/>
  <c r="N213" i="17"/>
  <c r="N56" i="17"/>
  <c r="N47" i="17"/>
  <c r="N59" i="17"/>
  <c r="N11" i="17"/>
  <c r="N197" i="17"/>
  <c r="N7" i="17"/>
  <c r="N272" i="17"/>
  <c r="N65" i="17"/>
  <c r="N152" i="17"/>
  <c r="N185" i="17"/>
  <c r="N128" i="17"/>
  <c r="N188" i="17"/>
  <c r="N8" i="17"/>
  <c r="N179" i="17"/>
  <c r="N212" i="17"/>
  <c r="N111" i="17"/>
  <c r="N140" i="17"/>
  <c r="N113" i="17"/>
  <c r="N63" i="17"/>
  <c r="N138" i="17"/>
  <c r="N107" i="17"/>
  <c r="N261" i="17"/>
  <c r="N75" i="17"/>
  <c r="N4" i="17"/>
  <c r="N81" i="17"/>
  <c r="N173" i="17"/>
  <c r="N117" i="17"/>
  <c r="N5" i="17"/>
  <c r="N201" i="17"/>
  <c r="N224" i="17"/>
  <c r="N21" i="17"/>
  <c r="N32" i="17"/>
  <c r="N96" i="17"/>
  <c r="N119" i="17"/>
  <c r="N69" i="17"/>
  <c r="N76" i="17"/>
  <c r="N77" i="17"/>
  <c r="N51" i="17"/>
  <c r="N125" i="17"/>
  <c r="N53" i="17"/>
  <c r="N89" i="17"/>
  <c r="N209" i="17"/>
  <c r="N248" i="17"/>
  <c r="N227" i="17"/>
  <c r="N20" i="17"/>
  <c r="N141" i="17"/>
  <c r="N237" i="17"/>
  <c r="N195" i="17"/>
  <c r="N30" i="17"/>
  <c r="N68" i="17"/>
  <c r="N9" i="17"/>
  <c r="N105" i="17"/>
  <c r="N260" i="17"/>
  <c r="N200" i="17"/>
  <c r="N71" i="17"/>
  <c r="N104" i="17"/>
  <c r="N22" i="17"/>
  <c r="N127" i="17"/>
  <c r="N205" i="17"/>
  <c r="N250" i="17"/>
  <c r="N202" i="17"/>
  <c r="N66" i="17"/>
  <c r="N35" i="17"/>
  <c r="N88" i="17"/>
  <c r="N126" i="17"/>
  <c r="N83" i="17"/>
  <c r="N34" i="17"/>
  <c r="N14" i="17"/>
  <c r="N154" i="17"/>
  <c r="N40" i="17"/>
  <c r="N93" i="17"/>
  <c r="N67" i="17"/>
  <c r="N176" i="17"/>
  <c r="N186" i="17"/>
  <c r="N251" i="17"/>
  <c r="N268" i="17"/>
  <c r="N123" i="17"/>
  <c r="N129" i="17"/>
  <c r="N58" i="17"/>
  <c r="N147" i="17"/>
  <c r="N120" i="17"/>
  <c r="N255" i="17"/>
  <c r="N254" i="17"/>
  <c r="N100" i="17"/>
  <c r="N246" i="17"/>
  <c r="N214" i="17"/>
  <c r="N190" i="17"/>
  <c r="N73" i="17"/>
  <c r="N92" i="17"/>
  <c r="N144" i="17"/>
  <c r="N208" i="17"/>
  <c r="N122" i="17"/>
  <c r="N244" i="17"/>
  <c r="N41" i="17"/>
  <c r="N135" i="17"/>
  <c r="N44" i="17"/>
  <c r="N98" i="17"/>
  <c r="N167" i="17"/>
  <c r="N57" i="17"/>
  <c r="N235" i="17"/>
  <c r="N207" i="17"/>
  <c r="N101" i="17"/>
  <c r="N24" i="17"/>
  <c r="N184" i="17"/>
  <c r="N286" i="17"/>
  <c r="N189" i="17"/>
  <c r="N169" i="17"/>
  <c r="N155" i="17"/>
  <c r="N194" i="17"/>
  <c r="N143" i="17"/>
  <c r="N48" i="17"/>
  <c r="N289" i="17"/>
  <c r="N118" i="17"/>
  <c r="N142" i="17"/>
  <c r="N157" i="17"/>
  <c r="N82" i="17"/>
  <c r="N79" i="17"/>
  <c r="N64" i="17"/>
  <c r="N210" i="17"/>
  <c r="N287" i="17"/>
  <c r="N241" i="17"/>
  <c r="N290" i="17"/>
  <c r="N196" i="17"/>
  <c r="N106" i="17"/>
  <c r="N151" i="17"/>
  <c r="N291" i="17"/>
  <c r="N124" i="17"/>
  <c r="N273" i="17"/>
  <c r="N28" i="17"/>
  <c r="N175" i="17"/>
  <c r="N2" i="17"/>
  <c r="N238" i="17"/>
  <c r="N133" i="17"/>
  <c r="N148" i="17"/>
  <c r="N19" i="17"/>
  <c r="N174" i="17"/>
  <c r="N26" i="17"/>
  <c r="N282" i="17"/>
  <c r="N206" i="17"/>
  <c r="N90" i="17"/>
  <c r="N233" i="17"/>
  <c r="N132" i="17"/>
  <c r="N110" i="17"/>
  <c r="N153" i="17"/>
  <c r="N218" i="17"/>
  <c r="N279" i="17"/>
  <c r="N192" i="17"/>
  <c r="N270" i="17"/>
  <c r="N10" i="17"/>
  <c r="N39" i="17"/>
  <c r="N288" i="17"/>
  <c r="N43" i="17"/>
  <c r="N277" i="17"/>
  <c r="N182" i="17"/>
  <c r="N49" i="17"/>
  <c r="N267" i="17"/>
  <c r="N91" i="17"/>
  <c r="N215" i="17"/>
  <c r="N281" i="17"/>
  <c r="N115" i="17"/>
  <c r="N249" i="17"/>
  <c r="N80" i="17"/>
  <c r="N99" i="17"/>
  <c r="N193" i="17"/>
  <c r="N245" i="17"/>
  <c r="N219" i="17"/>
  <c r="N158" i="17"/>
  <c r="N70" i="17"/>
  <c r="N166" i="17"/>
  <c r="N253" i="17"/>
  <c r="N271" i="17"/>
  <c r="N36" i="17"/>
  <c r="N276" i="17"/>
  <c r="N252" i="17"/>
  <c r="N256" i="17"/>
  <c r="N136" i="17"/>
  <c r="N211" i="17"/>
  <c r="N109" i="17"/>
  <c r="N12" i="17"/>
  <c r="N275" i="17"/>
  <c r="N54" i="17"/>
  <c r="N46" i="17"/>
  <c r="N108" i="17"/>
  <c r="N25" i="17"/>
  <c r="N162" i="17"/>
  <c r="N18" i="17"/>
  <c r="N181" i="17"/>
  <c r="N27" i="17"/>
  <c r="N114" i="17"/>
  <c r="N225" i="17"/>
  <c r="N61" i="17"/>
  <c r="N45" i="17"/>
  <c r="N38" i="17"/>
  <c r="N102" i="17"/>
  <c r="N203" i="17"/>
  <c r="N221" i="17"/>
  <c r="N165" i="17"/>
  <c r="N50" i="17"/>
  <c r="N130" i="17"/>
  <c r="N198" i="17"/>
  <c r="N55" i="17"/>
  <c r="N17" i="17"/>
  <c r="N264" i="17"/>
  <c r="N229" i="17"/>
  <c r="N139" i="17"/>
  <c r="N243" i="17"/>
  <c r="N220" i="17"/>
  <c r="N263" i="17"/>
  <c r="N74" i="17"/>
  <c r="N283" i="17"/>
  <c r="N72" i="17"/>
  <c r="N240" i="17"/>
  <c r="N204" i="17"/>
  <c r="N160" i="17"/>
  <c r="N226" i="17"/>
  <c r="N97" i="17"/>
  <c r="N230" i="17"/>
  <c r="N103" i="17"/>
  <c r="N94" i="17"/>
  <c r="N42" i="17"/>
  <c r="N242" i="17"/>
  <c r="N156" i="17"/>
  <c r="N265" i="17"/>
  <c r="N31" i="17"/>
  <c r="N217" i="17"/>
  <c r="N274" i="17"/>
  <c r="N84" i="17"/>
  <c r="N278" i="17"/>
  <c r="N172" i="17"/>
  <c r="N259" i="17"/>
  <c r="N16" i="17"/>
  <c r="N37" i="17"/>
  <c r="N60" i="17"/>
  <c r="N112" i="17"/>
  <c r="N257" i="17"/>
  <c r="N86" i="17"/>
  <c r="N232" i="17"/>
  <c r="N145" i="17"/>
  <c r="N239" i="17"/>
  <c r="N285" i="17"/>
  <c r="N146" i="17"/>
  <c r="N85" i="17"/>
  <c r="N168" i="17"/>
  <c r="N262" i="17"/>
  <c r="N199" i="17"/>
  <c r="N13" i="17"/>
  <c r="N187" i="17"/>
  <c r="N150" i="17"/>
  <c r="N258" i="17"/>
  <c r="N269" i="17"/>
  <c r="N223" i="17"/>
  <c r="N134" i="17"/>
  <c r="N178" i="17"/>
  <c r="N121" i="17"/>
  <c r="N216" i="17"/>
  <c r="N170" i="17"/>
  <c r="N280" i="17"/>
  <c r="N284" i="17"/>
  <c r="N62" i="17"/>
  <c r="N183" i="17"/>
  <c r="N149" i="17"/>
  <c r="N78" i="17"/>
  <c r="N163" i="17"/>
  <c r="N6" i="17"/>
  <c r="N266" i="17"/>
  <c r="N180" i="17"/>
  <c r="N161" i="17"/>
  <c r="N222" i="17"/>
  <c r="N52" i="17"/>
  <c r="N23" i="17"/>
  <c r="N231" i="17"/>
  <c r="N247" i="17"/>
  <c r="N15" i="17"/>
  <c r="N191" i="17"/>
  <c r="N3" i="17"/>
  <c r="N33" i="17"/>
  <c r="N234" i="17"/>
  <c r="N228" i="17"/>
  <c r="N236" i="17"/>
  <c r="E2" i="2"/>
  <c r="F2" i="2" s="1"/>
  <c r="E441" i="2"/>
  <c r="F441" i="2" s="1"/>
  <c r="E67" i="29"/>
  <c r="D67" i="29"/>
  <c r="F67" i="29"/>
  <c r="L175" i="17"/>
  <c r="L118" i="17"/>
  <c r="L122" i="17"/>
  <c r="D47" i="29" l="1"/>
  <c r="D76" i="29"/>
  <c r="D75" i="29"/>
  <c r="D45" i="29"/>
  <c r="D72" i="29"/>
  <c r="D71" i="29"/>
  <c r="D46" i="29"/>
  <c r="D74" i="29"/>
  <c r="D73" i="29"/>
  <c r="L295" i="17"/>
  <c r="M122" i="17" s="1"/>
  <c r="M118" i="17" l="1"/>
  <c r="M175" i="17"/>
  <c r="V2" i="14"/>
  <c r="D34" i="25"/>
  <c r="X32" i="14" l="1"/>
  <c r="AA54" i="14"/>
  <c r="AA55" i="14"/>
  <c r="AA56" i="14"/>
  <c r="AA57" i="14"/>
  <c r="AA58" i="14"/>
  <c r="AA59" i="14"/>
  <c r="AA60" i="14"/>
  <c r="AA61" i="14"/>
  <c r="AA62" i="14"/>
  <c r="AA63" i="14"/>
  <c r="AA64" i="14"/>
  <c r="AA65" i="14"/>
  <c r="AA66" i="14"/>
  <c r="AA67" i="14"/>
  <c r="Y38" i="14"/>
  <c r="Y39" i="14"/>
  <c r="Y40" i="14"/>
  <c r="Y41" i="14"/>
  <c r="Y42" i="14"/>
  <c r="Y43" i="14"/>
  <c r="Y44" i="14"/>
  <c r="Y45" i="14"/>
  <c r="Y46" i="14"/>
  <c r="Y47" i="14"/>
  <c r="Y48" i="14"/>
  <c r="Y49" i="14"/>
  <c r="Y50" i="14"/>
  <c r="Y51" i="14"/>
  <c r="Y52" i="14"/>
  <c r="Y53" i="14"/>
  <c r="Y37" i="14"/>
  <c r="W3" i="14"/>
  <c r="X3" i="14" s="1"/>
  <c r="W4" i="14"/>
  <c r="X4" i="14" s="1"/>
  <c r="W5" i="14"/>
  <c r="X5" i="14" s="1"/>
  <c r="W6" i="14"/>
  <c r="X6" i="14" s="1"/>
  <c r="W7" i="14"/>
  <c r="X7" i="14" s="1"/>
  <c r="W8" i="14"/>
  <c r="X8" i="14" s="1"/>
  <c r="W9" i="14"/>
  <c r="X9" i="14" s="1"/>
  <c r="W10" i="14"/>
  <c r="X10" i="14" s="1"/>
  <c r="W11" i="14"/>
  <c r="X11" i="14" s="1"/>
  <c r="W12" i="14"/>
  <c r="X12" i="14" s="1"/>
  <c r="W13" i="14"/>
  <c r="X13" i="14" s="1"/>
  <c r="W14" i="14"/>
  <c r="X14" i="14" s="1"/>
  <c r="W15" i="14"/>
  <c r="X15" i="14" s="1"/>
  <c r="W16" i="14"/>
  <c r="X16" i="14" s="1"/>
  <c r="W17" i="14"/>
  <c r="X17" i="14" s="1"/>
  <c r="W18" i="14"/>
  <c r="X18" i="14" s="1"/>
  <c r="W19" i="14"/>
  <c r="X19" i="14" s="1"/>
  <c r="W20" i="14"/>
  <c r="X20" i="14" s="1"/>
  <c r="W21" i="14"/>
  <c r="X21" i="14" s="1"/>
  <c r="W22" i="14"/>
  <c r="X22" i="14" s="1"/>
  <c r="W23" i="14"/>
  <c r="X23" i="14" s="1"/>
  <c r="W24" i="14"/>
  <c r="X24" i="14" s="1"/>
  <c r="W25" i="14"/>
  <c r="X25" i="14" s="1"/>
  <c r="W26" i="14"/>
  <c r="X26" i="14" s="1"/>
  <c r="W27" i="14"/>
  <c r="X27" i="14" s="1"/>
  <c r="W28" i="14"/>
  <c r="X28" i="14" s="1"/>
  <c r="W29" i="14"/>
  <c r="X29" i="14" s="1"/>
  <c r="W30" i="14"/>
  <c r="X30" i="14" s="1"/>
  <c r="W31" i="14"/>
  <c r="X31" i="14" s="1"/>
  <c r="W32" i="14"/>
  <c r="W33" i="14"/>
  <c r="X33" i="14" s="1"/>
  <c r="W34" i="14"/>
  <c r="X34" i="14" s="1"/>
  <c r="W35" i="14"/>
  <c r="X35" i="14" s="1"/>
  <c r="W36" i="14"/>
  <c r="X36" i="14" s="1"/>
  <c r="W37" i="14"/>
  <c r="X37" i="14" s="1"/>
  <c r="W38" i="14"/>
  <c r="X38" i="14" s="1"/>
  <c r="W39" i="14"/>
  <c r="X39" i="14" s="1"/>
  <c r="W40" i="14"/>
  <c r="X40" i="14" s="1"/>
  <c r="W41" i="14"/>
  <c r="X41" i="14" s="1"/>
  <c r="W42" i="14"/>
  <c r="X42" i="14" s="1"/>
  <c r="W43" i="14"/>
  <c r="X43" i="14" s="1"/>
  <c r="W44" i="14"/>
  <c r="X44" i="14" s="1"/>
  <c r="W45" i="14"/>
  <c r="X45" i="14" s="1"/>
  <c r="W46" i="14"/>
  <c r="X46" i="14" s="1"/>
  <c r="W47" i="14"/>
  <c r="X47" i="14" s="1"/>
  <c r="W48" i="14"/>
  <c r="X48" i="14" s="1"/>
  <c r="W49" i="14"/>
  <c r="X49" i="14" s="1"/>
  <c r="W50" i="14"/>
  <c r="X50" i="14" s="1"/>
  <c r="W51" i="14"/>
  <c r="X51" i="14" s="1"/>
  <c r="W52" i="14"/>
  <c r="X52" i="14" s="1"/>
  <c r="W53" i="14"/>
  <c r="X53" i="14" s="1"/>
  <c r="W54" i="14"/>
  <c r="X54" i="14" s="1"/>
  <c r="W55" i="14"/>
  <c r="X55" i="14" s="1"/>
  <c r="W56" i="14"/>
  <c r="X56" i="14" s="1"/>
  <c r="W57" i="14"/>
  <c r="X57" i="14" s="1"/>
  <c r="W58" i="14"/>
  <c r="X58" i="14" s="1"/>
  <c r="W59" i="14"/>
  <c r="X59" i="14" s="1"/>
  <c r="W60" i="14"/>
  <c r="X60" i="14" s="1"/>
  <c r="W61" i="14"/>
  <c r="X61" i="14" s="1"/>
  <c r="W62" i="14"/>
  <c r="X62" i="14" s="1"/>
  <c r="W63" i="14"/>
  <c r="X63" i="14" s="1"/>
  <c r="W64" i="14"/>
  <c r="X64" i="14" s="1"/>
  <c r="W65" i="14"/>
  <c r="X65" i="14" s="1"/>
  <c r="W66" i="14"/>
  <c r="X66" i="14" s="1"/>
  <c r="W67" i="14"/>
  <c r="X67" i="14" s="1"/>
  <c r="W2" i="14"/>
  <c r="X2" i="14" s="1"/>
  <c r="P3" i="14"/>
  <c r="P4" i="14"/>
  <c r="P5" i="14"/>
  <c r="P6" i="14"/>
  <c r="P7" i="14"/>
  <c r="P8" i="14"/>
  <c r="P9" i="14"/>
  <c r="P10" i="14"/>
  <c r="P11" i="14"/>
  <c r="P12" i="14"/>
  <c r="P13" i="14"/>
  <c r="P14" i="14"/>
  <c r="P15" i="14"/>
  <c r="P16" i="14"/>
  <c r="P17" i="14"/>
  <c r="P18" i="14"/>
  <c r="P19" i="14"/>
  <c r="P20" i="14"/>
  <c r="P21" i="14"/>
  <c r="P22" i="14"/>
  <c r="P23" i="14"/>
  <c r="P24" i="14"/>
  <c r="P25" i="14"/>
  <c r="P26" i="14"/>
  <c r="P27" i="14"/>
  <c r="P28" i="14"/>
  <c r="P29" i="14"/>
  <c r="P30" i="14"/>
  <c r="P31" i="14"/>
  <c r="P32" i="14"/>
  <c r="P33" i="14"/>
  <c r="P34" i="14"/>
  <c r="P35" i="14"/>
  <c r="P36" i="14"/>
  <c r="P37" i="14"/>
  <c r="P38" i="14"/>
  <c r="P39" i="14"/>
  <c r="P40" i="14"/>
  <c r="P41" i="14"/>
  <c r="P42" i="14"/>
  <c r="P43" i="14"/>
  <c r="P44" i="14"/>
  <c r="P45" i="14"/>
  <c r="P46" i="14"/>
  <c r="P47" i="14"/>
  <c r="P48" i="14"/>
  <c r="P49" i="14"/>
  <c r="P50" i="14"/>
  <c r="P51" i="14"/>
  <c r="P52" i="14"/>
  <c r="P53" i="14"/>
  <c r="P54" i="14"/>
  <c r="P55" i="14"/>
  <c r="P56" i="14"/>
  <c r="P57" i="14"/>
  <c r="P58" i="14"/>
  <c r="P59" i="14"/>
  <c r="P60" i="14"/>
  <c r="P61" i="14"/>
  <c r="P62" i="14"/>
  <c r="P63" i="14"/>
  <c r="P64" i="14"/>
  <c r="P65" i="14"/>
  <c r="P66" i="14"/>
  <c r="P67" i="14"/>
  <c r="P2" i="14"/>
  <c r="Z38" i="14"/>
  <c r="AA38" i="14" s="1"/>
  <c r="Z39" i="14"/>
  <c r="AA39" i="14" s="1"/>
  <c r="Z40" i="14"/>
  <c r="AA40" i="14" s="1"/>
  <c r="Z41" i="14"/>
  <c r="AA41" i="14" s="1"/>
  <c r="Z42" i="14"/>
  <c r="AA42" i="14" s="1"/>
  <c r="Z43" i="14"/>
  <c r="AA43" i="14" s="1"/>
  <c r="Z44" i="14"/>
  <c r="AA44" i="14" s="1"/>
  <c r="Z45" i="14"/>
  <c r="AA45" i="14" s="1"/>
  <c r="Z46" i="14"/>
  <c r="AA46" i="14" s="1"/>
  <c r="Z47" i="14"/>
  <c r="AA47" i="14" s="1"/>
  <c r="Z48" i="14"/>
  <c r="AA48" i="14" s="1"/>
  <c r="Z49" i="14"/>
  <c r="AA49" i="14" s="1"/>
  <c r="Z50" i="14"/>
  <c r="AA50" i="14" s="1"/>
  <c r="Z51" i="14"/>
  <c r="AA51" i="14" s="1"/>
  <c r="Z52" i="14"/>
  <c r="AA52" i="14" s="1"/>
  <c r="Z53" i="14"/>
  <c r="AA53" i="14" s="1"/>
  <c r="Z37" i="14"/>
  <c r="AA37" i="14" s="1"/>
  <c r="M2" i="14"/>
  <c r="M3" i="14"/>
  <c r="M4" i="14"/>
  <c r="M5" i="14"/>
  <c r="M6" i="14"/>
  <c r="M7" i="14"/>
  <c r="M8" i="14"/>
  <c r="M9" i="14"/>
  <c r="M10" i="14"/>
  <c r="M11" i="14"/>
  <c r="M12" i="14"/>
  <c r="M13" i="14"/>
  <c r="M14" i="14"/>
  <c r="M15" i="14"/>
  <c r="M16" i="14"/>
  <c r="M17" i="14"/>
  <c r="M18" i="14"/>
  <c r="M19" i="14"/>
  <c r="M20" i="14"/>
  <c r="M21" i="14"/>
  <c r="M22" i="14"/>
  <c r="M23" i="14"/>
  <c r="M24" i="14"/>
  <c r="M25" i="14"/>
  <c r="M26" i="14"/>
  <c r="M27" i="14"/>
  <c r="M28" i="14"/>
  <c r="M29" i="14"/>
  <c r="M30" i="14"/>
  <c r="M31" i="14"/>
  <c r="M32" i="14"/>
  <c r="M33" i="14"/>
  <c r="M34" i="14"/>
  <c r="M35" i="14"/>
  <c r="M36" i="14"/>
  <c r="M37" i="14"/>
  <c r="M38" i="14"/>
  <c r="M39" i="14"/>
  <c r="M40" i="14"/>
  <c r="M41" i="14"/>
  <c r="M42" i="14"/>
  <c r="M43" i="14"/>
  <c r="M44" i="14"/>
  <c r="M45" i="14"/>
  <c r="M46" i="14"/>
  <c r="M47" i="14"/>
  <c r="M48" i="14"/>
  <c r="M49" i="14"/>
  <c r="M50" i="14"/>
  <c r="M51" i="14"/>
  <c r="M52" i="14"/>
  <c r="M53" i="14"/>
  <c r="M54" i="14"/>
  <c r="M55" i="14"/>
  <c r="M56" i="14"/>
  <c r="M57" i="14"/>
  <c r="M58" i="14"/>
  <c r="M59" i="14"/>
  <c r="M60" i="14"/>
  <c r="M61" i="14"/>
  <c r="M62" i="14"/>
  <c r="M63" i="14"/>
  <c r="M64" i="14"/>
  <c r="M65" i="14"/>
  <c r="M66" i="14"/>
  <c r="M67" i="14"/>
  <c r="V3" i="14"/>
  <c r="V4" i="14"/>
  <c r="V5" i="14"/>
  <c r="V6" i="14"/>
  <c r="V7" i="14"/>
  <c r="V8" i="14"/>
  <c r="V9" i="14"/>
  <c r="V10" i="14"/>
  <c r="V11" i="14"/>
  <c r="V12" i="14"/>
  <c r="V13" i="14"/>
  <c r="V14" i="14"/>
  <c r="V15" i="14"/>
  <c r="V16" i="14"/>
  <c r="V17" i="14"/>
  <c r="V18" i="14"/>
  <c r="V19" i="14"/>
  <c r="V20" i="14"/>
  <c r="V21" i="14"/>
  <c r="V22" i="14"/>
  <c r="V23" i="14"/>
  <c r="V24" i="14"/>
  <c r="V25" i="14"/>
  <c r="V26" i="14"/>
  <c r="V27" i="14"/>
  <c r="V28" i="14"/>
  <c r="V29" i="14"/>
  <c r="V30" i="14"/>
  <c r="V31" i="14"/>
  <c r="V32" i="14"/>
  <c r="V33" i="14"/>
  <c r="V34" i="14"/>
  <c r="V35" i="14"/>
  <c r="V36" i="14"/>
  <c r="V37" i="14"/>
  <c r="V38" i="14"/>
  <c r="V39" i="14"/>
  <c r="V40" i="14"/>
  <c r="V41" i="14"/>
  <c r="V42" i="14"/>
  <c r="V43" i="14"/>
  <c r="V44" i="14"/>
  <c r="V45" i="14"/>
  <c r="V46" i="14"/>
  <c r="V47" i="14"/>
  <c r="V48" i="14"/>
  <c r="V49" i="14"/>
  <c r="V50" i="14"/>
  <c r="V51" i="14"/>
  <c r="V52" i="14"/>
  <c r="V53" i="14"/>
  <c r="V54" i="14"/>
  <c r="V55" i="14"/>
  <c r="V56" i="14"/>
  <c r="V57" i="14"/>
  <c r="V58" i="14"/>
  <c r="V59" i="14"/>
  <c r="V60" i="14"/>
  <c r="V61" i="14"/>
  <c r="V62" i="14"/>
  <c r="V63" i="14"/>
  <c r="V64" i="14"/>
  <c r="V65" i="14"/>
  <c r="V66" i="14"/>
  <c r="V67" i="14"/>
  <c r="B291" i="17"/>
  <c r="F291" i="17"/>
  <c r="G291" i="17"/>
  <c r="B247" i="17"/>
  <c r="F247" i="17"/>
  <c r="G247" i="17"/>
  <c r="B248" i="17"/>
  <c r="F248" i="17"/>
  <c r="G248" i="17"/>
  <c r="B249" i="17"/>
  <c r="F249" i="17"/>
  <c r="G249" i="17"/>
  <c r="B250" i="17"/>
  <c r="F250" i="17"/>
  <c r="G250" i="17"/>
  <c r="B251" i="17"/>
  <c r="F251" i="17"/>
  <c r="G251" i="17"/>
  <c r="B252" i="17"/>
  <c r="F252" i="17"/>
  <c r="G252" i="17"/>
  <c r="B253" i="17"/>
  <c r="F253" i="17"/>
  <c r="G253" i="17"/>
  <c r="E253" i="17" s="1"/>
  <c r="B254" i="17"/>
  <c r="F254" i="17"/>
  <c r="G254" i="17"/>
  <c r="B255" i="17"/>
  <c r="F255" i="17"/>
  <c r="G255" i="17"/>
  <c r="B256" i="17"/>
  <c r="F256" i="17"/>
  <c r="G256" i="17"/>
  <c r="B257" i="17"/>
  <c r="F257" i="17"/>
  <c r="G257" i="17"/>
  <c r="E257" i="17" s="1"/>
  <c r="B258" i="17"/>
  <c r="F258" i="17"/>
  <c r="G258" i="17"/>
  <c r="B259" i="17"/>
  <c r="F259" i="17"/>
  <c r="G259" i="17"/>
  <c r="B260" i="17"/>
  <c r="F260" i="17"/>
  <c r="G260" i="17"/>
  <c r="B261" i="17"/>
  <c r="F261" i="17"/>
  <c r="G261" i="17"/>
  <c r="E261" i="17" s="1"/>
  <c r="B262" i="17"/>
  <c r="F262" i="17"/>
  <c r="G262" i="17"/>
  <c r="B263" i="17"/>
  <c r="F263" i="17"/>
  <c r="G263" i="17"/>
  <c r="B264" i="17"/>
  <c r="F264" i="17"/>
  <c r="G264" i="17"/>
  <c r="B265" i="17"/>
  <c r="F265" i="17"/>
  <c r="G265" i="17"/>
  <c r="E265" i="17" s="1"/>
  <c r="B266" i="17"/>
  <c r="F266" i="17"/>
  <c r="G266" i="17"/>
  <c r="B267" i="17"/>
  <c r="F267" i="17"/>
  <c r="G267" i="17"/>
  <c r="B268" i="17"/>
  <c r="F268" i="17"/>
  <c r="G268" i="17"/>
  <c r="B269" i="17"/>
  <c r="F269" i="17"/>
  <c r="G269" i="17"/>
  <c r="E269" i="17" s="1"/>
  <c r="B270" i="17"/>
  <c r="F270" i="17"/>
  <c r="G270" i="17"/>
  <c r="E270" i="17" s="1"/>
  <c r="B271" i="17"/>
  <c r="F271" i="17"/>
  <c r="G271" i="17"/>
  <c r="B272" i="17"/>
  <c r="F272" i="17"/>
  <c r="G272" i="17"/>
  <c r="B273" i="17"/>
  <c r="F273" i="17"/>
  <c r="G273" i="17"/>
  <c r="E273" i="17" s="1"/>
  <c r="B274" i="17"/>
  <c r="F274" i="17"/>
  <c r="G274" i="17"/>
  <c r="E274" i="17" s="1"/>
  <c r="B275" i="17"/>
  <c r="F275" i="17"/>
  <c r="G275" i="17"/>
  <c r="B276" i="17"/>
  <c r="F276" i="17"/>
  <c r="G276" i="17"/>
  <c r="B277" i="17"/>
  <c r="F277" i="17"/>
  <c r="G277" i="17"/>
  <c r="E277" i="17" s="1"/>
  <c r="B278" i="17"/>
  <c r="F278" i="17"/>
  <c r="G278" i="17"/>
  <c r="E278" i="17" s="1"/>
  <c r="B279" i="17"/>
  <c r="F279" i="17"/>
  <c r="G279" i="17"/>
  <c r="B280" i="17"/>
  <c r="F280" i="17"/>
  <c r="G280" i="17"/>
  <c r="B281" i="17"/>
  <c r="F281" i="17"/>
  <c r="G281" i="17"/>
  <c r="E281" i="17" s="1"/>
  <c r="B282" i="17"/>
  <c r="F282" i="17"/>
  <c r="G282" i="17"/>
  <c r="E282" i="17" s="1"/>
  <c r="B283" i="17"/>
  <c r="F283" i="17"/>
  <c r="G283" i="17"/>
  <c r="B284" i="17"/>
  <c r="F284" i="17"/>
  <c r="G284" i="17"/>
  <c r="B285" i="17"/>
  <c r="F285" i="17"/>
  <c r="G285" i="17"/>
  <c r="E285" i="17" s="1"/>
  <c r="B286" i="17"/>
  <c r="F286" i="17"/>
  <c r="G286" i="17"/>
  <c r="E286" i="17" s="1"/>
  <c r="B287" i="17"/>
  <c r="F287" i="17"/>
  <c r="G287" i="17"/>
  <c r="B288" i="17"/>
  <c r="F288" i="17"/>
  <c r="G288" i="17"/>
  <c r="B289" i="17"/>
  <c r="F289" i="17"/>
  <c r="G289" i="17"/>
  <c r="E289" i="17" s="1"/>
  <c r="B290" i="17"/>
  <c r="F290" i="17"/>
  <c r="G290" i="17"/>
  <c r="E290" i="17" s="1"/>
  <c r="B246" i="17"/>
  <c r="G246" i="17"/>
  <c r="F246" i="17"/>
  <c r="G245" i="17"/>
  <c r="F245" i="17"/>
  <c r="B245" i="17"/>
  <c r="G244" i="17"/>
  <c r="F244" i="17"/>
  <c r="G243" i="17"/>
  <c r="E243" i="17" s="1"/>
  <c r="F243" i="17"/>
  <c r="G242" i="17"/>
  <c r="F242" i="17"/>
  <c r="G241" i="17"/>
  <c r="F241" i="17"/>
  <c r="G240" i="17"/>
  <c r="F240" i="17"/>
  <c r="G239" i="17"/>
  <c r="F239" i="17"/>
  <c r="G238" i="17"/>
  <c r="F238" i="17"/>
  <c r="G237" i="17"/>
  <c r="E237" i="17" s="1"/>
  <c r="F237" i="17"/>
  <c r="G236" i="17"/>
  <c r="F236" i="17"/>
  <c r="G235" i="17"/>
  <c r="F235" i="17"/>
  <c r="G234" i="17"/>
  <c r="F234" i="17"/>
  <c r="G233" i="17"/>
  <c r="F233" i="17"/>
  <c r="G232" i="17"/>
  <c r="F232" i="17"/>
  <c r="G231" i="17"/>
  <c r="E231" i="17" s="1"/>
  <c r="F231" i="17"/>
  <c r="G230" i="17"/>
  <c r="F230" i="17"/>
  <c r="G229" i="17"/>
  <c r="F229" i="17"/>
  <c r="G228" i="17"/>
  <c r="F228" i="17"/>
  <c r="G227" i="17"/>
  <c r="F227" i="17"/>
  <c r="G226" i="17"/>
  <c r="F226" i="17"/>
  <c r="G225" i="17"/>
  <c r="E225" i="17" s="1"/>
  <c r="F225" i="17"/>
  <c r="G224" i="17"/>
  <c r="F224" i="17"/>
  <c r="G223" i="17"/>
  <c r="F223" i="17"/>
  <c r="G222" i="17"/>
  <c r="E222" i="17" s="1"/>
  <c r="F222" i="17"/>
  <c r="G221" i="17"/>
  <c r="F221" i="17"/>
  <c r="G220" i="17"/>
  <c r="F220" i="17"/>
  <c r="G219" i="17"/>
  <c r="E219" i="17" s="1"/>
  <c r="F219" i="17"/>
  <c r="G218" i="17"/>
  <c r="F218" i="17"/>
  <c r="G217" i="17"/>
  <c r="F217" i="17"/>
  <c r="G216" i="17"/>
  <c r="E216" i="17" s="1"/>
  <c r="F216" i="17"/>
  <c r="G215" i="17"/>
  <c r="F215" i="17"/>
  <c r="G214" i="17"/>
  <c r="F214" i="17"/>
  <c r="G213" i="17"/>
  <c r="E213" i="17" s="1"/>
  <c r="F213" i="17"/>
  <c r="G212" i="17"/>
  <c r="F212" i="17"/>
  <c r="G211" i="17"/>
  <c r="F211" i="17"/>
  <c r="G210" i="17"/>
  <c r="E210" i="17" s="1"/>
  <c r="F210" i="17"/>
  <c r="G209" i="17"/>
  <c r="F209" i="17"/>
  <c r="G208" i="17"/>
  <c r="F208" i="17"/>
  <c r="G207" i="17"/>
  <c r="E207" i="17" s="1"/>
  <c r="F207" i="17"/>
  <c r="G206" i="17"/>
  <c r="F206" i="17"/>
  <c r="G205" i="17"/>
  <c r="F205" i="17"/>
  <c r="G204" i="17"/>
  <c r="E204" i="17" s="1"/>
  <c r="F204" i="17"/>
  <c r="G203" i="17"/>
  <c r="F203" i="17"/>
  <c r="G202" i="17"/>
  <c r="F202" i="17"/>
  <c r="G201" i="17"/>
  <c r="E201" i="17" s="1"/>
  <c r="F201" i="17"/>
  <c r="G200" i="17"/>
  <c r="F200" i="17"/>
  <c r="G199" i="17"/>
  <c r="F199" i="17"/>
  <c r="G198" i="17"/>
  <c r="E198" i="17" s="1"/>
  <c r="F198" i="17"/>
  <c r="G197" i="17"/>
  <c r="F197" i="17"/>
  <c r="G196" i="17"/>
  <c r="F196" i="17"/>
  <c r="G195" i="17"/>
  <c r="E195" i="17" s="1"/>
  <c r="F195" i="17"/>
  <c r="G194" i="17"/>
  <c r="F194" i="17"/>
  <c r="G193" i="17"/>
  <c r="F193" i="17"/>
  <c r="G192" i="17"/>
  <c r="E192" i="17" s="1"/>
  <c r="F192" i="17"/>
  <c r="G191" i="17"/>
  <c r="F191" i="17"/>
  <c r="G190" i="17"/>
  <c r="F190" i="17"/>
  <c r="G189" i="17"/>
  <c r="E189" i="17" s="1"/>
  <c r="F189" i="17"/>
  <c r="G188" i="17"/>
  <c r="F188" i="17"/>
  <c r="G187" i="17"/>
  <c r="F187" i="17"/>
  <c r="G186" i="17"/>
  <c r="E186" i="17" s="1"/>
  <c r="F186" i="17"/>
  <c r="G185" i="17"/>
  <c r="F185" i="17"/>
  <c r="G184" i="17"/>
  <c r="F184" i="17"/>
  <c r="G183" i="17"/>
  <c r="E183" i="17" s="1"/>
  <c r="F183" i="17"/>
  <c r="G182" i="17"/>
  <c r="F182" i="17"/>
  <c r="G181" i="17"/>
  <c r="F181" i="17"/>
  <c r="G180" i="17"/>
  <c r="E180" i="17" s="1"/>
  <c r="F180" i="17"/>
  <c r="G179" i="17"/>
  <c r="F179" i="17"/>
  <c r="B12" i="17"/>
  <c r="F12" i="17"/>
  <c r="G12" i="17"/>
  <c r="E12" i="17" s="1"/>
  <c r="B13" i="17"/>
  <c r="F13" i="17"/>
  <c r="G13" i="17"/>
  <c r="B14" i="17"/>
  <c r="F14" i="17"/>
  <c r="G14" i="17"/>
  <c r="E14" i="17" s="1"/>
  <c r="B15" i="17"/>
  <c r="F15" i="17"/>
  <c r="G15" i="17"/>
  <c r="B16" i="17"/>
  <c r="F16" i="17"/>
  <c r="G16" i="17"/>
  <c r="E16" i="17" s="1"/>
  <c r="B17" i="17"/>
  <c r="F17" i="17"/>
  <c r="G17" i="17"/>
  <c r="B18" i="17"/>
  <c r="F18" i="17"/>
  <c r="G18" i="17"/>
  <c r="E18" i="17" s="1"/>
  <c r="B19" i="17"/>
  <c r="F19" i="17"/>
  <c r="G19" i="17"/>
  <c r="B20" i="17"/>
  <c r="F20" i="17"/>
  <c r="G20" i="17"/>
  <c r="E20" i="17" s="1"/>
  <c r="B21" i="17"/>
  <c r="F21" i="17"/>
  <c r="G21" i="17"/>
  <c r="B22" i="17"/>
  <c r="F22" i="17"/>
  <c r="G22" i="17"/>
  <c r="E22" i="17" s="1"/>
  <c r="B23" i="17"/>
  <c r="F23" i="17"/>
  <c r="G23" i="17"/>
  <c r="B24" i="17"/>
  <c r="F24" i="17"/>
  <c r="G24" i="17"/>
  <c r="E24" i="17" s="1"/>
  <c r="B25" i="17"/>
  <c r="F25" i="17"/>
  <c r="G25" i="17"/>
  <c r="B26" i="17"/>
  <c r="F26" i="17"/>
  <c r="G26" i="17"/>
  <c r="E26" i="17" s="1"/>
  <c r="B27" i="17"/>
  <c r="F27" i="17"/>
  <c r="G27" i="17"/>
  <c r="B28" i="17"/>
  <c r="F28" i="17"/>
  <c r="G28" i="17"/>
  <c r="E28" i="17" s="1"/>
  <c r="B29" i="17"/>
  <c r="F29" i="17"/>
  <c r="G29" i="17"/>
  <c r="B30" i="17"/>
  <c r="F30" i="17"/>
  <c r="G30" i="17"/>
  <c r="E30" i="17" s="1"/>
  <c r="B31" i="17"/>
  <c r="F31" i="17"/>
  <c r="G31" i="17"/>
  <c r="B32" i="17"/>
  <c r="F32" i="17"/>
  <c r="G32" i="17"/>
  <c r="E32" i="17" s="1"/>
  <c r="B33" i="17"/>
  <c r="F33" i="17"/>
  <c r="G33" i="17"/>
  <c r="E33" i="17" s="1"/>
  <c r="B34" i="17"/>
  <c r="F34" i="17"/>
  <c r="G34" i="17"/>
  <c r="E34" i="17" s="1"/>
  <c r="B35" i="17"/>
  <c r="F35" i="17"/>
  <c r="G35" i="17"/>
  <c r="B36" i="17"/>
  <c r="F36" i="17"/>
  <c r="G36" i="17"/>
  <c r="E36" i="17" s="1"/>
  <c r="B37" i="17"/>
  <c r="F37" i="17"/>
  <c r="G37" i="17"/>
  <c r="E37" i="17" s="1"/>
  <c r="B38" i="17"/>
  <c r="F38" i="17"/>
  <c r="G38" i="17"/>
  <c r="E38" i="17" s="1"/>
  <c r="B39" i="17"/>
  <c r="F39" i="17"/>
  <c r="G39" i="17"/>
  <c r="B40" i="17"/>
  <c r="F40" i="17"/>
  <c r="G40" i="17"/>
  <c r="E40" i="17" s="1"/>
  <c r="B41" i="17"/>
  <c r="F41" i="17"/>
  <c r="G41" i="17"/>
  <c r="E41" i="17" s="1"/>
  <c r="B42" i="17"/>
  <c r="F42" i="17"/>
  <c r="G42" i="17"/>
  <c r="E42" i="17" s="1"/>
  <c r="B43" i="17"/>
  <c r="F43" i="17"/>
  <c r="G43" i="17"/>
  <c r="B44" i="17"/>
  <c r="F44" i="17"/>
  <c r="G44" i="17"/>
  <c r="E44" i="17" s="1"/>
  <c r="B45" i="17"/>
  <c r="F45" i="17"/>
  <c r="G45" i="17"/>
  <c r="E45" i="17" s="1"/>
  <c r="B46" i="17"/>
  <c r="F46" i="17"/>
  <c r="G46" i="17"/>
  <c r="E46" i="17" s="1"/>
  <c r="B47" i="17"/>
  <c r="F47" i="17"/>
  <c r="G47" i="17"/>
  <c r="B48" i="17"/>
  <c r="F48" i="17"/>
  <c r="G48" i="17"/>
  <c r="E48" i="17" s="1"/>
  <c r="B49" i="17"/>
  <c r="F49" i="17"/>
  <c r="G49" i="17"/>
  <c r="E49" i="17" s="1"/>
  <c r="B50" i="17"/>
  <c r="F50" i="17"/>
  <c r="G50" i="17"/>
  <c r="E50" i="17" s="1"/>
  <c r="B51" i="17"/>
  <c r="F51" i="17"/>
  <c r="G51" i="17"/>
  <c r="B52" i="17"/>
  <c r="F52" i="17"/>
  <c r="G52" i="17"/>
  <c r="E52" i="17" s="1"/>
  <c r="B53" i="17"/>
  <c r="F53" i="17"/>
  <c r="G53" i="17"/>
  <c r="E53" i="17" s="1"/>
  <c r="B54" i="17"/>
  <c r="F54" i="17"/>
  <c r="G54" i="17"/>
  <c r="E54" i="17" s="1"/>
  <c r="B55" i="17"/>
  <c r="F55" i="17"/>
  <c r="G55" i="17"/>
  <c r="B56" i="17"/>
  <c r="F56" i="17"/>
  <c r="G56" i="17"/>
  <c r="E56" i="17" s="1"/>
  <c r="B57" i="17"/>
  <c r="F57" i="17"/>
  <c r="G57" i="17"/>
  <c r="E57" i="17" s="1"/>
  <c r="B58" i="17"/>
  <c r="F58" i="17"/>
  <c r="G58" i="17"/>
  <c r="E58" i="17" s="1"/>
  <c r="B59" i="17"/>
  <c r="F59" i="17"/>
  <c r="G59" i="17"/>
  <c r="B60" i="17"/>
  <c r="F60" i="17"/>
  <c r="G60" i="17"/>
  <c r="E60" i="17" s="1"/>
  <c r="B61" i="17"/>
  <c r="F61" i="17"/>
  <c r="G61" i="17"/>
  <c r="E61" i="17" s="1"/>
  <c r="B62" i="17"/>
  <c r="F62" i="17"/>
  <c r="G62" i="17"/>
  <c r="E62" i="17" s="1"/>
  <c r="B63" i="17"/>
  <c r="F63" i="17"/>
  <c r="G63" i="17"/>
  <c r="B64" i="17"/>
  <c r="F64" i="17"/>
  <c r="G64" i="17"/>
  <c r="E64" i="17" s="1"/>
  <c r="B65" i="17"/>
  <c r="F65" i="17"/>
  <c r="G65" i="17"/>
  <c r="E65" i="17" s="1"/>
  <c r="B66" i="17"/>
  <c r="F66" i="17"/>
  <c r="G66" i="17"/>
  <c r="E66" i="17" s="1"/>
  <c r="B67" i="17"/>
  <c r="F67" i="17"/>
  <c r="G67" i="17"/>
  <c r="B68" i="17"/>
  <c r="F68" i="17"/>
  <c r="G68" i="17"/>
  <c r="E68" i="17" s="1"/>
  <c r="B69" i="17"/>
  <c r="F69" i="17"/>
  <c r="G69" i="17"/>
  <c r="E69" i="17" s="1"/>
  <c r="B70" i="17"/>
  <c r="F70" i="17"/>
  <c r="G70" i="17"/>
  <c r="E70" i="17" s="1"/>
  <c r="B71" i="17"/>
  <c r="F71" i="17"/>
  <c r="G71" i="17"/>
  <c r="B72" i="17"/>
  <c r="F72" i="17"/>
  <c r="G72" i="17"/>
  <c r="E72" i="17" s="1"/>
  <c r="B73" i="17"/>
  <c r="F73" i="17"/>
  <c r="G73" i="17"/>
  <c r="E73" i="17" s="1"/>
  <c r="B74" i="17"/>
  <c r="F74" i="17"/>
  <c r="G74" i="17"/>
  <c r="E74" i="17" s="1"/>
  <c r="B75" i="17"/>
  <c r="F75" i="17"/>
  <c r="G75" i="17"/>
  <c r="B76" i="17"/>
  <c r="F76" i="17"/>
  <c r="G76" i="17"/>
  <c r="E76" i="17" s="1"/>
  <c r="B77" i="17"/>
  <c r="F77" i="17"/>
  <c r="G77" i="17"/>
  <c r="E77" i="17" s="1"/>
  <c r="B78" i="17"/>
  <c r="F78" i="17"/>
  <c r="G78" i="17"/>
  <c r="E78" i="17" s="1"/>
  <c r="B79" i="17"/>
  <c r="F79" i="17"/>
  <c r="G79" i="17"/>
  <c r="B80" i="17"/>
  <c r="F80" i="17"/>
  <c r="G80" i="17"/>
  <c r="E80" i="17" s="1"/>
  <c r="B81" i="17"/>
  <c r="F81" i="17"/>
  <c r="G81" i="17"/>
  <c r="E81" i="17" s="1"/>
  <c r="B82" i="17"/>
  <c r="F82" i="17"/>
  <c r="G82" i="17"/>
  <c r="E82" i="17" s="1"/>
  <c r="B83" i="17"/>
  <c r="F83" i="17"/>
  <c r="G83" i="17"/>
  <c r="B84" i="17"/>
  <c r="F84" i="17"/>
  <c r="G84" i="17"/>
  <c r="E84" i="17" s="1"/>
  <c r="B85" i="17"/>
  <c r="F85" i="17"/>
  <c r="G85" i="17"/>
  <c r="E85" i="17" s="1"/>
  <c r="B86" i="17"/>
  <c r="F86" i="17"/>
  <c r="G86" i="17"/>
  <c r="E86" i="17" s="1"/>
  <c r="B87" i="17"/>
  <c r="F87" i="17"/>
  <c r="G87" i="17"/>
  <c r="B88" i="17"/>
  <c r="F88" i="17"/>
  <c r="G88" i="17"/>
  <c r="E88" i="17" s="1"/>
  <c r="B89" i="17"/>
  <c r="F89" i="17"/>
  <c r="G89" i="17"/>
  <c r="E89" i="17" s="1"/>
  <c r="B90" i="17"/>
  <c r="F90" i="17"/>
  <c r="G90" i="17"/>
  <c r="E90" i="17" s="1"/>
  <c r="B91" i="17"/>
  <c r="F91" i="17"/>
  <c r="G91" i="17"/>
  <c r="E91" i="17" s="1"/>
  <c r="B92" i="17"/>
  <c r="F92" i="17"/>
  <c r="G92" i="17"/>
  <c r="E92" i="17" s="1"/>
  <c r="B93" i="17"/>
  <c r="F93" i="17"/>
  <c r="G93" i="17"/>
  <c r="E93" i="17" s="1"/>
  <c r="B94" i="17"/>
  <c r="F94" i="17"/>
  <c r="G94" i="17"/>
  <c r="E94" i="17" s="1"/>
  <c r="B95" i="17"/>
  <c r="F95" i="17"/>
  <c r="G95" i="17"/>
  <c r="E95" i="17" s="1"/>
  <c r="B96" i="17"/>
  <c r="F96" i="17"/>
  <c r="G96" i="17"/>
  <c r="E96" i="17" s="1"/>
  <c r="B97" i="17"/>
  <c r="F97" i="17"/>
  <c r="G97" i="17"/>
  <c r="E97" i="17" s="1"/>
  <c r="B98" i="17"/>
  <c r="F98" i="17"/>
  <c r="G98" i="17"/>
  <c r="E98" i="17" s="1"/>
  <c r="B99" i="17"/>
  <c r="F99" i="17"/>
  <c r="G99" i="17"/>
  <c r="E99" i="17" s="1"/>
  <c r="B100" i="17"/>
  <c r="F100" i="17"/>
  <c r="G100" i="17"/>
  <c r="E100" i="17" s="1"/>
  <c r="B101" i="17"/>
  <c r="F101" i="17"/>
  <c r="G101" i="17"/>
  <c r="E101" i="17" s="1"/>
  <c r="B102" i="17"/>
  <c r="F102" i="17"/>
  <c r="G102" i="17"/>
  <c r="E102" i="17" s="1"/>
  <c r="B103" i="17"/>
  <c r="F103" i="17"/>
  <c r="G103" i="17"/>
  <c r="E103" i="17" s="1"/>
  <c r="B104" i="17"/>
  <c r="F104" i="17"/>
  <c r="G104" i="17"/>
  <c r="E104" i="17" s="1"/>
  <c r="B105" i="17"/>
  <c r="F105" i="17"/>
  <c r="G105" i="17"/>
  <c r="E105" i="17" s="1"/>
  <c r="B106" i="17"/>
  <c r="F106" i="17"/>
  <c r="G106" i="17"/>
  <c r="E106" i="17" s="1"/>
  <c r="B107" i="17"/>
  <c r="F107" i="17"/>
  <c r="G107" i="17"/>
  <c r="E107" i="17" s="1"/>
  <c r="B108" i="17"/>
  <c r="F108" i="17"/>
  <c r="G108" i="17"/>
  <c r="E108" i="17" s="1"/>
  <c r="B109" i="17"/>
  <c r="F109" i="17"/>
  <c r="G109" i="17"/>
  <c r="E109" i="17" s="1"/>
  <c r="B110" i="17"/>
  <c r="F110" i="17"/>
  <c r="G110" i="17"/>
  <c r="E110" i="17" s="1"/>
  <c r="B111" i="17"/>
  <c r="F111" i="17"/>
  <c r="G111" i="17"/>
  <c r="E111" i="17" s="1"/>
  <c r="B112" i="17"/>
  <c r="F112" i="17"/>
  <c r="G112" i="17"/>
  <c r="E112" i="17" s="1"/>
  <c r="B113" i="17"/>
  <c r="F113" i="17"/>
  <c r="G113" i="17"/>
  <c r="E113" i="17" s="1"/>
  <c r="B114" i="17"/>
  <c r="F114" i="17"/>
  <c r="G114" i="17"/>
  <c r="E114" i="17" s="1"/>
  <c r="B115" i="17"/>
  <c r="F115" i="17"/>
  <c r="G115" i="17"/>
  <c r="E115" i="17" s="1"/>
  <c r="B116" i="17"/>
  <c r="F116" i="17"/>
  <c r="G116" i="17"/>
  <c r="E116" i="17" s="1"/>
  <c r="B117" i="17"/>
  <c r="F117" i="17"/>
  <c r="G117" i="17"/>
  <c r="E117" i="17" s="1"/>
  <c r="B118" i="17"/>
  <c r="F118" i="17"/>
  <c r="G118" i="17"/>
  <c r="E118" i="17" s="1"/>
  <c r="B119" i="17"/>
  <c r="F119" i="17"/>
  <c r="G119" i="17"/>
  <c r="E119" i="17" s="1"/>
  <c r="B120" i="17"/>
  <c r="F120" i="17"/>
  <c r="G120" i="17"/>
  <c r="E120" i="17" s="1"/>
  <c r="B121" i="17"/>
  <c r="F121" i="17"/>
  <c r="G121" i="17"/>
  <c r="E121" i="17" s="1"/>
  <c r="B122" i="17"/>
  <c r="F122" i="17"/>
  <c r="G122" i="17"/>
  <c r="E122" i="17" s="1"/>
  <c r="B123" i="17"/>
  <c r="F123" i="17"/>
  <c r="G123" i="17"/>
  <c r="E123" i="17" s="1"/>
  <c r="B124" i="17"/>
  <c r="F124" i="17"/>
  <c r="G124" i="17"/>
  <c r="E124" i="17" s="1"/>
  <c r="B125" i="17"/>
  <c r="F125" i="17"/>
  <c r="G125" i="17"/>
  <c r="E125" i="17" s="1"/>
  <c r="B126" i="17"/>
  <c r="F126" i="17"/>
  <c r="G126" i="17"/>
  <c r="E126" i="17" s="1"/>
  <c r="B127" i="17"/>
  <c r="F127" i="17"/>
  <c r="G127" i="17"/>
  <c r="E127" i="17" s="1"/>
  <c r="B128" i="17"/>
  <c r="F128" i="17"/>
  <c r="G128" i="17"/>
  <c r="E128" i="17" s="1"/>
  <c r="B129" i="17"/>
  <c r="F129" i="17"/>
  <c r="G129" i="17"/>
  <c r="E129" i="17" s="1"/>
  <c r="B130" i="17"/>
  <c r="F130" i="17"/>
  <c r="G130" i="17"/>
  <c r="E130" i="17" s="1"/>
  <c r="B131" i="17"/>
  <c r="F131" i="17"/>
  <c r="G131" i="17"/>
  <c r="E131" i="17" s="1"/>
  <c r="B132" i="17"/>
  <c r="F132" i="17"/>
  <c r="G132" i="17"/>
  <c r="E132" i="17" s="1"/>
  <c r="B133" i="17"/>
  <c r="F133" i="17"/>
  <c r="G133" i="17"/>
  <c r="E133" i="17" s="1"/>
  <c r="B134" i="17"/>
  <c r="F134" i="17"/>
  <c r="G134" i="17"/>
  <c r="E134" i="17" s="1"/>
  <c r="B135" i="17"/>
  <c r="F135" i="17"/>
  <c r="G135" i="17"/>
  <c r="E135" i="17" s="1"/>
  <c r="B136" i="17"/>
  <c r="F136" i="17"/>
  <c r="G136" i="17"/>
  <c r="E136" i="17" s="1"/>
  <c r="B137" i="17"/>
  <c r="F137" i="17"/>
  <c r="G137" i="17"/>
  <c r="E137" i="17" s="1"/>
  <c r="B138" i="17"/>
  <c r="F138" i="17"/>
  <c r="G138" i="17"/>
  <c r="E138" i="17" s="1"/>
  <c r="B139" i="17"/>
  <c r="F139" i="17"/>
  <c r="G139" i="17"/>
  <c r="E139" i="17" s="1"/>
  <c r="B140" i="17"/>
  <c r="F140" i="17"/>
  <c r="G140" i="17"/>
  <c r="E140" i="17" s="1"/>
  <c r="B141" i="17"/>
  <c r="F141" i="17"/>
  <c r="G141" i="17"/>
  <c r="E141" i="17" s="1"/>
  <c r="B142" i="17"/>
  <c r="F142" i="17"/>
  <c r="G142" i="17"/>
  <c r="E142" i="17" s="1"/>
  <c r="B143" i="17"/>
  <c r="F143" i="17"/>
  <c r="G143" i="17"/>
  <c r="E143" i="17" s="1"/>
  <c r="B144" i="17"/>
  <c r="F144" i="17"/>
  <c r="G144" i="17"/>
  <c r="E144" i="17" s="1"/>
  <c r="B145" i="17"/>
  <c r="F145" i="17"/>
  <c r="G145" i="17"/>
  <c r="E145" i="17" s="1"/>
  <c r="B146" i="17"/>
  <c r="F146" i="17"/>
  <c r="G146" i="17"/>
  <c r="E146" i="17" s="1"/>
  <c r="B147" i="17"/>
  <c r="F147" i="17"/>
  <c r="G147" i="17"/>
  <c r="E147" i="17" s="1"/>
  <c r="B148" i="17"/>
  <c r="F148" i="17"/>
  <c r="G148" i="17"/>
  <c r="E148" i="17" s="1"/>
  <c r="B149" i="17"/>
  <c r="F149" i="17"/>
  <c r="G149" i="17"/>
  <c r="E149" i="17" s="1"/>
  <c r="B150" i="17"/>
  <c r="F150" i="17"/>
  <c r="G150" i="17"/>
  <c r="E150" i="17" s="1"/>
  <c r="B151" i="17"/>
  <c r="F151" i="17"/>
  <c r="G151" i="17"/>
  <c r="E151" i="17" s="1"/>
  <c r="B152" i="17"/>
  <c r="F152" i="17"/>
  <c r="G152" i="17"/>
  <c r="E152" i="17" s="1"/>
  <c r="B153" i="17"/>
  <c r="F153" i="17"/>
  <c r="G153" i="17"/>
  <c r="E153" i="17" s="1"/>
  <c r="B154" i="17"/>
  <c r="F154" i="17"/>
  <c r="G154" i="17"/>
  <c r="E154" i="17" s="1"/>
  <c r="B155" i="17"/>
  <c r="F155" i="17"/>
  <c r="G155" i="17"/>
  <c r="E155" i="17" s="1"/>
  <c r="B156" i="17"/>
  <c r="F156" i="17"/>
  <c r="G156" i="17"/>
  <c r="E156" i="17" s="1"/>
  <c r="B157" i="17"/>
  <c r="F157" i="17"/>
  <c r="G157" i="17"/>
  <c r="E157" i="17" s="1"/>
  <c r="B158" i="17"/>
  <c r="F158" i="17"/>
  <c r="G158" i="17"/>
  <c r="E158" i="17" s="1"/>
  <c r="B159" i="17"/>
  <c r="F159" i="17"/>
  <c r="G159" i="17"/>
  <c r="E159" i="17" s="1"/>
  <c r="B160" i="17"/>
  <c r="F160" i="17"/>
  <c r="G160" i="17"/>
  <c r="E160" i="17" s="1"/>
  <c r="B161" i="17"/>
  <c r="F161" i="17"/>
  <c r="G161" i="17"/>
  <c r="E161" i="17" s="1"/>
  <c r="B162" i="17"/>
  <c r="F162" i="17"/>
  <c r="G162" i="17"/>
  <c r="E162" i="17" s="1"/>
  <c r="B163" i="17"/>
  <c r="F163" i="17"/>
  <c r="G163" i="17"/>
  <c r="E163" i="17" s="1"/>
  <c r="B164" i="17"/>
  <c r="F164" i="17"/>
  <c r="G164" i="17"/>
  <c r="E164" i="17" s="1"/>
  <c r="B165" i="17"/>
  <c r="F165" i="17"/>
  <c r="G165" i="17"/>
  <c r="E165" i="17" s="1"/>
  <c r="B166" i="17"/>
  <c r="F166" i="17"/>
  <c r="G166" i="17"/>
  <c r="E166" i="17" s="1"/>
  <c r="B167" i="17"/>
  <c r="F167" i="17"/>
  <c r="G167" i="17"/>
  <c r="E167" i="17" s="1"/>
  <c r="B168" i="17"/>
  <c r="F168" i="17"/>
  <c r="G168" i="17"/>
  <c r="E168" i="17" s="1"/>
  <c r="B169" i="17"/>
  <c r="F169" i="17"/>
  <c r="G169" i="17"/>
  <c r="E169" i="17" s="1"/>
  <c r="B170" i="17"/>
  <c r="F170" i="17"/>
  <c r="G170" i="17"/>
  <c r="E170" i="17" s="1"/>
  <c r="B171" i="17"/>
  <c r="F171" i="17"/>
  <c r="G171" i="17"/>
  <c r="E171" i="17" s="1"/>
  <c r="B172" i="17"/>
  <c r="F172" i="17"/>
  <c r="G172" i="17"/>
  <c r="E172" i="17" s="1"/>
  <c r="B173" i="17"/>
  <c r="F173" i="17"/>
  <c r="G173" i="17"/>
  <c r="E173" i="17" s="1"/>
  <c r="B174" i="17"/>
  <c r="F174" i="17"/>
  <c r="G174" i="17"/>
  <c r="E174" i="17" s="1"/>
  <c r="B175" i="17"/>
  <c r="F175" i="17"/>
  <c r="G175" i="17"/>
  <c r="E175" i="17" s="1"/>
  <c r="B176" i="17"/>
  <c r="F176" i="17"/>
  <c r="G176" i="17"/>
  <c r="E176" i="17" s="1"/>
  <c r="B177" i="17"/>
  <c r="F177" i="17"/>
  <c r="G177" i="17"/>
  <c r="E177" i="17" s="1"/>
  <c r="B178" i="17"/>
  <c r="F178" i="17"/>
  <c r="G178" i="17"/>
  <c r="E178" i="17" s="1"/>
  <c r="B5" i="17"/>
  <c r="F5" i="17"/>
  <c r="G5" i="17"/>
  <c r="E5" i="17" s="1"/>
  <c r="B6" i="17"/>
  <c r="F6" i="17"/>
  <c r="G6" i="17"/>
  <c r="E6" i="17" s="1"/>
  <c r="B7" i="17"/>
  <c r="F7" i="17"/>
  <c r="G7" i="17"/>
  <c r="E7" i="17" s="1"/>
  <c r="B8" i="17"/>
  <c r="F8" i="17"/>
  <c r="G8" i="17"/>
  <c r="E8" i="17" s="1"/>
  <c r="B9" i="17"/>
  <c r="F9" i="17"/>
  <c r="G9" i="17"/>
  <c r="E9" i="17" s="1"/>
  <c r="B10" i="17"/>
  <c r="F10" i="17"/>
  <c r="G10" i="17"/>
  <c r="E10" i="17" s="1"/>
  <c r="B11" i="17"/>
  <c r="F11" i="17"/>
  <c r="G11" i="17"/>
  <c r="E11" i="17" s="1"/>
  <c r="G4" i="17"/>
  <c r="F4" i="17"/>
  <c r="B4" i="17"/>
  <c r="G3" i="17"/>
  <c r="F3" i="17"/>
  <c r="B3" i="17"/>
  <c r="G2" i="17"/>
  <c r="F2" i="17"/>
  <c r="B2" i="17"/>
  <c r="B244" i="17"/>
  <c r="B243" i="17"/>
  <c r="B242" i="17"/>
  <c r="B241" i="17"/>
  <c r="B240" i="17"/>
  <c r="B239" i="17"/>
  <c r="B238" i="17"/>
  <c r="B237" i="17"/>
  <c r="B236" i="17"/>
  <c r="B235" i="17"/>
  <c r="B234" i="17"/>
  <c r="B233" i="17"/>
  <c r="B232" i="17"/>
  <c r="B231" i="17"/>
  <c r="B230" i="17"/>
  <c r="B229" i="17"/>
  <c r="B228" i="17"/>
  <c r="B227" i="17"/>
  <c r="B226" i="17"/>
  <c r="B225" i="17"/>
  <c r="B224" i="17"/>
  <c r="B223" i="17"/>
  <c r="B222" i="17"/>
  <c r="B221" i="17"/>
  <c r="B220" i="17"/>
  <c r="B219" i="17"/>
  <c r="B218" i="17"/>
  <c r="B217" i="17"/>
  <c r="B216" i="17"/>
  <c r="B215" i="17"/>
  <c r="B214" i="17"/>
  <c r="B213" i="17"/>
  <c r="B212" i="17"/>
  <c r="B211" i="17"/>
  <c r="B210" i="17"/>
  <c r="B209" i="17"/>
  <c r="B208" i="17"/>
  <c r="B207" i="17"/>
  <c r="B206" i="17"/>
  <c r="B205" i="17"/>
  <c r="B204" i="17"/>
  <c r="B203" i="17"/>
  <c r="B202" i="17"/>
  <c r="B201" i="17"/>
  <c r="B200" i="17"/>
  <c r="B199" i="17"/>
  <c r="B198" i="17"/>
  <c r="B197" i="17"/>
  <c r="B196" i="17"/>
  <c r="B195" i="17"/>
  <c r="B194" i="17"/>
  <c r="B193" i="17"/>
  <c r="B192" i="17"/>
  <c r="B191" i="17"/>
  <c r="B190" i="17"/>
  <c r="B189" i="17"/>
  <c r="B188" i="17"/>
  <c r="B187" i="17"/>
  <c r="B186" i="17"/>
  <c r="B185" i="17"/>
  <c r="B184" i="17"/>
  <c r="B183" i="17"/>
  <c r="B182" i="17"/>
  <c r="B181" i="17"/>
  <c r="B180" i="17"/>
  <c r="B179" i="17"/>
  <c r="B3" i="14"/>
  <c r="B4" i="14"/>
  <c r="B5" i="14"/>
  <c r="B6" i="14"/>
  <c r="B7" i="14"/>
  <c r="B8" i="14"/>
  <c r="B9" i="14"/>
  <c r="B10" i="14"/>
  <c r="B11" i="14"/>
  <c r="B12" i="14"/>
  <c r="B13" i="14"/>
  <c r="B14" i="14"/>
  <c r="B15" i="14"/>
  <c r="B16" i="14"/>
  <c r="B17" i="14"/>
  <c r="B18" i="14"/>
  <c r="B19" i="14"/>
  <c r="B20" i="14"/>
  <c r="B21" i="14"/>
  <c r="B22" i="14"/>
  <c r="B23" i="14"/>
  <c r="B24" i="14"/>
  <c r="B25" i="14"/>
  <c r="B26" i="14"/>
  <c r="B27" i="14"/>
  <c r="B28" i="14"/>
  <c r="B29" i="14"/>
  <c r="B30" i="14"/>
  <c r="B31" i="14"/>
  <c r="B32" i="14"/>
  <c r="B33" i="14"/>
  <c r="B34" i="14"/>
  <c r="B35" i="14"/>
  <c r="B36" i="14"/>
  <c r="B37" i="14"/>
  <c r="B38" i="14"/>
  <c r="B39" i="14"/>
  <c r="B40" i="14"/>
  <c r="B41" i="14"/>
  <c r="B42" i="14"/>
  <c r="B43" i="14"/>
  <c r="B44" i="14"/>
  <c r="B45" i="14"/>
  <c r="B46" i="14"/>
  <c r="B47" i="14"/>
  <c r="B48" i="14"/>
  <c r="B49" i="14"/>
  <c r="B50" i="14"/>
  <c r="B51" i="14"/>
  <c r="B52" i="14"/>
  <c r="B53" i="14"/>
  <c r="B54" i="14"/>
  <c r="B55" i="14"/>
  <c r="B56" i="14"/>
  <c r="B57" i="14"/>
  <c r="B58" i="14"/>
  <c r="B59" i="14"/>
  <c r="B60" i="14"/>
  <c r="B61" i="14"/>
  <c r="B62" i="14"/>
  <c r="B63" i="14"/>
  <c r="B64" i="14"/>
  <c r="B65" i="14"/>
  <c r="B66" i="14"/>
  <c r="B67" i="14"/>
  <c r="B2" i="14"/>
  <c r="G70" i="15"/>
  <c r="D74" i="1"/>
  <c r="E29" i="17" l="1"/>
  <c r="E25" i="17"/>
  <c r="E21" i="17"/>
  <c r="E17" i="17"/>
  <c r="E13" i="17"/>
  <c r="E266" i="17"/>
  <c r="E262" i="17"/>
  <c r="E228" i="17"/>
  <c r="E234" i="17"/>
  <c r="E240" i="17"/>
  <c r="E258" i="17"/>
  <c r="E254" i="17"/>
  <c r="E250" i="17"/>
  <c r="E291" i="17"/>
  <c r="E179" i="17"/>
  <c r="E185" i="17"/>
  <c r="E191" i="17"/>
  <c r="E287" i="17"/>
  <c r="E283" i="17"/>
  <c r="E279" i="17"/>
  <c r="E275" i="17"/>
  <c r="E271" i="17"/>
  <c r="E267" i="17"/>
  <c r="E263" i="17"/>
  <c r="E259" i="17"/>
  <c r="E255" i="17"/>
  <c r="E251" i="17"/>
  <c r="E247" i="17"/>
  <c r="E87" i="17"/>
  <c r="E83" i="17"/>
  <c r="E79" i="17"/>
  <c r="E75" i="17"/>
  <c r="E71" i="17"/>
  <c r="E67" i="17"/>
  <c r="E63" i="17"/>
  <c r="E59" i="17"/>
  <c r="E55" i="17"/>
  <c r="E51" i="17"/>
  <c r="E47" i="17"/>
  <c r="E43" i="17"/>
  <c r="E39" i="17"/>
  <c r="E288" i="17"/>
  <c r="E284" i="17"/>
  <c r="E280" i="17"/>
  <c r="E276" i="17"/>
  <c r="E272" i="17"/>
  <c r="E268" i="17"/>
  <c r="E264" i="17"/>
  <c r="E260" i="17"/>
  <c r="E256" i="17"/>
  <c r="E252" i="17"/>
  <c r="E248" i="17"/>
  <c r="E35" i="17"/>
  <c r="E31" i="17"/>
  <c r="E27" i="17"/>
  <c r="E249" i="17"/>
  <c r="E2" i="17"/>
  <c r="E184" i="17"/>
  <c r="E190" i="17"/>
  <c r="E196" i="17"/>
  <c r="E202" i="17"/>
  <c r="E208" i="17"/>
  <c r="E214" i="17"/>
  <c r="E220" i="17"/>
  <c r="E226" i="17"/>
  <c r="E232" i="17"/>
  <c r="E238" i="17"/>
  <c r="E244" i="17"/>
  <c r="E23" i="17"/>
  <c r="E19" i="17"/>
  <c r="E15" i="17"/>
  <c r="E197" i="17"/>
  <c r="E203" i="17"/>
  <c r="E209" i="17"/>
  <c r="E215" i="17"/>
  <c r="E221" i="17"/>
  <c r="E227" i="17"/>
  <c r="E233" i="17"/>
  <c r="E239" i="17"/>
  <c r="E3" i="17"/>
  <c r="E245" i="17"/>
  <c r="E246" i="17"/>
  <c r="E4" i="17"/>
  <c r="E181" i="17"/>
  <c r="E187" i="17"/>
  <c r="E193" i="17"/>
  <c r="E199" i="17"/>
  <c r="E205" i="17"/>
  <c r="E211" i="17"/>
  <c r="E217" i="17"/>
  <c r="E223" i="17"/>
  <c r="E229" i="17"/>
  <c r="E235" i="17"/>
  <c r="E241" i="17"/>
  <c r="E182" i="17"/>
  <c r="E188" i="17"/>
  <c r="E194" i="17"/>
  <c r="E200" i="17"/>
  <c r="E206" i="17"/>
  <c r="E212" i="17"/>
  <c r="E218" i="17"/>
  <c r="E224" i="17"/>
  <c r="E230" i="17"/>
  <c r="E236" i="17"/>
  <c r="E242"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Rob Weitz</author>
  </authors>
  <commentList>
    <comment ref="C14" authorId="0" shapeId="0" xr:uid="{00000000-0006-0000-0A00-000001000000}">
      <text>
        <r>
          <rPr>
            <b/>
            <sz val="9"/>
            <color indexed="81"/>
            <rFont val="Tahoma"/>
            <family val="2"/>
          </rPr>
          <t>If all referring sites were included here, the visits would sum to 38,754 as indicated above.</t>
        </r>
      </text>
    </comment>
    <comment ref="B24" authorId="0" shapeId="0" xr:uid="{00000000-0006-0000-0A00-000002000000}">
      <text>
        <r>
          <rPr>
            <b/>
            <sz val="9"/>
            <color indexed="81"/>
            <rFont val="Tahoma"/>
            <family val="2"/>
          </rPr>
          <t>The first two referring sites here are due to Google AdWords.</t>
        </r>
      </text>
    </comment>
    <comment ref="C27" authorId="0" shapeId="0" xr:uid="{00000000-0006-0000-0A00-000003000000}">
      <text>
        <r>
          <rPr>
            <b/>
            <sz val="9"/>
            <color indexed="81"/>
            <rFont val="Tahoma"/>
            <family val="2"/>
          </rPr>
          <t>If all search engine sources were included here, the visits would sum to 20,964 as indicated above.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FC6D483-66F1-4AF6-ABC8-EBDB2185557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50622A2-E4B9-43B2-9D4C-51E3111CC2E1}" name="WorksheetConnection_Demographics!$B$41:$C$50" type="102" refreshedVersion="8" minRefreshableVersion="5">
    <extLst>
      <ext xmlns:x15="http://schemas.microsoft.com/office/spreadsheetml/2010/11/main" uri="{DE250136-89BD-433C-8126-D09CA5730AF9}">
        <x15:connection id="Range 2">
          <x15:rangePr sourceName="_xlcn.WorksheetConnection_DemographicsB41C501"/>
        </x15:connection>
      </ext>
    </extLst>
  </connection>
  <connection id="3" xr16:uid="{BEAC7770-0FCF-4CDF-97A6-19FC278EAD9C}" name="WorksheetConnection_DS_LbsSold!$A$1:$H$291" type="102" refreshedVersion="8" minRefreshableVersion="5">
    <extLst>
      <ext xmlns:x15="http://schemas.microsoft.com/office/spreadsheetml/2010/11/main" uri="{DE250136-89BD-433C-8126-D09CA5730AF9}">
        <x15:connection id="Range 1" autoDelete="1">
          <x15:rangePr sourceName="_xlcn.WorksheetConnection_DS_LbsSoldA1H2911"/>
        </x15:connection>
      </ext>
    </extLst>
  </connection>
  <connection id="4" xr16:uid="{F09C4CC9-A42A-4B72-98EA-FE4D93E9DFF3}" name="WorksheetConnection_SRC!$A$1:$Z$67" type="102" refreshedVersion="8" minRefreshableVersion="5">
    <extLst>
      <ext xmlns:x15="http://schemas.microsoft.com/office/spreadsheetml/2010/11/main" uri="{DE250136-89BD-433C-8126-D09CA5730AF9}">
        <x15:connection id="Range" autoDelete="1">
          <x15:rangePr sourceName="_xlcn.WorksheetConnection_SRCA1Z67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python.xml><?xml version="1.0" encoding="utf-8"?>
<python xmlns="http://schemas.microsoft.com/office/spreadsheetml/2023/python">
  <environmentDefinition id="{882DD1B0-6546-4DFA-8A08-902A380B44EA}">
    <initialization userModified="1">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Scripts>
    <pythonScript>
      <code xml:space="preserve">1+1
</code>
    </pythonScript>
  </pythonScripts>
</python>
</file>

<file path=xl/sharedStrings.xml><?xml version="1.0" encoding="utf-8"?>
<sst xmlns="http://schemas.openxmlformats.org/spreadsheetml/2006/main" count="2850" uniqueCount="948">
  <si>
    <t>Sum of Unique Visits</t>
  </si>
  <si>
    <t>PhraseDesc</t>
  </si>
  <si>
    <t>WeekCode</t>
  </si>
  <si>
    <t>2 - Pre-Promo</t>
  </si>
  <si>
    <t>3 - Promo</t>
  </si>
  <si>
    <t>4 - Post-Promo</t>
  </si>
  <si>
    <t>1 - Initial Period</t>
  </si>
  <si>
    <t>Grand Total</t>
  </si>
  <si>
    <t>Sum of Revenue</t>
  </si>
  <si>
    <t>Sum of Profit</t>
  </si>
  <si>
    <t>Sum of Volume</t>
  </si>
  <si>
    <t>Prepared by (learners):</t>
  </si>
  <si>
    <t>Gumpal, Peter-Paul</t>
  </si>
  <si>
    <t>Zuñiga, Ma. Angelica Monina</t>
  </si>
  <si>
    <t>Unique Visits Week-on-Week (WoW)</t>
  </si>
  <si>
    <t>May 25 to August 29</t>
  </si>
  <si>
    <t>Revenue WoW</t>
  </si>
  <si>
    <t>Profit WoW</t>
  </si>
  <si>
    <t>Volume WoW</t>
  </si>
  <si>
    <t>Descriptive Statistics</t>
  </si>
  <si>
    <t>Initial Period</t>
  </si>
  <si>
    <t>Visits</t>
  </si>
  <si>
    <t>Unique Visits</t>
  </si>
  <si>
    <t>Revenue</t>
  </si>
  <si>
    <t>Profit</t>
  </si>
  <si>
    <t>Volume</t>
  </si>
  <si>
    <t>Mean</t>
  </si>
  <si>
    <t>Standard Error</t>
  </si>
  <si>
    <t>Median</t>
  </si>
  <si>
    <t>Mode</t>
  </si>
  <si>
    <t>Standard Deviation</t>
  </si>
  <si>
    <t>Sample Variance</t>
  </si>
  <si>
    <t>Kurtosis</t>
  </si>
  <si>
    <t>Skewness</t>
  </si>
  <si>
    <t>Range</t>
  </si>
  <si>
    <t>Minimum</t>
  </si>
  <si>
    <t>Maximum</t>
  </si>
  <si>
    <t>Sum</t>
  </si>
  <si>
    <t>Count</t>
  </si>
  <si>
    <t>Confidence Level(95%)</t>
  </si>
  <si>
    <t>Pre-Promo</t>
  </si>
  <si>
    <t>Promo</t>
  </si>
  <si>
    <t>Post-Promo</t>
  </si>
  <si>
    <t>MEAN</t>
  </si>
  <si>
    <t>.Visits.</t>
  </si>
  <si>
    <t>.Unique Visits.</t>
  </si>
  <si>
    <t>.Revenue.</t>
  </si>
  <si>
    <t>.Profit.</t>
  </si>
  <si>
    <t>.Volume.</t>
  </si>
  <si>
    <t>Total</t>
  </si>
  <si>
    <t>Analysis</t>
  </si>
  <si>
    <t xml:space="preserve">On Unique Visits Week-on-Week (WoW),  the central tendency is during the Promo phase, which shows that the marketing campaign initiated pre-promo is effective. </t>
  </si>
  <si>
    <t>This could mean that leads (part of the 25K marketing budget) have drawn new customers to QA's website.</t>
  </si>
  <si>
    <t>A rough WoW trend analysis on QA's Sales performance shows a decline going August 2009.</t>
  </si>
  <si>
    <t xml:space="preserve">Based only on mean(average) values comparing the 4 periods, the only significant increase is  Web Traffc, but even then that didn't translate to an increase in sales. </t>
  </si>
  <si>
    <t>To wit--</t>
  </si>
  <si>
    <t>Phrase</t>
  </si>
  <si>
    <t xml:space="preserve">Based on intuition, an increase in sales volume would also translate to revenue growth. </t>
  </si>
  <si>
    <t>Correlation</t>
  </si>
  <si>
    <t>Correlation Matrix</t>
  </si>
  <si>
    <t xml:space="preserve">Based on our scatter plot (in Q6), which clustered on the left, an increase in Visits didn't translate to increase in sales. </t>
  </si>
  <si>
    <t>These "new" buyers that have been redirected to QA's could probably have not made or finished a  purchase since the website is not designed to be an e-commerce site.</t>
  </si>
  <si>
    <t>This can be easily verified by the metric "Revenue per Visit" (WoW Revenue / WoW Visits) which shows the gross sales for each website visitor.</t>
  </si>
  <si>
    <t xml:space="preserve"> By tabulating the average Revenue per Visit per Week for each of the periods, the Promo phase shows the least revenue made per customer transaction in QAs website.</t>
  </si>
  <si>
    <t>Row Labels</t>
  </si>
  <si>
    <t>Average of Revenue Per Visit</t>
  </si>
  <si>
    <t>Column Labels</t>
  </si>
  <si>
    <t>Sum of Bounce Rate</t>
  </si>
  <si>
    <t>Another variable pair that could be use to analyze the effectiveness of the website is the Bounce Rate and Revenue. This can definitely tell wether a customer visit translated to a sale.</t>
  </si>
  <si>
    <t>As shown in below grown, as the Bounce Rate  (percentage of visitors who leave your website after viewing only one page)  goes north, sales figure goes south.</t>
  </si>
  <si>
    <t xml:space="preserve">Therefore, while an increase in sales volume can contribute to revenue growth, </t>
  </si>
  <si>
    <t xml:space="preserve">it's essential for QA to focus on optimizing other aspects of their sales and marketing strategy to maximize the impact of increased web traffic. </t>
  </si>
  <si>
    <t>This includes enhancing website usability, refining pricing and promotional strategies, and maintaining a strong emphasis on product quality and brand reputation.</t>
  </si>
  <si>
    <t>8.a</t>
  </si>
  <si>
    <t>Lbs. Sold</t>
  </si>
  <si>
    <t>8.b</t>
  </si>
  <si>
    <t>Histogram</t>
  </si>
  <si>
    <t>8.c</t>
  </si>
  <si>
    <r>
      <t xml:space="preserve">The histogram appears to be bell-shaped, however it ishows a positively skewed data (volume sold more than 30K is at the right tail of the graph) , thus </t>
    </r>
    <r>
      <rPr>
        <u/>
        <sz val="11"/>
        <color theme="1"/>
        <rFont val="Calibri"/>
        <family val="2"/>
        <scheme val="minor"/>
      </rPr>
      <t>not</t>
    </r>
    <r>
      <rPr>
        <sz val="11"/>
        <color theme="1"/>
        <rFont val="Calibri"/>
        <family val="2"/>
        <scheme val="minor"/>
      </rPr>
      <t xml:space="preserve"> normally distributed.</t>
    </r>
  </si>
  <si>
    <t>8.d</t>
  </si>
  <si>
    <t>Interval</t>
  </si>
  <si>
    <t>Theoretical % of data</t>
  </si>
  <si>
    <t>Theoretical No. Observation</t>
  </si>
  <si>
    <t>Actual No. Observation</t>
  </si>
  <si>
    <t>Actual % of Data</t>
  </si>
  <si>
    <t>mean +-1 std. dev</t>
  </si>
  <si>
    <t>mean +-2 std. dev</t>
  </si>
  <si>
    <t>mean +-3 std. dev</t>
  </si>
  <si>
    <t>Actual Observed</t>
  </si>
  <si>
    <t>stdev</t>
  </si>
  <si>
    <t>(+-2 stdev)</t>
  </si>
  <si>
    <t>(+-3 stdev)</t>
  </si>
  <si>
    <t>3826 to 7426</t>
  </si>
  <si>
    <t>7426 to 11026</t>
  </si>
  <si>
    <t>11026 to 14626</t>
  </si>
  <si>
    <t>14626 to 18226</t>
  </si>
  <si>
    <t>18226 to 21826</t>
  </si>
  <si>
    <t>21826 to 25426</t>
  </si>
  <si>
    <t>25426 to 29026</t>
  </si>
  <si>
    <t>29026 to 32626</t>
  </si>
  <si>
    <t>32626 to 36226</t>
  </si>
  <si>
    <t>36226 o 39826</t>
  </si>
  <si>
    <t>39826 to 43426</t>
  </si>
  <si>
    <t>43426t to 47026</t>
  </si>
  <si>
    <t>8.e</t>
  </si>
  <si>
    <t>mean +1 std. dev</t>
  </si>
  <si>
    <t>mean -1 std. dev</t>
  </si>
  <si>
    <t>1 std dev to 2 std. dev.</t>
  </si>
  <si>
    <t>-1 std. dev to -2 std. dev.</t>
  </si>
  <si>
    <t>2 std. dev. To 3 std. dev.</t>
  </si>
  <si>
    <t>-2 std dev. To -3 std. dev.</t>
  </si>
  <si>
    <t>8.f</t>
  </si>
  <si>
    <t>Although the histogram of pounds sold initially appears bell-shaped, our analysis reveals it does not conform to a normal distribution. This is evident in the deviation from the Empirical Rule.</t>
  </si>
  <si>
    <t>In a normal distribution, we expect 68% of data to fall within one standard deviation of the mean, 95% within two, and 99.7% within three.</t>
  </si>
  <si>
    <t>Observed Data: Our data shows only 60% within one standard deviation (interval 11026 to 18226), 21% within two, and 12% within three.</t>
  </si>
  <si>
    <t>This significant discrepancy indicates the distribution is not normal.</t>
  </si>
  <si>
    <t>Additionally, the median (14626 to 18226) does not align with the mean if it were a perfect bell curve, suggesting asymmetry in the data.</t>
  </si>
  <si>
    <t>This deviation from normality has implications for our analysis. We cannot rely on statistical methods that assume normality.</t>
  </si>
  <si>
    <t>8.g</t>
  </si>
  <si>
    <t xml:space="preserve">Our analysis reveals that the data exhibits a positively skewed,  with a skewness of 0.63 and kurtosis of 0.56. </t>
  </si>
  <si>
    <t xml:space="preserve">This means the majority of values are concentrated on the lower end, with a long tail extending towards the higher values. </t>
  </si>
  <si>
    <t>Additionally, the distribution is more peaked and has heavier tails compared to a normal distribution, suggesting a higher probability of extreme values.</t>
  </si>
  <si>
    <t>This insight can be visually confirmed in the histogram, which clearly illustrates the right-skewed shape and the concentration of values on the left side of the distribution.</t>
  </si>
  <si>
    <t>Actual % of data</t>
  </si>
  <si>
    <t>37 to 81</t>
  </si>
  <si>
    <t>81 to 125</t>
  </si>
  <si>
    <t>125 to 169</t>
  </si>
  <si>
    <t>169 to 213</t>
  </si>
  <si>
    <t>213 to 257</t>
  </si>
  <si>
    <t>257 to 301</t>
  </si>
  <si>
    <t>301 to 345</t>
  </si>
  <si>
    <t>345 to 389</t>
  </si>
  <si>
    <t>389 to 433</t>
  </si>
  <si>
    <t>433 to 477</t>
  </si>
  <si>
    <t>477 to 521</t>
  </si>
  <si>
    <t>521 to 565</t>
  </si>
  <si>
    <t>565 to 609</t>
  </si>
  <si>
    <t>609 to 653</t>
  </si>
  <si>
    <t>653 to 697</t>
  </si>
  <si>
    <t>Daily Visits</t>
  </si>
  <si>
    <t>Skewness:</t>
  </si>
  <si>
    <t>Kurtosis:</t>
  </si>
  <si>
    <t xml:space="preserve">Analysis of the kurtosis reveals that neither "Daily Visits" nor "Pounds Sold" follow a normal distribution. </t>
  </si>
  <si>
    <t xml:space="preserve">The high kurtosis of 5.86 for "Daily Visits" indicates a distribution with a sharper peak and heavier tails than a normal distribution, </t>
  </si>
  <si>
    <t>suggesting the website typically experiences lower visitor counts than the average of 150 per day, with occasional spikes in traffic.</t>
  </si>
  <si>
    <t xml:space="preserve">Similarly, the kurtosis of 0.56 for "Pounds Sold" indicates a less peaked distribution with lighter tails compared to a normal distribution. </t>
  </si>
  <si>
    <t>This suggests a concentration of sales around the average at around 18K, with fewer extreme values.</t>
  </si>
  <si>
    <t xml:space="preserve">Furthermore, the skewness values of 2.17 for "Daily Visits" and 0.63 for "Pounds Sold" confirm that neither dataset is normally distributed. </t>
  </si>
  <si>
    <t>The high positive skewness for "Daily Visits" indicates a longer tail on the right side of the distribution, implying a greater frequency of lower daily visits and occasional high-traffic days.</t>
  </si>
  <si>
    <t xml:space="preserve"> Although the "Pounds Sold" distribution appears somewhat bell-shaped, its positive skewness indicates a longer tail on the right, suggesting more frequent lower sales values and less frequent higher sales values.</t>
  </si>
  <si>
    <t xml:space="preserve">In summary, both datasets exhibit deviations from normality, highlighting the importance of considering these characteristics when analyzing and interpreting the data. </t>
  </si>
  <si>
    <t>These insights will be crucial in making informed decisions and developing effective strategies for the website and sales performance.</t>
  </si>
  <si>
    <t>The majority of traffic to QA's website (86%) comes from referring sites and search engines, suggesting that the brochure had a limited impact on site visits.</t>
  </si>
  <si>
    <t xml:space="preserve"> It can be inferred that only 14% of visits may be attributed to direct communication with leads. </t>
  </si>
  <si>
    <t xml:space="preserve">Google AdWords, a separate service from the brochure, contributes significantly to website traffic (approximately 80%). </t>
  </si>
  <si>
    <t>With Google being the top search engine source of visits, utilizing Google's ad service remains a viable option for QA.</t>
  </si>
  <si>
    <t xml:space="preserve">The Americas represent QA's largest customer base (71%), while Europe and Asia are potential targets for future marketing campaigns. </t>
  </si>
  <si>
    <t>Given that most visitors find QA through Google and primarily use Internet Explorer on Windows PCs (76% of total visits), these insights should inform the design of QA's future website.</t>
  </si>
  <si>
    <t>Chart 1</t>
  </si>
  <si>
    <t>Chart 2</t>
  </si>
  <si>
    <t>Chart 3</t>
  </si>
  <si>
    <t>Chart 4</t>
  </si>
  <si>
    <t>Chart 5</t>
  </si>
  <si>
    <t>Phase</t>
  </si>
  <si>
    <t>PhaseCode</t>
  </si>
  <si>
    <t>MonthCode</t>
  </si>
  <si>
    <t>MonthYear</t>
  </si>
  <si>
    <t>Year</t>
  </si>
  <si>
    <t>Week</t>
  </si>
  <si>
    <t>z-score</t>
  </si>
  <si>
    <t>Count3</t>
  </si>
  <si>
    <t>Pre-WebAnalytics</t>
  </si>
  <si>
    <t>2005 - 01</t>
  </si>
  <si>
    <t>Sum of Lbs. Sold</t>
  </si>
  <si>
    <t>0 - Pre-WebAnalytics</t>
  </si>
  <si>
    <t>2005 - 02</t>
  </si>
  <si>
    <t>2005 - 03</t>
  </si>
  <si>
    <t>2005 - 04</t>
  </si>
  <si>
    <t>2005 - 05</t>
  </si>
  <si>
    <t>2005 - 06</t>
  </si>
  <si>
    <t>2005 - 07</t>
  </si>
  <si>
    <t>2005 - 08</t>
  </si>
  <si>
    <t>2005 - 09</t>
  </si>
  <si>
    <t>2005 - 10</t>
  </si>
  <si>
    <t>2005 - 11</t>
  </si>
  <si>
    <t>2005 - 12</t>
  </si>
  <si>
    <t>2006 - 01</t>
  </si>
  <si>
    <t>2006 - 02</t>
  </si>
  <si>
    <t>2006 - 03</t>
  </si>
  <si>
    <t>2006 - 04</t>
  </si>
  <si>
    <t>2006 - 05</t>
  </si>
  <si>
    <t>2006 - 06</t>
  </si>
  <si>
    <t>2006 - 07</t>
  </si>
  <si>
    <t>2006 - 08</t>
  </si>
  <si>
    <t>2006 - 09</t>
  </si>
  <si>
    <t>2006 - 10</t>
  </si>
  <si>
    <t>2006 - 11</t>
  </si>
  <si>
    <t>2006 - 12</t>
  </si>
  <si>
    <t>2007 - 01</t>
  </si>
  <si>
    <t>2007 - 02</t>
  </si>
  <si>
    <t>2007 - 03</t>
  </si>
  <si>
    <t>2007 - 04</t>
  </si>
  <si>
    <t>2007 - 05</t>
  </si>
  <si>
    <t>2007 - 06</t>
  </si>
  <si>
    <t>2007 - 07</t>
  </si>
  <si>
    <t>2007 - 08</t>
  </si>
  <si>
    <t>2007 - 09</t>
  </si>
  <si>
    <t>2007 - 10</t>
  </si>
  <si>
    <t>2007 - 11</t>
  </si>
  <si>
    <t>2007 - 12</t>
  </si>
  <si>
    <t>2008 - 01</t>
  </si>
  <si>
    <t>2008 - 02</t>
  </si>
  <si>
    <t>2008 - 03</t>
  </si>
  <si>
    <t>2008 - 04</t>
  </si>
  <si>
    <t>2008 - 05</t>
  </si>
  <si>
    <t>2008 - 06</t>
  </si>
  <si>
    <t>2008 - 07</t>
  </si>
  <si>
    <t>2008 - 08</t>
  </si>
  <si>
    <t>2008 - 09</t>
  </si>
  <si>
    <t>2008 - 10</t>
  </si>
  <si>
    <t>2008 - 11</t>
  </si>
  <si>
    <t>2008 - 12</t>
  </si>
  <si>
    <t>2009 - 01</t>
  </si>
  <si>
    <t>2009 - 02</t>
  </si>
  <si>
    <t>2009 - 03</t>
  </si>
  <si>
    <t>2009 - 04</t>
  </si>
  <si>
    <t>2009 - 05</t>
  </si>
  <si>
    <t>2009 - 06</t>
  </si>
  <si>
    <t>2009 - 07</t>
  </si>
  <si>
    <t>2009 - 08</t>
  </si>
  <si>
    <t>Post-WebAnalytics</t>
  </si>
  <si>
    <t>2009 - 09</t>
  </si>
  <si>
    <t>2009 - 10</t>
  </si>
  <si>
    <t>5 - Post-WebAnalytics</t>
  </si>
  <si>
    <t>2009 - 11</t>
  </si>
  <si>
    <t>2009 - 12</t>
  </si>
  <si>
    <t>2010 - 01</t>
  </si>
  <si>
    <t>2010 - 02</t>
  </si>
  <si>
    <t>2010 - 03</t>
  </si>
  <si>
    <t>2010 - 04</t>
  </si>
  <si>
    <t>2010 - 05</t>
  </si>
  <si>
    <t>2010 - 06</t>
  </si>
  <si>
    <t>2010 - 07</t>
  </si>
  <si>
    <t>Week (2008-2009)</t>
  </si>
  <si>
    <t>Inquiries</t>
  </si>
  <si>
    <t>Shakedown</t>
  </si>
  <si>
    <t>05</t>
  </si>
  <si>
    <t>2008</t>
  </si>
  <si>
    <t>May 25 - May 31</t>
  </si>
  <si>
    <t>06</t>
  </si>
  <si>
    <t>Jun 1 - Jun 7</t>
  </si>
  <si>
    <t>Jun 8 - Jun 14</t>
  </si>
  <si>
    <t>Jun 15 - Jun 21</t>
  </si>
  <si>
    <t>Jun 22 - Jun 28</t>
  </si>
  <si>
    <t>Jun 29 - Jul 5</t>
  </si>
  <si>
    <t>07</t>
  </si>
  <si>
    <t>Jul 6 - Jul 12</t>
  </si>
  <si>
    <t>Jul 13 - Jul 19</t>
  </si>
  <si>
    <t>Jul 20 - Jul 26</t>
  </si>
  <si>
    <t>Jul 27 - Aug 2</t>
  </si>
  <si>
    <t>08</t>
  </si>
  <si>
    <t>Aug 3 - Aug 9</t>
  </si>
  <si>
    <t>Aug 10 - Aug 16</t>
  </si>
  <si>
    <t>Aug 17 - Aug 23</t>
  </si>
  <si>
    <t>Aug 24 - Aug 30</t>
  </si>
  <si>
    <t>Aug 31 - Sep 6</t>
  </si>
  <si>
    <t>09</t>
  </si>
  <si>
    <t>Sep 7 - Sep 13</t>
  </si>
  <si>
    <t>Sep 14 - Sep 20</t>
  </si>
  <si>
    <t>Sep 21 - Sep 27</t>
  </si>
  <si>
    <t>Sep 28 - Oct 4</t>
  </si>
  <si>
    <t>10</t>
  </si>
  <si>
    <t>Oct 5 - Oct 11</t>
  </si>
  <si>
    <t>Oct 12 - Oct 18</t>
  </si>
  <si>
    <t>Oct 19 - Oct 25</t>
  </si>
  <si>
    <t>Oct 26 - Nov 1</t>
  </si>
  <si>
    <t>11</t>
  </si>
  <si>
    <t>Nov 2 - Nov 8</t>
  </si>
  <si>
    <t>Nov 9 - Nov 15</t>
  </si>
  <si>
    <t>Nov 16 - Nov 22</t>
  </si>
  <si>
    <t>Nov 23 - Nov 29</t>
  </si>
  <si>
    <t>Nov 30 - Dec 6</t>
  </si>
  <si>
    <t>12</t>
  </si>
  <si>
    <t>Dec 7 - Dec 13</t>
  </si>
  <si>
    <t>Dec 14 - Dec 20</t>
  </si>
  <si>
    <t>Dec 21 - Dec 27</t>
  </si>
  <si>
    <t>Dec 28 - Jan 3</t>
  </si>
  <si>
    <t>01</t>
  </si>
  <si>
    <t>2009</t>
  </si>
  <si>
    <t>Jan 4 - Jan 10</t>
  </si>
  <si>
    <t>Jan 11 - Jan 17</t>
  </si>
  <si>
    <t>Jan 18 - Jan 24</t>
  </si>
  <si>
    <t>Jan 25 - Jan 31</t>
  </si>
  <si>
    <t>02</t>
  </si>
  <si>
    <t>Feb 1 - Feb 7</t>
  </si>
  <si>
    <t>Feb 8 - Feb 14</t>
  </si>
  <si>
    <t>Feb 15 - Feb 21</t>
  </si>
  <si>
    <t>Feb 22 - Feb 28</t>
  </si>
  <si>
    <t>03</t>
  </si>
  <si>
    <t>Mar 1 - Mar 7</t>
  </si>
  <si>
    <t>Mar 8 - Mar 14</t>
  </si>
  <si>
    <t>Mar 15 - Mar 21</t>
  </si>
  <si>
    <t>Mar 22 - Mar 28</t>
  </si>
  <si>
    <t>Mar 29 - Apr 4</t>
  </si>
  <si>
    <t>04</t>
  </si>
  <si>
    <t>Apr 5 - Apr 11</t>
  </si>
  <si>
    <t>Apr 12 - Apr 18</t>
  </si>
  <si>
    <t>Apr 19 - Apr 25</t>
  </si>
  <si>
    <t>Apr 26 - May 2</t>
  </si>
  <si>
    <t>May 3 - May 9</t>
  </si>
  <si>
    <t>May 10 - May 16</t>
  </si>
  <si>
    <t>May 17 - May 23</t>
  </si>
  <si>
    <t>May 24 - May 30</t>
  </si>
  <si>
    <t>May 31 - Jun 6</t>
  </si>
  <si>
    <t>Jun 7 - Jun 13</t>
  </si>
  <si>
    <t>Jun 14 - Jun 20</t>
  </si>
  <si>
    <t>Jun 21 - Jun 27</t>
  </si>
  <si>
    <t>Jun 28 - Jul 4</t>
  </si>
  <si>
    <t>Jul 5 - Jul 11</t>
  </si>
  <si>
    <t>Jul 12 - Jul 18</t>
  </si>
  <si>
    <t>Jul 19 - Jul 25</t>
  </si>
  <si>
    <t>Jul 26 - Aug 1</t>
  </si>
  <si>
    <t>Aug 2 - Aug 8</t>
  </si>
  <si>
    <t>Aug 9 - Aug 15</t>
  </si>
  <si>
    <t>Aug 16 - Aug 22</t>
  </si>
  <si>
    <t>Aug 23 - Aug 29</t>
  </si>
  <si>
    <t>Web Analytics at Quality Alloys, Inc.</t>
  </si>
  <si>
    <t>Author:</t>
  </si>
  <si>
    <t>Rob Weitz and David Rosenthal</t>
  </si>
  <si>
    <t>Columbia CaseWorks ID: 110203</t>
  </si>
  <si>
    <t>Copyright Information</t>
  </si>
  <si>
    <t>© 2010 by The Trustees of Columbia University in the City of New York. All rights reserved.</t>
  </si>
  <si>
    <t xml:space="preserve">Neither this spreadsheet nor the associated case can be used or reproduced </t>
  </si>
  <si>
    <t xml:space="preserve">Abstract: </t>
  </si>
  <si>
    <t>without explicit permission from Columbia CaseWorks.</t>
  </si>
  <si>
    <r>
      <t xml:space="preserve">This spreadsheet accompanies the </t>
    </r>
    <r>
      <rPr>
        <u/>
        <sz val="10"/>
        <rFont val="Arial"/>
        <family val="2"/>
      </rPr>
      <t>Web Analytics at Quality Alloys, Inc</t>
    </r>
    <r>
      <rPr>
        <sz val="10"/>
        <rFont val="Arial"/>
        <family val="2"/>
      </rPr>
      <t xml:space="preserve"> case.</t>
    </r>
  </si>
  <si>
    <t>To obtain permission, please visit:</t>
  </si>
  <si>
    <t>www.gsb.columbia.edu/CaseWorks</t>
  </si>
  <si>
    <t>or e-mail:</t>
  </si>
  <si>
    <t>ColumbiaCaseWorks@gsb.columbia.edu</t>
  </si>
  <si>
    <t>Quality Alloys</t>
  </si>
  <si>
    <t>Weekly Web Analytics</t>
  </si>
  <si>
    <t>Initial "Shakedown" Period</t>
  </si>
  <si>
    <t>Pre and Post Promotion Periods</t>
  </si>
  <si>
    <t>May 25, 2008 - August 29, 2009</t>
  </si>
  <si>
    <t>Promotion Period</t>
  </si>
  <si>
    <t>are unshaded.</t>
  </si>
  <si>
    <r>
      <t>Bounce Rate</t>
    </r>
    <r>
      <rPr>
        <sz val="11"/>
        <color theme="1"/>
        <rFont val="Calibri"/>
        <family val="2"/>
        <scheme val="minor"/>
      </rPr>
      <t xml:space="preserve"> is defined as the percentage of visitors who leave a webpage without taking any action, such as clicking on a link, filling out a form, or making a purchase. Essentially, it measures how many visitors “bounce” away after viewing only one page without engaging further with the site</t>
    </r>
    <r>
      <rPr>
        <vertAlign val="superscript"/>
        <sz val="11"/>
        <color theme="1"/>
        <rFont val="Calibri"/>
        <family val="2"/>
        <scheme val="minor"/>
      </rPr>
      <t>1</t>
    </r>
    <r>
      <rPr>
        <sz val="11"/>
        <color theme="1"/>
        <rFont val="Calibri"/>
        <family val="2"/>
        <scheme val="minor"/>
      </rPr>
      <t xml:space="preserve">. A high bounce rate can indicate issues with content, user experience, page layout, or copywriting. For example, if a visitor lands on a page and immediately leaves without interacting further, that contributes to the bounce rate. In </t>
    </r>
    <r>
      <rPr>
        <b/>
        <sz val="11"/>
        <color theme="1"/>
        <rFont val="Calibri"/>
        <family val="2"/>
        <scheme val="minor"/>
      </rPr>
      <t>Google Analytics</t>
    </r>
    <r>
      <rPr>
        <sz val="11"/>
        <color theme="1"/>
        <rFont val="Calibri"/>
        <family val="2"/>
        <scheme val="minor"/>
      </rPr>
      <t>, bounce rate is calculated as:</t>
    </r>
  </si>
  <si>
    <t>Pageviews</t>
  </si>
  <si>
    <t>Pages/Visit</t>
  </si>
  <si>
    <t>Avg. Time on Site (secs.)</t>
  </si>
  <si>
    <t>Bounce Rate</t>
  </si>
  <si>
    <t>% New Visits</t>
  </si>
  <si>
    <t>Bounce Rate=Total Number of SessionsSingle-Page Sessions​×100</t>
  </si>
  <si>
    <r>
      <t>The average bounce rate varies by industry and traffic sources. While an average range of 41% to 51% is common, specific benchmarks depend on your website type and where your traffic comes from. For instance, e-commerce sites tend to have lower bounce rates (20% to 45%), while blogs may have higher rates (up to 90%)</t>
    </r>
    <r>
      <rPr>
        <vertAlign val="superscript"/>
        <sz val="11"/>
        <color theme="1"/>
        <rFont val="Calibri"/>
        <family val="2"/>
        <scheme val="minor"/>
      </rPr>
      <t>1</t>
    </r>
    <r>
      <rPr>
        <sz val="11"/>
        <color theme="1"/>
        <rFont val="Calibri"/>
        <family val="2"/>
        <scheme val="minor"/>
      </rPr>
      <t>. Keep in mind that context matters, and comparing your site’s bounce rate to similar sites in your category provides a more meaningful assessmen</t>
    </r>
  </si>
  <si>
    <t>Weekly Financial Data</t>
  </si>
  <si>
    <t>Lbs. of Material Sold Per Week</t>
  </si>
  <si>
    <t>Week of Jan. 3, 2005 through week of July 19, 2010.</t>
  </si>
  <si>
    <t>Day</t>
  </si>
  <si>
    <t>Count of Count</t>
  </si>
  <si>
    <t>Sunday, January 11, 2009</t>
  </si>
  <si>
    <t>Sunday, November 2, 2008</t>
  </si>
  <si>
    <t>Friday, December 26, 2008</t>
  </si>
  <si>
    <t>Saturday, December 13, 2008</t>
  </si>
  <si>
    <t>Saturday, October 18, 2008</t>
  </si>
  <si>
    <t>(blank)</t>
  </si>
  <si>
    <t>Saturday, December 27, 2008</t>
  </si>
  <si>
    <t>Sunday, October 26, 2008</t>
  </si>
  <si>
    <t>Saturday, November 1, 2008</t>
  </si>
  <si>
    <t>Saturday, November 15, 2008</t>
  </si>
  <si>
    <t>Sunday, November 9, 2008</t>
  </si>
  <si>
    <t>Saturday, September 13, 2008</t>
  </si>
  <si>
    <t>Sunday, December 21, 2008</t>
  </si>
  <si>
    <t>Friday, January 2, 2009</t>
  </si>
  <si>
    <t>Saturday, September 20, 2008</t>
  </si>
  <si>
    <t>Sunday, January 4, 2009</t>
  </si>
  <si>
    <t>Sunday, October 5, 2008</t>
  </si>
  <si>
    <t>Sunday, October 12, 2008</t>
  </si>
  <si>
    <t>Saturday, November 8, 2008</t>
  </si>
  <si>
    <t>Saturday, November 22, 2008</t>
  </si>
  <si>
    <t>Sunday, September 21, 2008</t>
  </si>
  <si>
    <t>Sunday, November 16, 2008</t>
  </si>
  <si>
    <t>Sunday, December 7, 2008</t>
  </si>
  <si>
    <t>Saturday, January 10, 2009</t>
  </si>
  <si>
    <t>Saturday, October 11, 2008</t>
  </si>
  <si>
    <t>Saturday, October 25, 2008</t>
  </si>
  <si>
    <t>Saturday, November 29, 2008</t>
  </si>
  <si>
    <t>Saturday, December 6, 2008</t>
  </si>
  <si>
    <t>Thursday, December 25, 2008</t>
  </si>
  <si>
    <t>Sunday, December 28, 2008</t>
  </si>
  <si>
    <t>Wednesday, December 31, 2008</t>
  </si>
  <si>
    <t>Thursday, January 1, 2009</t>
  </si>
  <si>
    <t>Tuesday, December 30, 2008</t>
  </si>
  <si>
    <t>Saturday, July 12, 2008</t>
  </si>
  <si>
    <t>Saturday, September 27, 2008</t>
  </si>
  <si>
    <t>Thursday, November 27, 2008</t>
  </si>
  <si>
    <t>Sunday, September 14, 2008</t>
  </si>
  <si>
    <t>Friday, November 28, 2008</t>
  </si>
  <si>
    <t>Wednesday, December 24, 2008</t>
  </si>
  <si>
    <t>Saturday, October 4, 2008</t>
  </si>
  <si>
    <t>Sunday, November 23, 2008</t>
  </si>
  <si>
    <t>Sunday, November 30, 2008</t>
  </si>
  <si>
    <t>Sunday, December 14, 2008</t>
  </si>
  <si>
    <t>Monday, September 1, 2008</t>
  </si>
  <si>
    <t>Sunday, September 7, 2008</t>
  </si>
  <si>
    <t>Sunday, September 28, 2008</t>
  </si>
  <si>
    <t>Sunday, October 19, 2008</t>
  </si>
  <si>
    <t>Friday, July 4, 2008</t>
  </si>
  <si>
    <t>Saturday, August 22, 2009</t>
  </si>
  <si>
    <t>Saturday, December 20, 2008</t>
  </si>
  <si>
    <t>Saturday, August 29, 2009</t>
  </si>
  <si>
    <t>Sunday, August 31, 2008</t>
  </si>
  <si>
    <t>Saturday, September 6, 2008</t>
  </si>
  <si>
    <t>Saturday, January 3, 2009</t>
  </si>
  <si>
    <t>Saturday, July 5, 2008</t>
  </si>
  <si>
    <t>Saturday, July 19, 2008</t>
  </si>
  <si>
    <t>Saturday, August 30, 2008</t>
  </si>
  <si>
    <t>Tuesday, December 23, 2008</t>
  </si>
  <si>
    <t>Sunday, January 18, 2009</t>
  </si>
  <si>
    <t>Sunday, July 13, 2008</t>
  </si>
  <si>
    <t>Saturday, August 8, 2009</t>
  </si>
  <si>
    <t>Monday, December 22, 2008</t>
  </si>
  <si>
    <t>Sunday, August 24, 2008</t>
  </si>
  <si>
    <t>Sunday, July 27, 2008</t>
  </si>
  <si>
    <t>Sunday, August 17, 2008</t>
  </si>
  <si>
    <t>Saturday, August 23, 2008</t>
  </si>
  <si>
    <t>Friday, November 14, 2008</t>
  </si>
  <si>
    <t>Thursday, November 20, 2008</t>
  </si>
  <si>
    <t>Monday, December 29, 2008</t>
  </si>
  <si>
    <t>Monday, November 24, 2008</t>
  </si>
  <si>
    <t>Saturday, August 16, 2008</t>
  </si>
  <si>
    <t>Sunday, August 10, 2008</t>
  </si>
  <si>
    <t>Friday, August 29, 2008</t>
  </si>
  <si>
    <t>Friday, September 19, 2008</t>
  </si>
  <si>
    <t>Monday, December 1, 2008</t>
  </si>
  <si>
    <t>Saturday, July 11, 2009</t>
  </si>
  <si>
    <t>Friday, November 21, 2008</t>
  </si>
  <si>
    <t>Sunday, January 25, 2009</t>
  </si>
  <si>
    <t>Sunday, August 23, 2009</t>
  </si>
  <si>
    <t>Friday, September 12, 2008</t>
  </si>
  <si>
    <t>Thursday, September 18, 2008</t>
  </si>
  <si>
    <t>Tuesday, October 14, 2008</t>
  </si>
  <si>
    <t>Monday, December 15, 2008</t>
  </si>
  <si>
    <t>Wednesday, December 17, 2008</t>
  </si>
  <si>
    <t>Friday, December 19, 2008</t>
  </si>
  <si>
    <t>Saturday, January 17, 2009</t>
  </si>
  <si>
    <t>Thursday, December 4, 2008</t>
  </si>
  <si>
    <t>Friday, September 5, 2008</t>
  </si>
  <si>
    <t>Friday, October 31, 2008</t>
  </si>
  <si>
    <t>Friday, December 5, 2008</t>
  </si>
  <si>
    <t>Saturday, July 26, 2008</t>
  </si>
  <si>
    <t>Monday, September 22, 2008</t>
  </si>
  <si>
    <t>Wednesday, October 8, 2008</t>
  </si>
  <si>
    <t>Monday, November 3, 2008</t>
  </si>
  <si>
    <t>Monday, November 10, 2008</t>
  </si>
  <si>
    <t>Friday, December 12, 2008</t>
  </si>
  <si>
    <t>Tuesday, January 6, 2009</t>
  </si>
  <si>
    <t>Friday, January 9, 2009</t>
  </si>
  <si>
    <t>Sunday, August 9, 2009</t>
  </si>
  <si>
    <t>Sunday, August 3, 2008</t>
  </si>
  <si>
    <t>Monday, September 8, 2008</t>
  </si>
  <si>
    <t>Friday, October 24, 2008</t>
  </si>
  <si>
    <t>Tuesday, December 9, 2008</t>
  </si>
  <si>
    <t>Monday, January 5, 2009</t>
  </si>
  <si>
    <t>Friday, October 3, 2008</t>
  </si>
  <si>
    <t>Monday, October 20, 2008</t>
  </si>
  <si>
    <t>Friday, November 7, 2008</t>
  </si>
  <si>
    <t>Wednesday, December 10, 2008</t>
  </si>
  <si>
    <t>Sunday, August 2, 2009</t>
  </si>
  <si>
    <t>Tuesday, October 7, 2008</t>
  </si>
  <si>
    <t>Wednesday, January 7, 2009</t>
  </si>
  <si>
    <t>Monday, October 13, 2008</t>
  </si>
  <si>
    <t>Thursday, October 16, 2008</t>
  </si>
  <si>
    <t>Saturday, July 4, 2009</t>
  </si>
  <si>
    <t>Sunday, July 26, 2009</t>
  </si>
  <si>
    <t>Thursday, October 30, 2008</t>
  </si>
  <si>
    <t>Sunday, June 21, 2009</t>
  </si>
  <si>
    <t>Wednesday, July 2, 2008</t>
  </si>
  <si>
    <t>Tuesday, November 4, 2008</t>
  </si>
  <si>
    <t>Sunday, July 6, 2008</t>
  </si>
  <si>
    <t>Sunday, July 20, 2008</t>
  </si>
  <si>
    <t>Saturday, August 9, 2008</t>
  </si>
  <si>
    <t>Tuesday, September 2, 2008</t>
  </si>
  <si>
    <t>Tuesday, September 9, 2008</t>
  </si>
  <si>
    <t>Monday, October 6, 2008</t>
  </si>
  <si>
    <t>Monday, October 27, 2008</t>
  </si>
  <si>
    <t>Tuesday, November 11, 2008</t>
  </si>
  <si>
    <t>Tuesday, November 18, 2008</t>
  </si>
  <si>
    <t>Saturday, August 15, 2009</t>
  </si>
  <si>
    <t>Tuesday, October 21, 2008</t>
  </si>
  <si>
    <t>Wednesday, January 14, 2009</t>
  </si>
  <si>
    <t>Thursday, November 6, 2008</t>
  </si>
  <si>
    <t>Wednesday, December 3, 2008</t>
  </si>
  <si>
    <t>Thursday, July 3, 2008</t>
  </si>
  <si>
    <t>Monday, September 29, 2008</t>
  </si>
  <si>
    <t>Thursday, October 23, 2008</t>
  </si>
  <si>
    <t>Wednesday, November 5, 2008</t>
  </si>
  <si>
    <t>Monday, November 17, 2008</t>
  </si>
  <si>
    <t>Saturday, June 27, 2009</t>
  </si>
  <si>
    <t>Saturday, July 18, 2009</t>
  </si>
  <si>
    <t>Saturday, August 1, 2009</t>
  </si>
  <si>
    <t>Saturday, August 2, 2008</t>
  </si>
  <si>
    <t>Thursday, September 11, 2008</t>
  </si>
  <si>
    <t>Monday, September 15, 2008</t>
  </si>
  <si>
    <t>Wednesday, October 29, 2008</t>
  </si>
  <si>
    <t>Sunday, August 16, 2009</t>
  </si>
  <si>
    <t>Friday, October 10, 2008</t>
  </si>
  <si>
    <t>Thursday, November 13, 2008</t>
  </si>
  <si>
    <t>Monday, December 8, 2008</t>
  </si>
  <si>
    <t>Monday, January 12, 2009</t>
  </si>
  <si>
    <t>Saturday, May 30, 2009</t>
  </si>
  <si>
    <t>Saturday, June 13, 2009</t>
  </si>
  <si>
    <t>Sunday, June 28, 2009</t>
  </si>
  <si>
    <t>Thursday, August 28, 2008</t>
  </si>
  <si>
    <t>Tuesday, January 13, 2009</t>
  </si>
  <si>
    <t>Saturday, July 25, 2009</t>
  </si>
  <si>
    <t>Wednesday, August 27, 2008</t>
  </si>
  <si>
    <t>Tuesday, September 16, 2008</t>
  </si>
  <si>
    <t>Friday, September 26, 2008</t>
  </si>
  <si>
    <t>Wednesday, October 1, 2008</t>
  </si>
  <si>
    <t>Thursday, December 11, 2008</t>
  </si>
  <si>
    <t>Thursday, October 9, 2008</t>
  </si>
  <si>
    <t>Tuesday, October 28, 2008</t>
  </si>
  <si>
    <t>Friday, July 3, 2009</t>
  </si>
  <si>
    <t>Sunday, July 19, 2009</t>
  </si>
  <si>
    <t>Wednesday, October 15, 2008</t>
  </si>
  <si>
    <t>Wednesday, October 22, 2008</t>
  </si>
  <si>
    <t>Saturday, June 20, 2009</t>
  </si>
  <si>
    <t>Friday, August 21, 2009</t>
  </si>
  <si>
    <t>Thursday, August 27, 2009</t>
  </si>
  <si>
    <t>Wednesday, September 10, 2008</t>
  </si>
  <si>
    <t>Tuesday, December 2, 2008</t>
  </si>
  <si>
    <t>Tuesday, August 26, 2008</t>
  </si>
  <si>
    <t>Thursday, September 25, 2008</t>
  </si>
  <si>
    <t>Friday, October 17, 2008</t>
  </si>
  <si>
    <t>Wednesday, November 12, 2008</t>
  </si>
  <si>
    <t>Wednesday, September 17, 2008</t>
  </si>
  <si>
    <t>Thursday, October 2, 2008</t>
  </si>
  <si>
    <t>Thursday, January 8, 2009</t>
  </si>
  <si>
    <t>Sunday, July 5, 2009</t>
  </si>
  <si>
    <t>Wednesday, November 26, 2008</t>
  </si>
  <si>
    <t>Friday, January 16, 2009</t>
  </si>
  <si>
    <t>Friday, August 14, 2009</t>
  </si>
  <si>
    <t>Monday, August 18, 2008</t>
  </si>
  <si>
    <t>Thursday, September 4, 2008</t>
  </si>
  <si>
    <t>Saturday, June 6, 2009</t>
  </si>
  <si>
    <t>Sunday, June 7, 2009</t>
  </si>
  <si>
    <t>Thursday, July 23, 2009</t>
  </si>
  <si>
    <t>Friday, August 22, 2008</t>
  </si>
  <si>
    <t>Wednesday, September 3, 2008</t>
  </si>
  <si>
    <t>Tuesday, January 20, 2009</t>
  </si>
  <si>
    <t>Sunday, April 19, 2009</t>
  </si>
  <si>
    <t>Friday, August 7, 2009</t>
  </si>
  <si>
    <t>Monday, August 17, 2009</t>
  </si>
  <si>
    <t>Friday, July 11, 2008</t>
  </si>
  <si>
    <t>Thursday, August 14, 2008</t>
  </si>
  <si>
    <t>Friday, August 1, 2008</t>
  </si>
  <si>
    <t>Thursday, August 7, 2008</t>
  </si>
  <si>
    <t>Monday, August 25, 2008</t>
  </si>
  <si>
    <t>Tuesday, September 30, 2008</t>
  </si>
  <si>
    <t>Thursday, December 18, 2008</t>
  </si>
  <si>
    <t>Tuesday, August 4, 2009</t>
  </si>
  <si>
    <t>Friday, August 15, 2008</t>
  </si>
  <si>
    <t>Sunday, May 31, 2009</t>
  </si>
  <si>
    <t>Friday, August 28, 2009</t>
  </si>
  <si>
    <t>Monday, January 19, 2009</t>
  </si>
  <si>
    <t>Thursday, August 13, 2009</t>
  </si>
  <si>
    <t>Thursday, July 17, 2008</t>
  </si>
  <si>
    <t>Tuesday, August 12, 2008</t>
  </si>
  <si>
    <t>Wednesday, August 20, 2008</t>
  </si>
  <si>
    <t>Friday, July 10, 2009</t>
  </si>
  <si>
    <t>Tuesday, July 15, 2008</t>
  </si>
  <si>
    <t>Wednesday, November 19, 2008</t>
  </si>
  <si>
    <t>Friday, January 23, 2009</t>
  </si>
  <si>
    <t>Friday, June 26, 2009</t>
  </si>
  <si>
    <t>Tuesday, December 16, 2008</t>
  </si>
  <si>
    <t>Saturday, April 11, 2009</t>
  </si>
  <si>
    <t>Sunday, June 14, 2009</t>
  </si>
  <si>
    <t>Thursday, July 9, 2009</t>
  </si>
  <si>
    <t>Wednesday, July 8, 2009</t>
  </si>
  <si>
    <t>Monday, July 27, 2009</t>
  </si>
  <si>
    <t>Sunday, April 12, 2009</t>
  </si>
  <si>
    <t>Friday, July 17, 2009</t>
  </si>
  <si>
    <t>Wednesday, August 12, 2009</t>
  </si>
  <si>
    <t>Wednesday, July 1, 2009</t>
  </si>
  <si>
    <t>Tuesday, July 7, 2009</t>
  </si>
  <si>
    <t>Monday, August 11, 2008</t>
  </si>
  <si>
    <t>Thursday, August 21, 2008</t>
  </si>
  <si>
    <t>Wednesday, September 24, 2008</t>
  </si>
  <si>
    <t>Thursday, January 15, 2009</t>
  </si>
  <si>
    <t>Sunday, July 12, 2009</t>
  </si>
  <si>
    <t>Friday, July 24, 2009</t>
  </si>
  <si>
    <t>Tuesday, August 18, 2009</t>
  </si>
  <si>
    <t>Friday, August 8, 2008</t>
  </si>
  <si>
    <t>Saturday, January 24, 2009</t>
  </si>
  <si>
    <t>Friday, July 18, 2008</t>
  </si>
  <si>
    <t>Wednesday, August 13, 2008</t>
  </si>
  <si>
    <t>Thursday, July 31, 2008</t>
  </si>
  <si>
    <t>Tuesday, August 11, 2009</t>
  </si>
  <si>
    <t>Monday, July 14, 2008</t>
  </si>
  <si>
    <t>Wednesday, July 16, 2008</t>
  </si>
  <si>
    <t>Thursday, July 2, 2009</t>
  </si>
  <si>
    <t>Wednesday, July 15, 2009</t>
  </si>
  <si>
    <t>Thursday, August 6, 2009</t>
  </si>
  <si>
    <t>Tuesday, July 8, 2008</t>
  </si>
  <si>
    <t>Thursday, July 10, 2008</t>
  </si>
  <si>
    <t>Thursday, May 28, 2009</t>
  </si>
  <si>
    <t>Friday, June 12, 2009</t>
  </si>
  <si>
    <t>Tuesday, November 25, 2008</t>
  </si>
  <si>
    <t>Saturday, March 21, 2009</t>
  </si>
  <si>
    <t>Tuesday, June 23, 2009</t>
  </si>
  <si>
    <t>Wednesday, January 21, 2009</t>
  </si>
  <si>
    <t>Sunday, April 5, 2009</t>
  </si>
  <si>
    <t>Tuesday, June 9, 2009</t>
  </si>
  <si>
    <t>Wednesday, June 24, 2009</t>
  </si>
  <si>
    <t>Wednesday, August 26, 2009</t>
  </si>
  <si>
    <t>Tuesday, August 19, 2008</t>
  </si>
  <si>
    <t>Monday, June 22, 2009</t>
  </si>
  <si>
    <t>Monday, June 29, 2009</t>
  </si>
  <si>
    <t>Thursday, January 22, 2009</t>
  </si>
  <si>
    <t>Friday, January 30, 2009</t>
  </si>
  <si>
    <t>Thursday, June 11, 2009</t>
  </si>
  <si>
    <t>Tuesday, June 30, 2009</t>
  </si>
  <si>
    <t>Monday, July 20, 2009</t>
  </si>
  <si>
    <t>Tuesday, September 23, 2008</t>
  </si>
  <si>
    <t>Saturday, May 23, 2009</t>
  </si>
  <si>
    <t>Sunday, May 24, 2009</t>
  </si>
  <si>
    <t>Friday, May 29, 2009</t>
  </si>
  <si>
    <t>Monday, August 24, 2009</t>
  </si>
  <si>
    <t>Wednesday, June 10, 2009</t>
  </si>
  <si>
    <t>Thursday, August 20, 2009</t>
  </si>
  <si>
    <t>Monday, July 21, 2008</t>
  </si>
  <si>
    <t>Wednesday, August 6, 2008</t>
  </si>
  <si>
    <t>Saturday, January 31, 2009</t>
  </si>
  <si>
    <t>Monday, May 25, 2009</t>
  </si>
  <si>
    <t>Wednesday, June 17, 2009</t>
  </si>
  <si>
    <t>Thursday, June 25, 2009</t>
  </si>
  <si>
    <t>Thursday, July 30, 2009</t>
  </si>
  <si>
    <t>Monday, July 7, 2008</t>
  </si>
  <si>
    <t>Tuesday, July 14, 2009</t>
  </si>
  <si>
    <t>Monday, January 26, 2009</t>
  </si>
  <si>
    <t>Friday, July 31, 2009</t>
  </si>
  <si>
    <t>Monday, August 10, 2009</t>
  </si>
  <si>
    <t>Wednesday, July 9, 2008</t>
  </si>
  <si>
    <t>Wednesday, July 22, 2009</t>
  </si>
  <si>
    <t>Friday, June 19, 2009</t>
  </si>
  <si>
    <t>Monday, August 3, 2009</t>
  </si>
  <si>
    <t>Monday, February 2, 2009</t>
  </si>
  <si>
    <t>Monday, June 1, 2009</t>
  </si>
  <si>
    <t>Monday, June 8, 2009</t>
  </si>
  <si>
    <t>Sunday, February 1, 2009</t>
  </si>
  <si>
    <t>Wednesday, February 4, 2009</t>
  </si>
  <si>
    <t>Thursday, June 4, 2009</t>
  </si>
  <si>
    <t>Monday, June 15, 2009</t>
  </si>
  <si>
    <t>Tuesday, June 16, 2009</t>
  </si>
  <si>
    <t>Thursday, July 16, 2009</t>
  </si>
  <si>
    <t>Friday, April 10, 2009</t>
  </si>
  <si>
    <t>Wednesday, August 5, 2009</t>
  </si>
  <si>
    <t>Tuesday, August 25, 2009</t>
  </si>
  <si>
    <t>Friday, July 25, 2008</t>
  </si>
  <si>
    <t>Tuesday, June 2, 2009</t>
  </si>
  <si>
    <t>Wednesday, June 3, 2009</t>
  </si>
  <si>
    <t>Tuesday, August 5, 2008</t>
  </si>
  <si>
    <t>Monday, July 6, 2009</t>
  </si>
  <si>
    <t>Monday, August 4, 2008</t>
  </si>
  <si>
    <t>Thursday, June 18, 2009</t>
  </si>
  <si>
    <t>Monday, July 13, 2009</t>
  </si>
  <si>
    <t>Wednesday, July 29, 2009</t>
  </si>
  <si>
    <t>Wednesday, August 19, 2009</t>
  </si>
  <si>
    <t>Saturday, May 16, 2009</t>
  </si>
  <si>
    <t>Tuesday, July 21, 2009</t>
  </si>
  <si>
    <t>Thursday, April 9, 2009</t>
  </si>
  <si>
    <t>Wednesday, May 27, 2009</t>
  </si>
  <si>
    <t>Tuesday, July 29, 2008</t>
  </si>
  <si>
    <t>Monday, April 20, 2009</t>
  </si>
  <si>
    <t>Thursday, April 23, 2009</t>
  </si>
  <si>
    <t>Friday, June 5, 2009</t>
  </si>
  <si>
    <t>Tuesday, May 26, 2009</t>
  </si>
  <si>
    <t>Thursday, May 21, 2009</t>
  </si>
  <si>
    <t>Monday, July 28, 2008</t>
  </si>
  <si>
    <t>Wednesday, July 23, 2008</t>
  </si>
  <si>
    <t>Tuesday, January 27, 2009</t>
  </si>
  <si>
    <t>Wednesday, January 28, 2009</t>
  </si>
  <si>
    <t>Saturday, June 14, 2008</t>
  </si>
  <si>
    <t>Wednesday, April 22, 2009</t>
  </si>
  <si>
    <t>Tuesday, May 19, 2009</t>
  </si>
  <si>
    <t>Monday, June 23, 2008</t>
  </si>
  <si>
    <t>Saturday, June 21, 2008</t>
  </si>
  <si>
    <t>Wednesday, April 1, 2009</t>
  </si>
  <si>
    <t>Monday, April 6, 2009</t>
  </si>
  <si>
    <t>Thursday, February 5, 2009</t>
  </si>
  <si>
    <t>Saturday, May 9, 2009</t>
  </si>
  <si>
    <t>Thursday, January 29, 2009</t>
  </si>
  <si>
    <t>Tuesday, April 14, 2009</t>
  </si>
  <si>
    <t>Friday, May 22, 2009</t>
  </si>
  <si>
    <t>Wednesday, April 15, 2009</t>
  </si>
  <si>
    <t>Wednesday, May 13, 2009</t>
  </si>
  <si>
    <t>Sunday, May 17, 2009</t>
  </si>
  <si>
    <t>Wednesday, May 20, 2009</t>
  </si>
  <si>
    <t>Friday, February 6, 2009</t>
  </si>
  <si>
    <t>Sunday, June 22, 2008</t>
  </si>
  <si>
    <t>Saturday, June 28, 2008</t>
  </si>
  <si>
    <t>Wednesday, July 30, 2008</t>
  </si>
  <si>
    <t>Wednesday, April 8, 2009</t>
  </si>
  <si>
    <t>Sunday, June 15, 2008</t>
  </si>
  <si>
    <t>Saturday, April 25, 2009</t>
  </si>
  <si>
    <t>Friday, June 13, 2008</t>
  </si>
  <si>
    <t>Sunday, May 25, 2008</t>
  </si>
  <si>
    <t>Sunday, June 29, 2008</t>
  </si>
  <si>
    <t>Tuesday, April 21, 2009</t>
  </si>
  <si>
    <t>Tuesday, May 12, 2009</t>
  </si>
  <si>
    <t>Thursday, July 24, 2008</t>
  </si>
  <si>
    <t>Tuesday, April 7, 2009</t>
  </si>
  <si>
    <t>Saturday, April 18, 2009</t>
  </si>
  <si>
    <t>Tuesday, February 3, 2009</t>
  </si>
  <si>
    <t>Monday, April 13, 2009</t>
  </si>
  <si>
    <t>Friday, April 17, 2009</t>
  </si>
  <si>
    <t>Sunday, May 10, 2009</t>
  </si>
  <si>
    <t>Saturday, May 31, 2008</t>
  </si>
  <si>
    <t>Wednesday, March 11, 2009</t>
  </si>
  <si>
    <t>Tuesday, June 24, 2008</t>
  </si>
  <si>
    <t>Monday, April 27, 2009</t>
  </si>
  <si>
    <t>Monday, June 30, 2008</t>
  </si>
  <si>
    <t>Tuesday, July 28, 2009</t>
  </si>
  <si>
    <t>Monday, May 26, 2008</t>
  </si>
  <si>
    <t>Sunday, June 1, 2008</t>
  </si>
  <si>
    <t>Sunday, June 8, 2008</t>
  </si>
  <si>
    <t>Friday, May 15, 2009</t>
  </si>
  <si>
    <t>Saturday, June 7, 2008</t>
  </si>
  <si>
    <t>Thursday, June 12, 2008</t>
  </si>
  <si>
    <t>Wednesday, June 25, 2008</t>
  </si>
  <si>
    <t>Monday, May 18, 2009</t>
  </si>
  <si>
    <t>Monday, May 11, 2009</t>
  </si>
  <si>
    <t>Thursday, April 16, 2009</t>
  </si>
  <si>
    <t>Saturday, May 2, 2009</t>
  </si>
  <si>
    <t>Friday, June 20, 2008</t>
  </si>
  <si>
    <t>Tuesday, July 1, 2008</t>
  </si>
  <si>
    <t>Wednesday, May 6, 2009</t>
  </si>
  <si>
    <t>Thursday, May 14, 2009</t>
  </si>
  <si>
    <t>Friday, June 27, 2008</t>
  </si>
  <si>
    <t>Friday, June 6, 2008</t>
  </si>
  <si>
    <t>Friday, March 13, 2009</t>
  </si>
  <si>
    <t>Sunday, March 22, 2009</t>
  </si>
  <si>
    <t>Thursday, February 19, 2009</t>
  </si>
  <si>
    <t>Tuesday, May 5, 2009</t>
  </si>
  <si>
    <t>Friday, May 30, 2008</t>
  </si>
  <si>
    <t>Monday, June 16, 2008</t>
  </si>
  <si>
    <t>Sunday, May 3, 2009</t>
  </si>
  <si>
    <t>Thursday, June 26, 2008</t>
  </si>
  <si>
    <t>Sunday, March 29, 2009</t>
  </si>
  <si>
    <t>Friday, March 27, 2009</t>
  </si>
  <si>
    <t>Friday, May 8, 2009</t>
  </si>
  <si>
    <t>Wednesday, June 11, 2008</t>
  </si>
  <si>
    <t>Wednesday, March 25, 2009</t>
  </si>
  <si>
    <t>Tuesday, June 17, 2008</t>
  </si>
  <si>
    <t>Wednesday, June 18, 2008</t>
  </si>
  <si>
    <t>Thursday, June 19, 2008</t>
  </si>
  <si>
    <t>Tuesday, June 10, 2008</t>
  </si>
  <si>
    <t>Saturday, March 28, 2009</t>
  </si>
  <si>
    <t>Tuesday, July 22, 2008</t>
  </si>
  <si>
    <t>Thursday, March 26, 2009</t>
  </si>
  <si>
    <t>Thursday, May 7, 2009</t>
  </si>
  <si>
    <t>Tuesday, March 24, 2009</t>
  </si>
  <si>
    <t>Saturday, February 7, 2009</t>
  </si>
  <si>
    <t>Thursday, March 12, 2009</t>
  </si>
  <si>
    <t>Sunday, February 22, 2009</t>
  </si>
  <si>
    <t>Tuesday, June 3, 2008</t>
  </si>
  <si>
    <t>Thursday, June 5, 2008</t>
  </si>
  <si>
    <t>Wednesday, April 29, 2009</t>
  </si>
  <si>
    <t>Sunday, April 26, 2009</t>
  </si>
  <si>
    <t>Tuesday, April 28, 2009</t>
  </si>
  <si>
    <t>Monday, June 2, 2008</t>
  </si>
  <si>
    <t>Monday, June 9, 2008</t>
  </si>
  <si>
    <t>Friday, February 20, 2009</t>
  </si>
  <si>
    <t>Wednesday, February 25, 2009</t>
  </si>
  <si>
    <t>Monday, May 4, 2009</t>
  </si>
  <si>
    <t>Monday, March 30, 2009</t>
  </si>
  <si>
    <t>Wednesday, June 4, 2008</t>
  </si>
  <si>
    <t>Thursday, April 2, 2009</t>
  </si>
  <si>
    <t>Sunday, February 8, 2009</t>
  </si>
  <si>
    <t>Thursday, May 29, 2008</t>
  </si>
  <si>
    <t>Tuesday, March 31, 2009</t>
  </si>
  <si>
    <t>Thursday, April 30, 2009</t>
  </si>
  <si>
    <t>Tuesday, February 17, 2009</t>
  </si>
  <si>
    <t>Monday, February 16, 2009</t>
  </si>
  <si>
    <t>Wednesday, May 28, 2008</t>
  </si>
  <si>
    <t>Friday, May 1, 2009</t>
  </si>
  <si>
    <t>Friday, April 3, 2009</t>
  </si>
  <si>
    <t>Wednesday, February 18, 2009</t>
  </si>
  <si>
    <t>Friday, April 24, 2009</t>
  </si>
  <si>
    <t>Tuesday, May 27, 2008</t>
  </si>
  <si>
    <t>Monday, February 23, 2009</t>
  </si>
  <si>
    <t>Monday, March 23, 2009</t>
  </si>
  <si>
    <t>Tuesday, February 10, 2009</t>
  </si>
  <si>
    <t>Sunday, March 8, 2009</t>
  </si>
  <si>
    <t>Saturday, February 21, 2009</t>
  </si>
  <si>
    <t>Monday, February 9, 2009</t>
  </si>
  <si>
    <t>Thursday, February 12, 2009</t>
  </si>
  <si>
    <t>Wednesday, February 11, 2009</t>
  </si>
  <si>
    <t>Saturday, April 4, 2009</t>
  </si>
  <si>
    <t>Thursday, February 26, 2009</t>
  </si>
  <si>
    <t>Friday, February 13, 2009</t>
  </si>
  <si>
    <t>Saturday, February 28, 2009</t>
  </si>
  <si>
    <t>Friday, February 27, 2009</t>
  </si>
  <si>
    <t>Sunday, February 15, 2009</t>
  </si>
  <si>
    <t>Saturday, February 14, 2009</t>
  </si>
  <si>
    <t>Friday, March 20, 2009</t>
  </si>
  <si>
    <t>Tuesday, February 24, 2009</t>
  </si>
  <si>
    <t>Tuesday, March 17, 2009</t>
  </si>
  <si>
    <t>Tuesday, March 3, 2009</t>
  </si>
  <si>
    <t>Saturday, March 14, 2009</t>
  </si>
  <si>
    <t>Sunday, March 15, 2009</t>
  </si>
  <si>
    <t>Tuesday, March 10, 2009</t>
  </si>
  <si>
    <t>Wednesday, March 18, 2009</t>
  </si>
  <si>
    <t>Saturday, March 7, 2009</t>
  </si>
  <si>
    <t>Friday, March 6, 2009</t>
  </si>
  <si>
    <t>Thursday, March 19, 2009</t>
  </si>
  <si>
    <t>Sunday, March 1, 2009</t>
  </si>
  <si>
    <t>Monday, March 16, 2009</t>
  </si>
  <si>
    <t>Monday, March 2, 2009</t>
  </si>
  <si>
    <t>Wednesday, March 4, 2009</t>
  </si>
  <si>
    <t>Thursday, March 5, 2009</t>
  </si>
  <si>
    <t>Monday, March 9, 2009</t>
  </si>
  <si>
    <t>Source and Other Data</t>
  </si>
  <si>
    <t>1)</t>
  </si>
  <si>
    <t>All Traffic Sources</t>
  </si>
  <si>
    <t>Referring Sites</t>
  </si>
  <si>
    <t>Search Engines</t>
  </si>
  <si>
    <t>Direct Traffic</t>
  </si>
  <si>
    <t>Other</t>
  </si>
  <si>
    <t>2)</t>
  </si>
  <si>
    <t>Top Ten Referring Sites</t>
  </si>
  <si>
    <t>psicofxp.com</t>
  </si>
  <si>
    <t>mail.google.com</t>
  </si>
  <si>
    <t>mu.com</t>
  </si>
  <si>
    <t>thomasnet.com</t>
  </si>
  <si>
    <t>freepatentsonline.com</t>
  </si>
  <si>
    <t>searchportal.information.com</t>
  </si>
  <si>
    <t>globalspec.com</t>
  </si>
  <si>
    <t>sedoparking.com</t>
  </si>
  <si>
    <t>pagead2.googlesyndication.com</t>
  </si>
  <si>
    <t>googleads.g.doubleclick.net</t>
  </si>
  <si>
    <t>3)</t>
  </si>
  <si>
    <t>Top Ten Search Engine Sources of Visits</t>
  </si>
  <si>
    <t>google</t>
  </si>
  <si>
    <t>yahoo</t>
  </si>
  <si>
    <t>search</t>
  </si>
  <si>
    <t>msn</t>
  </si>
  <si>
    <t>aol</t>
  </si>
  <si>
    <t>ask</t>
  </si>
  <si>
    <t>live</t>
  </si>
  <si>
    <t>bing</t>
  </si>
  <si>
    <t>voila</t>
  </si>
  <si>
    <t>netscape</t>
  </si>
  <si>
    <t>4)</t>
  </si>
  <si>
    <t>Top Ten Geographic Sources by Sub Continent Region</t>
  </si>
  <si>
    <t>South America</t>
  </si>
  <si>
    <t>Northern America</t>
  </si>
  <si>
    <t>Central America</t>
  </si>
  <si>
    <t>Western Europe</t>
  </si>
  <si>
    <t>Eastern Asia</t>
  </si>
  <si>
    <t>Northern Europe</t>
  </si>
  <si>
    <t>Southern Asia</t>
  </si>
  <si>
    <t>South-Eastern Asia</t>
  </si>
  <si>
    <t>Southern Europe</t>
  </si>
  <si>
    <t>Eastern Europe</t>
  </si>
  <si>
    <t>5)</t>
  </si>
  <si>
    <t>Top Ten Browsers Used</t>
  </si>
  <si>
    <t>Internet Explorer</t>
  </si>
  <si>
    <t>Firefox</t>
  </si>
  <si>
    <t>Opera</t>
  </si>
  <si>
    <t>Safari</t>
  </si>
  <si>
    <t>Chrome</t>
  </si>
  <si>
    <t>Mozilla</t>
  </si>
  <si>
    <t>Netscape</t>
  </si>
  <si>
    <t>Konqueror</t>
  </si>
  <si>
    <t>SeaMonkey</t>
  </si>
  <si>
    <t>Camino</t>
  </si>
  <si>
    <t>6)</t>
  </si>
  <si>
    <t>Top Ten Operating Systems Used</t>
  </si>
  <si>
    <t xml:space="preserve">Windows </t>
  </si>
  <si>
    <t xml:space="preserve">Macintosh </t>
  </si>
  <si>
    <t xml:space="preserve">Linux </t>
  </si>
  <si>
    <t xml:space="preserve">(not set) </t>
  </si>
  <si>
    <t xml:space="preserve">iPhone </t>
  </si>
  <si>
    <t xml:space="preserve">SymbianOS </t>
  </si>
  <si>
    <t xml:space="preserve">FreeBSD </t>
  </si>
  <si>
    <t xml:space="preserve">iPod </t>
  </si>
  <si>
    <t xml:space="preserve">Playstation 3 </t>
  </si>
  <si>
    <t xml:space="preserve">Playstation Portable </t>
  </si>
  <si>
    <t>YearMonth</t>
  </si>
  <si>
    <t>1 - Shakedown</t>
  </si>
  <si>
    <t>2008-05</t>
  </si>
  <si>
    <t>2008-06</t>
  </si>
  <si>
    <t>2008-07</t>
  </si>
  <si>
    <t>2008-08</t>
  </si>
  <si>
    <t>2008-09</t>
  </si>
  <si>
    <t>2008-10</t>
  </si>
  <si>
    <t>2008-11</t>
  </si>
  <si>
    <t>2008-12</t>
  </si>
  <si>
    <t>2009-01</t>
  </si>
  <si>
    <t>2009-02</t>
  </si>
  <si>
    <t>2009-03</t>
  </si>
  <si>
    <t>2009-04</t>
  </si>
  <si>
    <t>2009-05</t>
  </si>
  <si>
    <t>2009-06</t>
  </si>
  <si>
    <t>2009-07</t>
  </si>
  <si>
    <t>2009-08</t>
  </si>
  <si>
    <t>Sum of Inquiries</t>
  </si>
  <si>
    <t>Website Traffic Benchmarks by Industry | Databox</t>
  </si>
  <si>
    <t>Stickiness, as a Key Performance Indicator (KPI), measures how often users return to your website or app within a specific time frame. It's a valuable metric for understanding user engagement and loyalty.</t>
  </si>
  <si>
    <t>How to Calculate Stickiness:</t>
  </si>
  <si>
    <t>The most common way to calculate stickiness is by using the following formula:</t>
  </si>
  <si>
    <t>Stickiness (%) = (Daily Active Users (DAU) / Monthly Active Users (MAU)) * 100</t>
  </si>
  <si>
    <t>Interpretation:</t>
  </si>
  <si>
    <t>A higher stickiness percentage indicates that a larger proportion of your monthly active users are returning on a daily basis, suggesting strong engagement and loyalty. Conversely, a low stickiness percentage might signal that users are not finding enough value to return frequently.</t>
  </si>
  <si>
    <r>
      <t>General benchmark:</t>
    </r>
    <r>
      <rPr>
        <sz val="11"/>
        <color theme="1"/>
        <rFont val="Calibri"/>
        <family val="2"/>
        <scheme val="minor"/>
      </rPr>
      <t xml:space="preserve"> A stickiness rate of 20% is considered a good starting point for many businesses. This means that 20% of your monthly active users are returning daily.</t>
    </r>
  </si>
  <si>
    <r>
      <t>High stickiness:</t>
    </r>
    <r>
      <rPr>
        <sz val="11"/>
        <color theme="1"/>
        <rFont val="Calibri"/>
        <family val="2"/>
        <scheme val="minor"/>
      </rPr>
      <t xml:space="preserve"> A stickiness rate above 30% is often considered excellent, indicating a highly engaged user base.</t>
    </r>
  </si>
  <si>
    <r>
      <t>Low stickiness:</t>
    </r>
    <r>
      <rPr>
        <sz val="11"/>
        <color theme="1"/>
        <rFont val="Calibri"/>
        <family val="2"/>
        <scheme val="minor"/>
      </rPr>
      <t xml:space="preserve"> A stickiness rate below 10% might raise concerns about user engagement and retention.</t>
    </r>
  </si>
  <si>
    <t>The following are some industry benchmarks for stickiness, but remember that these are just averages, and your specific goals may differ:</t>
  </si>
  <si>
    <r>
      <t>Social networking:</t>
    </r>
    <r>
      <rPr>
        <sz val="11"/>
        <color theme="1"/>
        <rFont val="Calibri"/>
        <family val="2"/>
        <scheme val="minor"/>
      </rPr>
      <t xml:space="preserve"> 40-50%</t>
    </r>
  </si>
  <si>
    <r>
      <t>Gaming:</t>
    </r>
    <r>
      <rPr>
        <sz val="11"/>
        <color theme="1"/>
        <rFont val="Calibri"/>
        <family val="2"/>
        <scheme val="minor"/>
      </rPr>
      <t xml:space="preserve"> 20-30%</t>
    </r>
  </si>
  <si>
    <r>
      <t>SaaS:</t>
    </r>
    <r>
      <rPr>
        <sz val="11"/>
        <color theme="1"/>
        <rFont val="Calibri"/>
        <family val="2"/>
        <scheme val="minor"/>
      </rPr>
      <t xml:space="preserve"> 15-25%</t>
    </r>
  </si>
  <si>
    <r>
      <t>Media/news:</t>
    </r>
    <r>
      <rPr>
        <sz val="11"/>
        <color theme="1"/>
        <rFont val="Calibri"/>
        <family val="2"/>
        <scheme val="minor"/>
      </rPr>
      <t xml:space="preserve"> 10-20%</t>
    </r>
  </si>
  <si>
    <r>
      <t>E-commerce:</t>
    </r>
    <r>
      <rPr>
        <sz val="11"/>
        <color theme="1"/>
        <rFont val="Calibri"/>
        <family val="2"/>
        <scheme val="minor"/>
      </rPr>
      <t xml:space="preserve"> 5-15%</t>
    </r>
  </si>
  <si>
    <t>Bounce Rate, as a Key Performance Indicator (KPI), measures the percentage of visitors who leave your website after viewing only one page. It's a crucial metric for understanding the effectiveness of your website in capturing and retaining user interest.</t>
  </si>
  <si>
    <t>How to Calculate Bounce Rate:</t>
  </si>
  <si>
    <t>Bounce Rate (%) = (Single-Page Sessions / Total Sessions) * 100</t>
  </si>
  <si>
    <t>A low bounce rate suggests that users find your website engaging and relevant, leading them to explore multiple pages.</t>
  </si>
  <si>
    <t>Good Indicators and Benchmarks:</t>
  </si>
  <si>
    <t>A "good" bounce rate can vary significantly depending on the industry, website type, and traffic source. However, here's a general guideline:</t>
  </si>
  <si>
    <r>
      <t>Average:</t>
    </r>
    <r>
      <rPr>
        <sz val="11"/>
        <color theme="1"/>
        <rFont val="Calibri"/>
        <family val="2"/>
        <scheme val="minor"/>
      </rPr>
      <t xml:space="preserve"> 41-55%</t>
    </r>
  </si>
  <si>
    <r>
      <t>Excellent:</t>
    </r>
    <r>
      <rPr>
        <sz val="11"/>
        <color theme="1"/>
        <rFont val="Calibri"/>
        <family val="2"/>
        <scheme val="minor"/>
      </rPr>
      <t xml:space="preserve"> 26-40%</t>
    </r>
  </si>
  <si>
    <t>Industry Benchmarks:</t>
  </si>
  <si>
    <t>Here are some industry benchmarks for bounce rates:</t>
  </si>
  <si>
    <r>
      <t>Content websites:</t>
    </r>
    <r>
      <rPr>
        <sz val="11"/>
        <color theme="1"/>
        <rFont val="Calibri"/>
        <family val="2"/>
        <scheme val="minor"/>
      </rPr>
      <t xml:space="preserve"> 40-60%</t>
    </r>
  </si>
  <si>
    <r>
      <t>E-commerce websites:</t>
    </r>
    <r>
      <rPr>
        <sz val="11"/>
        <color theme="1"/>
        <rFont val="Calibri"/>
        <family val="2"/>
        <scheme val="minor"/>
      </rPr>
      <t xml:space="preserve"> 20-45%</t>
    </r>
  </si>
  <si>
    <r>
      <t>Landing pages:</t>
    </r>
    <r>
      <rPr>
        <sz val="11"/>
        <color theme="1"/>
        <rFont val="Calibri"/>
        <family val="2"/>
        <scheme val="minor"/>
      </rPr>
      <t xml:space="preserve"> 70-90%</t>
    </r>
  </si>
  <si>
    <r>
      <t>Blogs:</t>
    </r>
    <r>
      <rPr>
        <sz val="11"/>
        <color theme="1"/>
        <rFont val="Calibri"/>
        <family val="2"/>
        <scheme val="minor"/>
      </rPr>
      <t xml:space="preserve"> 70-98%</t>
    </r>
  </si>
  <si>
    <r>
      <t>Service sites:</t>
    </r>
    <r>
      <rPr>
        <sz val="11"/>
        <color theme="1"/>
        <rFont val="Calibri"/>
        <family val="2"/>
        <scheme val="minor"/>
      </rPr>
      <t xml:space="preserve"> 10-30%</t>
    </r>
  </si>
  <si>
    <t>Total Time on Site (secs.)</t>
  </si>
  <si>
    <t>Bounce Rating</t>
  </si>
  <si>
    <t>Revenue Per Visit</t>
  </si>
  <si>
    <t>Stickiness</t>
  </si>
  <si>
    <t>Stickeness Rating</t>
  </si>
  <si>
    <t>Cost Per (Visitor) Acquisition</t>
  </si>
  <si>
    <t>Marketing ROI per Visitor</t>
  </si>
  <si>
    <t>R2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</si>
</sst>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quot;$&quot;#,##0"/>
    <numFmt numFmtId="165" formatCode="&quot;$&quot;#,##0.00"/>
    <numFmt numFmtId="166" formatCode="_-* #,##0_-;\-* #,##0_-;_-* &quot;-&quot;??_-;_-@_-"/>
    <numFmt numFmtId="167" formatCode="0.000%"/>
  </numFmts>
  <fonts count="42">
    <font>
      <sz val="11"/>
      <color theme="1"/>
      <name val="Calibri"/>
      <family val="2"/>
      <scheme val="minor"/>
    </font>
    <font>
      <sz val="10"/>
      <name val="Arial"/>
      <family val="2"/>
    </font>
    <font>
      <b/>
      <sz val="9"/>
      <color indexed="81"/>
      <name val="Tahoma"/>
      <family val="2"/>
    </font>
    <font>
      <sz val="12"/>
      <name val="Arial"/>
      <family val="2"/>
    </font>
    <font>
      <b/>
      <i/>
      <sz val="10"/>
      <name val="Arial"/>
      <family val="2"/>
    </font>
    <font>
      <b/>
      <sz val="10"/>
      <name val="Arial"/>
      <family val="2"/>
    </font>
    <font>
      <u/>
      <sz val="10"/>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1"/>
      <name val="Calibri"/>
      <family val="2"/>
      <scheme val="minor"/>
    </font>
    <font>
      <sz val="12"/>
      <color theme="1"/>
      <name val="Calibri"/>
      <family val="2"/>
      <scheme val="minor"/>
    </font>
    <font>
      <b/>
      <sz val="16"/>
      <color rgb="FF0081CC"/>
      <name val="Arial"/>
      <family val="2"/>
    </font>
    <font>
      <sz val="18"/>
      <color theme="1"/>
      <name val="Arial Black"/>
      <family val="2"/>
    </font>
    <font>
      <sz val="12"/>
      <color theme="1"/>
      <name val="Arial"/>
      <family val="2"/>
    </font>
    <font>
      <b/>
      <u/>
      <sz val="10"/>
      <color rgb="FF0081CC"/>
      <name val="Arial"/>
      <family val="2"/>
    </font>
    <font>
      <b/>
      <sz val="10"/>
      <color rgb="FF0081CC"/>
      <name val="Arial"/>
      <family val="2"/>
    </font>
    <font>
      <b/>
      <sz val="9"/>
      <color theme="1"/>
      <name val="Arial"/>
      <family val="2"/>
    </font>
    <font>
      <vertAlign val="superscript"/>
      <sz val="11"/>
      <color theme="1"/>
      <name val="Calibri"/>
      <family val="2"/>
      <scheme val="minor"/>
    </font>
    <font>
      <b/>
      <sz val="14"/>
      <color theme="1"/>
      <name val="Calibri"/>
      <family val="2"/>
      <scheme val="minor"/>
    </font>
    <font>
      <b/>
      <u/>
      <sz val="11"/>
      <color theme="1"/>
      <name val="Calibri"/>
      <family val="2"/>
      <scheme val="minor"/>
    </font>
    <font>
      <sz val="10"/>
      <color theme="1"/>
      <name val="Arial Unicode MS"/>
    </font>
    <font>
      <i/>
      <sz val="11"/>
      <color theme="1"/>
      <name val="Calibri"/>
      <family val="2"/>
      <scheme val="minor"/>
    </font>
    <font>
      <b/>
      <sz val="11"/>
      <name val="Calibri"/>
      <family val="2"/>
      <scheme val="minor"/>
    </font>
    <font>
      <b/>
      <sz val="11"/>
      <color theme="1"/>
      <name val="Times New Roman"/>
      <family val="1"/>
    </font>
    <font>
      <sz val="11"/>
      <color theme="1"/>
      <name val="Times New Roman"/>
      <family val="1"/>
    </font>
    <font>
      <u/>
      <sz val="11"/>
      <color theme="1"/>
      <name val="Calibri"/>
      <family val="2"/>
      <scheme val="minor"/>
    </font>
  </fonts>
  <fills count="38">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6" tint="0.79998168889431442"/>
        <bgColor indexed="64"/>
      </patternFill>
    </fill>
    <fill>
      <patternFill patternType="solid">
        <fgColor theme="2"/>
        <bgColor indexed="64"/>
      </patternFill>
    </fill>
    <fill>
      <patternFill patternType="solid">
        <fgColor theme="2" tint="-9.9978637043366805E-2"/>
        <bgColor indexed="64"/>
      </patternFill>
    </fill>
    <fill>
      <patternFill patternType="solid">
        <fgColor theme="0"/>
        <bgColor indexed="64"/>
      </patternFill>
    </fill>
    <fill>
      <patternFill patternType="solid">
        <fgColor rgb="FFFFFF00"/>
        <bgColor indexed="64"/>
      </patternFill>
    </fill>
  </fills>
  <borders count="36">
    <border>
      <left/>
      <right/>
      <top/>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top/>
      <bottom style="thin">
        <color rgb="FF999999"/>
      </bottom>
      <diagonal/>
    </border>
    <border>
      <left style="thin">
        <color rgb="FF999999"/>
      </left>
      <right style="thin">
        <color rgb="FF999999"/>
      </right>
      <top/>
      <bottom style="thin">
        <color rgb="FF999999"/>
      </bottom>
      <diagonal/>
    </border>
    <border>
      <left/>
      <right style="thin">
        <color rgb="FF999999"/>
      </right>
      <top style="thin">
        <color rgb="FF999999"/>
      </top>
      <bottom/>
      <diagonal/>
    </border>
    <border>
      <left/>
      <right style="thin">
        <color rgb="FF999999"/>
      </right>
      <top/>
      <bottom/>
      <diagonal/>
    </border>
    <border>
      <left/>
      <right/>
      <top/>
      <bottom style="thin">
        <color rgb="FF999999"/>
      </bottom>
      <diagonal/>
    </border>
    <border>
      <left/>
      <right style="thin">
        <color rgb="FF999999"/>
      </right>
      <top/>
      <bottom style="thin">
        <color rgb="FF999999"/>
      </bottom>
      <diagonal/>
    </border>
    <border>
      <left style="thin">
        <color indexed="64"/>
      </left>
      <right style="thin">
        <color indexed="64"/>
      </right>
      <top style="thin">
        <color indexed="64"/>
      </top>
      <bottom style="thin">
        <color indexed="64"/>
      </bottom>
      <diagonal/>
    </border>
    <border>
      <left/>
      <right style="thin">
        <color theme="0"/>
      </right>
      <top style="thin">
        <color theme="0"/>
      </top>
      <bottom style="thin">
        <color theme="0"/>
      </bottom>
      <diagonal/>
    </border>
  </borders>
  <cellStyleXfs count="46">
    <xf numFmtId="0" fontId="0"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9" fillId="26" borderId="0" applyNumberFormat="0" applyBorder="0" applyAlignment="0" applyProtection="0"/>
    <xf numFmtId="0" fontId="10" fillId="27" borderId="9" applyNumberFormat="0" applyAlignment="0" applyProtection="0"/>
    <xf numFmtId="0" fontId="11" fillId="28" borderId="10" applyNumberFormat="0" applyAlignment="0" applyProtection="0"/>
    <xf numFmtId="0" fontId="12" fillId="0" borderId="0" applyNumberFormat="0" applyFill="0" applyBorder="0" applyAlignment="0" applyProtection="0"/>
    <xf numFmtId="0" fontId="13" fillId="29" borderId="0" applyNumberFormat="0" applyBorder="0" applyAlignment="0" applyProtection="0"/>
    <xf numFmtId="0" fontId="14" fillId="0" borderId="11" applyNumberFormat="0" applyFill="0" applyAlignment="0" applyProtection="0"/>
    <xf numFmtId="0" fontId="15" fillId="0" borderId="12" applyNumberFormat="0" applyFill="0" applyAlignment="0" applyProtection="0"/>
    <xf numFmtId="0" fontId="16" fillId="0" borderId="13" applyNumberFormat="0" applyFill="0" applyAlignment="0" applyProtection="0"/>
    <xf numFmtId="0" fontId="16" fillId="0" borderId="0" applyNumberFormat="0" applyFill="0" applyBorder="0" applyAlignment="0" applyProtection="0"/>
    <xf numFmtId="0" fontId="17" fillId="0" borderId="0" applyNumberFormat="0" applyFill="0" applyBorder="0" applyAlignment="0" applyProtection="0">
      <alignment vertical="top"/>
      <protection locked="0"/>
    </xf>
    <xf numFmtId="0" fontId="18" fillId="30" borderId="9" applyNumberFormat="0" applyAlignment="0" applyProtection="0"/>
    <xf numFmtId="0" fontId="19" fillId="0" borderId="14" applyNumberFormat="0" applyFill="0" applyAlignment="0" applyProtection="0"/>
    <xf numFmtId="0" fontId="20" fillId="31" borderId="0" applyNumberFormat="0" applyBorder="0" applyAlignment="0" applyProtection="0"/>
    <xf numFmtId="0" fontId="1" fillId="0" borderId="0"/>
    <xf numFmtId="0" fontId="7" fillId="32" borderId="15" applyNumberFormat="0" applyFont="0" applyAlignment="0" applyProtection="0"/>
    <xf numFmtId="0" fontId="21" fillId="27" borderId="16" applyNumberFormat="0" applyAlignment="0" applyProtection="0"/>
    <xf numFmtId="0" fontId="22" fillId="0" borderId="0" applyNumberFormat="0" applyFill="0" applyBorder="0" applyAlignment="0" applyProtection="0"/>
    <xf numFmtId="0" fontId="23" fillId="0" borderId="17" applyNumberFormat="0" applyFill="0" applyAlignment="0" applyProtection="0"/>
    <xf numFmtId="0" fontId="24" fillId="0" borderId="0" applyNumberFormat="0" applyFill="0" applyBorder="0" applyAlignment="0" applyProtection="0"/>
    <xf numFmtId="9" fontId="7" fillId="0" borderId="0" applyFont="0" applyFill="0" applyBorder="0" applyAlignment="0" applyProtection="0"/>
    <xf numFmtId="43" fontId="7" fillId="0" borderId="0" applyFont="0" applyFill="0" applyBorder="0" applyAlignment="0" applyProtection="0"/>
  </cellStyleXfs>
  <cellXfs count="124">
    <xf numFmtId="0" fontId="0" fillId="0" borderId="0" xfId="0"/>
    <xf numFmtId="49" fontId="0" fillId="33" borderId="0" xfId="0" applyNumberFormat="1" applyFill="1"/>
    <xf numFmtId="0" fontId="25" fillId="34" borderId="0" xfId="0" applyFont="1" applyFill="1"/>
    <xf numFmtId="3" fontId="0" fillId="0" borderId="0" xfId="0" applyNumberFormat="1"/>
    <xf numFmtId="0" fontId="23" fillId="0" borderId="0" xfId="0" applyFont="1"/>
    <xf numFmtId="0" fontId="23" fillId="0" borderId="0" xfId="0" applyFont="1" applyAlignment="1">
      <alignment horizontal="center"/>
    </xf>
    <xf numFmtId="3" fontId="0" fillId="33" borderId="0" xfId="0" applyNumberFormat="1" applyFill="1"/>
    <xf numFmtId="164" fontId="0" fillId="33" borderId="0" xfId="0" applyNumberFormat="1" applyFill="1"/>
    <xf numFmtId="0" fontId="0" fillId="33" borderId="0" xfId="0" applyFill="1"/>
    <xf numFmtId="164" fontId="0" fillId="0" borderId="0" xfId="0" applyNumberFormat="1"/>
    <xf numFmtId="0" fontId="0" fillId="34" borderId="0" xfId="0" applyFill="1"/>
    <xf numFmtId="3" fontId="0" fillId="34" borderId="0" xfId="0" applyNumberFormat="1" applyFill="1"/>
    <xf numFmtId="164" fontId="0" fillId="34" borderId="0" xfId="0" applyNumberFormat="1" applyFill="1"/>
    <xf numFmtId="3" fontId="25" fillId="34" borderId="0" xfId="0" applyNumberFormat="1" applyFont="1" applyFill="1"/>
    <xf numFmtId="164" fontId="25" fillId="34" borderId="0" xfId="0" applyNumberFormat="1" applyFont="1" applyFill="1"/>
    <xf numFmtId="0" fontId="25" fillId="0" borderId="0" xfId="0" applyFont="1"/>
    <xf numFmtId="3" fontId="25" fillId="0" borderId="0" xfId="0" applyNumberFormat="1" applyFont="1"/>
    <xf numFmtId="164" fontId="25" fillId="0" borderId="0" xfId="0" applyNumberFormat="1" applyFont="1"/>
    <xf numFmtId="49" fontId="0" fillId="0" borderId="0" xfId="0" applyNumberFormat="1"/>
    <xf numFmtId="165" fontId="0" fillId="0" borderId="0" xfId="0" applyNumberFormat="1"/>
    <xf numFmtId="49" fontId="0" fillId="0" borderId="0" xfId="0" applyNumberFormat="1" applyAlignment="1">
      <alignment horizontal="right"/>
    </xf>
    <xf numFmtId="10" fontId="0" fillId="0" borderId="0" xfId="0" applyNumberFormat="1"/>
    <xf numFmtId="49" fontId="0" fillId="33" borderId="0" xfId="0" applyNumberFormat="1" applyFill="1" applyAlignment="1">
      <alignment horizontal="right"/>
    </xf>
    <xf numFmtId="10" fontId="0" fillId="33" borderId="0" xfId="0" applyNumberFormat="1" applyFill="1"/>
    <xf numFmtId="49" fontId="0" fillId="35" borderId="0" xfId="0" applyNumberFormat="1" applyFill="1"/>
    <xf numFmtId="3" fontId="0" fillId="35" borderId="0" xfId="0" applyNumberFormat="1" applyFill="1"/>
    <xf numFmtId="0" fontId="0" fillId="35" borderId="0" xfId="0" applyFill="1"/>
    <xf numFmtId="49" fontId="0" fillId="35" borderId="0" xfId="0" applyNumberFormat="1" applyFill="1" applyAlignment="1">
      <alignment horizontal="right"/>
    </xf>
    <xf numFmtId="10" fontId="0" fillId="35" borderId="0" xfId="0" applyNumberFormat="1" applyFill="1"/>
    <xf numFmtId="0" fontId="26" fillId="0" borderId="0" xfId="0" applyFont="1"/>
    <xf numFmtId="0" fontId="0" fillId="0" borderId="0" xfId="0" applyAlignment="1">
      <alignment horizontal="center"/>
    </xf>
    <xf numFmtId="0" fontId="0" fillId="0" borderId="0" xfId="0" applyAlignment="1">
      <alignment horizontal="left"/>
    </xf>
    <xf numFmtId="14" fontId="1" fillId="0" borderId="0" xfId="38" applyNumberFormat="1"/>
    <xf numFmtId="3" fontId="1" fillId="0" borderId="0" xfId="38" applyNumberFormat="1"/>
    <xf numFmtId="0" fontId="27" fillId="36" borderId="0" xfId="0" applyFont="1" applyFill="1"/>
    <xf numFmtId="0" fontId="0" fillId="36" borderId="0" xfId="0" applyFill="1"/>
    <xf numFmtId="0" fontId="28" fillId="36" borderId="0" xfId="0" applyFont="1" applyFill="1" applyAlignment="1">
      <alignment wrapText="1"/>
    </xf>
    <xf numFmtId="0" fontId="29" fillId="36" borderId="0" xfId="0" applyFont="1" applyFill="1"/>
    <xf numFmtId="49" fontId="1" fillId="36" borderId="0" xfId="0" applyNumberFormat="1" applyFont="1" applyFill="1"/>
    <xf numFmtId="0" fontId="4" fillId="36" borderId="1" xfId="0" applyFont="1" applyFill="1" applyBorder="1"/>
    <xf numFmtId="0" fontId="0" fillId="36" borderId="2" xfId="0" applyFill="1" applyBorder="1"/>
    <xf numFmtId="0" fontId="0" fillId="36" borderId="3" xfId="0" applyFill="1" applyBorder="1"/>
    <xf numFmtId="0" fontId="5" fillId="36" borderId="4" xfId="0" applyFont="1" applyFill="1" applyBorder="1"/>
    <xf numFmtId="0" fontId="5" fillId="36" borderId="0" xfId="0" applyFont="1" applyFill="1"/>
    <xf numFmtId="0" fontId="0" fillId="36" borderId="5" xfId="0" applyFill="1" applyBorder="1"/>
    <xf numFmtId="0" fontId="1" fillId="36" borderId="0" xfId="0" applyFont="1" applyFill="1"/>
    <xf numFmtId="0" fontId="30" fillId="36" borderId="4" xfId="34" applyFont="1" applyFill="1" applyBorder="1" applyAlignment="1" applyProtection="1"/>
    <xf numFmtId="0" fontId="31" fillId="36" borderId="0" xfId="0" applyFont="1" applyFill="1"/>
    <xf numFmtId="0" fontId="0" fillId="36" borderId="6" xfId="0" applyFill="1" applyBorder="1"/>
    <xf numFmtId="0" fontId="0" fillId="36" borderId="7" xfId="0" applyFill="1" applyBorder="1"/>
    <xf numFmtId="0" fontId="0" fillId="36" borderId="8" xfId="0" applyFill="1" applyBorder="1"/>
    <xf numFmtId="0" fontId="0" fillId="36" borderId="0" xfId="0" applyFill="1" applyAlignment="1">
      <alignment wrapText="1"/>
    </xf>
    <xf numFmtId="0" fontId="0" fillId="37" borderId="0" xfId="0" applyFill="1"/>
    <xf numFmtId="0" fontId="0" fillId="0" borderId="18" xfId="0" applyBorder="1"/>
    <xf numFmtId="0" fontId="0" fillId="0" borderId="19" xfId="0" applyBorder="1"/>
    <xf numFmtId="0" fontId="0" fillId="0" borderId="20" xfId="0" applyBorder="1"/>
    <xf numFmtId="0" fontId="0" fillId="0" borderId="18" xfId="0" pivotButton="1" applyBorder="1"/>
    <xf numFmtId="0" fontId="0" fillId="0" borderId="21" xfId="0" applyBorder="1"/>
    <xf numFmtId="0" fontId="0" fillId="0" borderId="22" xfId="0" applyBorder="1"/>
    <xf numFmtId="0" fontId="0" fillId="0" borderId="23" xfId="0" applyBorder="1"/>
    <xf numFmtId="0" fontId="0" fillId="0" borderId="26" xfId="0" applyBorder="1"/>
    <xf numFmtId="3" fontId="1" fillId="35" borderId="0" xfId="38" applyNumberFormat="1" applyFill="1"/>
    <xf numFmtId="3" fontId="1" fillId="33" borderId="0" xfId="38" applyNumberFormat="1" applyFill="1"/>
    <xf numFmtId="0" fontId="17" fillId="0" borderId="0" xfId="34" applyAlignment="1" applyProtection="1"/>
    <xf numFmtId="0" fontId="34" fillId="0" borderId="0" xfId="0" applyFont="1"/>
    <xf numFmtId="0" fontId="35" fillId="0" borderId="0" xfId="0" applyFont="1"/>
    <xf numFmtId="164" fontId="0" fillId="35" borderId="0" xfId="0" applyNumberFormat="1" applyFill="1"/>
    <xf numFmtId="164" fontId="25" fillId="35" borderId="0" xfId="0" applyNumberFormat="1" applyFont="1" applyFill="1"/>
    <xf numFmtId="3" fontId="25" fillId="35" borderId="0" xfId="0" applyNumberFormat="1" applyFont="1" applyFill="1"/>
    <xf numFmtId="9" fontId="0" fillId="35" borderId="0" xfId="44" applyFont="1" applyFill="1"/>
    <xf numFmtId="10" fontId="0" fillId="33" borderId="0" xfId="44" applyNumberFormat="1" applyFont="1" applyFill="1"/>
    <xf numFmtId="10" fontId="0" fillId="0" borderId="0" xfId="44" applyNumberFormat="1" applyFont="1" applyFill="1"/>
    <xf numFmtId="10" fontId="0" fillId="35" borderId="0" xfId="44" applyNumberFormat="1" applyFont="1" applyFill="1"/>
    <xf numFmtId="0" fontId="36" fillId="0" borderId="0" xfId="0" applyFont="1" applyAlignment="1">
      <alignment vertical="center"/>
    </xf>
    <xf numFmtId="0" fontId="0" fillId="0" borderId="0" xfId="0" applyAlignment="1">
      <alignment horizontal="left" vertical="center" indent="1"/>
    </xf>
    <xf numFmtId="0" fontId="23" fillId="0" borderId="0" xfId="0" applyFont="1" applyAlignment="1">
      <alignment horizontal="left" vertical="center" indent="1"/>
    </xf>
    <xf numFmtId="43" fontId="0" fillId="0" borderId="0" xfId="45" applyFont="1"/>
    <xf numFmtId="0" fontId="23" fillId="0" borderId="18" xfId="0" applyFont="1" applyBorder="1" applyAlignment="1">
      <alignment horizontal="center"/>
    </xf>
    <xf numFmtId="0" fontId="23" fillId="0" borderId="26" xfId="0" applyFont="1" applyBorder="1" applyAlignment="1">
      <alignment horizontal="center"/>
    </xf>
    <xf numFmtId="0" fontId="23" fillId="0" borderId="30" xfId="0" applyFont="1" applyBorder="1" applyAlignment="1">
      <alignment horizontal="center"/>
    </xf>
    <xf numFmtId="0" fontId="37" fillId="0" borderId="18" xfId="0" applyFont="1" applyBorder="1"/>
    <xf numFmtId="0" fontId="37" fillId="0" borderId="21" xfId="0" applyFont="1" applyBorder="1"/>
    <xf numFmtId="0" fontId="37" fillId="0" borderId="28" xfId="0" applyFont="1" applyBorder="1"/>
    <xf numFmtId="0" fontId="0" fillId="0" borderId="0" xfId="0" applyAlignment="1">
      <alignment wrapText="1"/>
    </xf>
    <xf numFmtId="0" fontId="0" fillId="0" borderId="34" xfId="0" applyBorder="1"/>
    <xf numFmtId="0" fontId="23" fillId="0" borderId="34" xfId="0" applyFont="1" applyBorder="1"/>
    <xf numFmtId="0" fontId="0" fillId="0" borderId="0" xfId="0" pivotButton="1"/>
    <xf numFmtId="0" fontId="25" fillId="37" borderId="0" xfId="0" applyFont="1" applyFill="1"/>
    <xf numFmtId="0" fontId="38" fillId="0" borderId="0" xfId="0" applyFont="1"/>
    <xf numFmtId="49" fontId="38" fillId="0" borderId="0" xfId="0" applyNumberFormat="1" applyFont="1"/>
    <xf numFmtId="0" fontId="38" fillId="37" borderId="0" xfId="0" applyFont="1" applyFill="1"/>
    <xf numFmtId="0" fontId="38" fillId="0" borderId="0" xfId="0" applyFont="1" applyAlignment="1">
      <alignment horizontal="center"/>
    </xf>
    <xf numFmtId="0" fontId="38" fillId="37" borderId="0" xfId="0" applyFont="1" applyFill="1" applyAlignment="1">
      <alignment horizontal="center"/>
    </xf>
    <xf numFmtId="0" fontId="0" fillId="33" borderId="35" xfId="0" applyFill="1" applyBorder="1"/>
    <xf numFmtId="0" fontId="0" fillId="0" borderId="0" xfId="0" applyAlignment="1">
      <alignment horizontal="left" indent="1"/>
    </xf>
    <xf numFmtId="0" fontId="0" fillId="0" borderId="24" xfId="0" applyBorder="1"/>
    <xf numFmtId="0" fontId="0" fillId="0" borderId="27" xfId="0" applyBorder="1"/>
    <xf numFmtId="0" fontId="0" fillId="0" borderId="25" xfId="0" applyBorder="1"/>
    <xf numFmtId="0" fontId="0" fillId="0" borderId="30" xfId="0" applyBorder="1"/>
    <xf numFmtId="0" fontId="0" fillId="0" borderId="31" xfId="0" applyBorder="1"/>
    <xf numFmtId="0" fontId="0" fillId="0" borderId="28" xfId="0" applyBorder="1"/>
    <xf numFmtId="0" fontId="0" fillId="0" borderId="32" xfId="0" applyBorder="1"/>
    <xf numFmtId="0" fontId="0" fillId="0" borderId="33" xfId="0" applyBorder="1"/>
    <xf numFmtId="0" fontId="23" fillId="0" borderId="18" xfId="0" pivotButton="1" applyFont="1" applyBorder="1" applyAlignment="1">
      <alignment horizontal="center"/>
    </xf>
    <xf numFmtId="0" fontId="0" fillId="0" borderId="29" xfId="0" applyBorder="1"/>
    <xf numFmtId="9" fontId="0" fillId="0" borderId="0" xfId="44" applyFont="1"/>
    <xf numFmtId="10" fontId="0" fillId="0" borderId="0" xfId="44" applyNumberFormat="1" applyFont="1"/>
    <xf numFmtId="166" fontId="0" fillId="0" borderId="0" xfId="45" applyNumberFormat="1" applyFont="1"/>
    <xf numFmtId="0" fontId="0" fillId="0" borderId="0" xfId="44" applyNumberFormat="1" applyFont="1"/>
    <xf numFmtId="167" fontId="0" fillId="0" borderId="0" xfId="44" applyNumberFormat="1" applyFont="1"/>
    <xf numFmtId="0" fontId="39" fillId="0" borderId="0" xfId="0" applyFont="1" applyAlignment="1">
      <alignment horizontal="center"/>
    </xf>
    <xf numFmtId="0" fontId="40" fillId="0" borderId="0" xfId="0" applyFont="1"/>
    <xf numFmtId="0" fontId="39" fillId="0" borderId="0" xfId="0" applyFont="1"/>
    <xf numFmtId="0" fontId="39" fillId="0" borderId="0" xfId="0" applyFont="1" applyAlignment="1">
      <alignment horizontal="center" wrapText="1"/>
    </xf>
    <xf numFmtId="10" fontId="40" fillId="0" borderId="0" xfId="44" applyNumberFormat="1" applyFont="1"/>
    <xf numFmtId="0" fontId="40" fillId="0" borderId="0" xfId="0" quotePrefix="1" applyFont="1"/>
    <xf numFmtId="0" fontId="40" fillId="0" borderId="34" xfId="0" applyFont="1" applyBorder="1"/>
    <xf numFmtId="10" fontId="40" fillId="0" borderId="34" xfId="44" applyNumberFormat="1" applyFont="1" applyBorder="1"/>
    <xf numFmtId="0" fontId="40" fillId="0" borderId="34" xfId="0" quotePrefix="1" applyFont="1" applyBorder="1"/>
    <xf numFmtId="0" fontId="23" fillId="0" borderId="34" xfId="0" applyFont="1" applyBorder="1" applyAlignment="1">
      <alignment wrapText="1"/>
    </xf>
    <xf numFmtId="0" fontId="16" fillId="0" borderId="0" xfId="0" applyFont="1"/>
    <xf numFmtId="0" fontId="3" fillId="36" borderId="0" xfId="0" applyFont="1" applyFill="1" applyAlignment="1">
      <alignment horizontal="left"/>
    </xf>
    <xf numFmtId="0" fontId="32" fillId="36" borderId="0" xfId="0" applyFont="1" applyFill="1" applyAlignment="1">
      <alignment horizontal="left" wrapText="1" indent="1"/>
    </xf>
    <xf numFmtId="0" fontId="0" fillId="0" borderId="0" xfId="0" applyFill="1" applyBorder="1"/>
  </cellXfs>
  <cellStyles count="46">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45" builtinId="3"/>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rmal 2" xfId="38" xr:uid="{00000000-0005-0000-0000-000026000000}"/>
    <cellStyle name="Note" xfId="39" builtinId="10" customBuiltin="1"/>
    <cellStyle name="Output" xfId="40" builtinId="21" customBuiltin="1"/>
    <cellStyle name="Percent" xfId="44" builtinId="5"/>
    <cellStyle name="Title" xfId="41" builtinId="15" customBuiltin="1"/>
    <cellStyle name="Total" xfId="42" builtinId="25" customBuiltin="1"/>
    <cellStyle name="Warning Text" xfId="43" builtinId="11" customBuiltin="1"/>
  </cellStyles>
  <dxfs count="41">
    <dxf>
      <numFmt numFmtId="30" formatCode="@"/>
    </dxf>
    <dxf>
      <numFmt numFmtId="3" formatCode="#,##0"/>
    </dxf>
    <dxf>
      <numFmt numFmtId="30" formatCode="@"/>
    </dxf>
    <dxf>
      <numFmt numFmtId="30" formatCode="@"/>
    </dxf>
    <dxf>
      <font>
        <b/>
        <i val="0"/>
        <strike val="0"/>
        <condense val="0"/>
        <extend val="0"/>
        <outline val="0"/>
        <shadow val="0"/>
        <u val="none"/>
        <vertAlign val="baseline"/>
        <sz val="11"/>
        <color auto="1"/>
        <name val="Calibri"/>
        <family val="2"/>
        <scheme val="minor"/>
      </font>
    </dxf>
    <dxf>
      <fill>
        <patternFill patternType="solid">
          <bgColor rgb="FFFFFF00"/>
        </patternFill>
      </fill>
    </dxf>
    <dxf>
      <font>
        <i/>
      </font>
    </dxf>
    <dxf>
      <font>
        <b/>
      </font>
    </dxf>
    <dxf>
      <alignment horizontal="center"/>
    </dxf>
    <dxf>
      <font>
        <b/>
      </font>
    </dxf>
    <dxf>
      <alignment horizontal="center"/>
    </dxf>
    <dxf>
      <font>
        <i/>
      </font>
    </dxf>
    <dxf>
      <font>
        <b/>
      </font>
    </dxf>
    <dxf>
      <alignment horizontal="center"/>
    </dxf>
    <dxf>
      <font>
        <b/>
      </font>
    </dxf>
    <dxf>
      <alignment horizontal="center"/>
    </dxf>
    <dxf>
      <font>
        <i/>
      </font>
    </dxf>
    <dxf>
      <font>
        <b/>
      </font>
    </dxf>
    <dxf>
      <alignment horizontal="center"/>
    </dxf>
    <dxf>
      <font>
        <b/>
      </font>
    </dxf>
    <dxf>
      <alignment horizontal="center"/>
    </dxf>
    <dxf>
      <font>
        <i/>
      </font>
    </dxf>
    <dxf>
      <font>
        <b/>
      </font>
    </dxf>
    <dxf>
      <alignment horizontal="center"/>
    </dxf>
    <dxf>
      <font>
        <b/>
      </font>
    </dxf>
    <dxf>
      <alignment horizontal="center"/>
    </dxf>
    <dxf>
      <font>
        <i/>
      </font>
    </dxf>
    <dxf>
      <font>
        <b/>
      </font>
    </dxf>
    <dxf>
      <alignment horizontal="center"/>
    </dxf>
    <dxf>
      <font>
        <b/>
      </font>
    </dxf>
    <dxf>
      <alignment horizontal="center"/>
    </dxf>
    <dxf>
      <font>
        <i/>
      </font>
    </dxf>
    <dxf>
      <font>
        <b/>
      </font>
    </dxf>
    <dxf>
      <alignment horizontal="center"/>
    </dxf>
    <dxf>
      <font>
        <b/>
      </font>
    </dxf>
    <dxf>
      <alignment horizontal="center"/>
    </dxf>
    <dxf>
      <font>
        <i/>
      </font>
    </dxf>
    <dxf>
      <font>
        <b/>
      </font>
    </dxf>
    <dxf>
      <alignment horizontal="center"/>
    </dxf>
    <dxf>
      <font>
        <b/>
      </font>
    </dxf>
    <dxf>
      <alignment horizont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1.xml"/><Relationship Id="rId39" Type="http://schemas.openxmlformats.org/officeDocument/2006/relationships/styles" Target="styles.xml"/><Relationship Id="rId21" Type="http://schemas.openxmlformats.org/officeDocument/2006/relationships/worksheet" Target="worksheets/sheet21.xml"/><Relationship Id="rId34" Type="http://schemas.microsoft.com/office/2007/relationships/slicerCache" Target="slicerCaches/slicerCache1.xml"/><Relationship Id="rId42" Type="http://schemas.microsoft.com/office/2017/06/relationships/rdRichValue" Target="richData/rdrichvalue.xml"/><Relationship Id="rId47" Type="http://schemas.openxmlformats.org/officeDocument/2006/relationships/customXml" Target="../customXml/item1.xml"/><Relationship Id="rId50" Type="http://schemas.openxmlformats.org/officeDocument/2006/relationships/customXml" Target="../customXml/item4.xml"/><Relationship Id="rId55" Type="http://schemas.openxmlformats.org/officeDocument/2006/relationships/customXml" Target="../customXml/item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7.xml"/><Relationship Id="rId37" Type="http://schemas.openxmlformats.org/officeDocument/2006/relationships/theme" Target="theme/theme1.xml"/><Relationship Id="rId40" Type="http://schemas.openxmlformats.org/officeDocument/2006/relationships/sharedStrings" Target="sharedStrings.xml"/><Relationship Id="rId45" Type="http://schemas.openxmlformats.org/officeDocument/2006/relationships/powerPivotData" Target="model/item.data"/><Relationship Id="rId53" Type="http://schemas.openxmlformats.org/officeDocument/2006/relationships/customXml" Target="../customXml/item7.xml"/><Relationship Id="rId58" Type="http://schemas.openxmlformats.org/officeDocument/2006/relationships/customXml" Target="../customXml/item12.xml"/><Relationship Id="rId5" Type="http://schemas.openxmlformats.org/officeDocument/2006/relationships/worksheet" Target="worksheets/sheet5.xml"/><Relationship Id="rId61" Type="http://schemas.microsoft.com/office/2023/09/relationships/Python" Target="pytho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2.xml"/><Relationship Id="rId30" Type="http://schemas.openxmlformats.org/officeDocument/2006/relationships/pivotCacheDefinition" Target="pivotCache/pivotCacheDefinition5.xml"/><Relationship Id="rId35" Type="http://schemas.openxmlformats.org/officeDocument/2006/relationships/pivotCacheDefinition" Target="pivotCache/pivotCacheDefinition9.xml"/><Relationship Id="rId43" Type="http://schemas.microsoft.com/office/2017/06/relationships/rdRichValueStructure" Target="richData/rdrichvaluestructure.xml"/><Relationship Id="rId48" Type="http://schemas.openxmlformats.org/officeDocument/2006/relationships/customXml" Target="../customXml/item2.xml"/><Relationship Id="rId56" Type="http://schemas.openxmlformats.org/officeDocument/2006/relationships/customXml" Target="../customXml/item10.xml"/><Relationship Id="rId8" Type="http://schemas.openxmlformats.org/officeDocument/2006/relationships/worksheet" Target="worksheets/sheet8.xml"/><Relationship Id="rId51" Type="http://schemas.openxmlformats.org/officeDocument/2006/relationships/customXml" Target="../customXml/item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8.xml"/><Relationship Id="rId38" Type="http://schemas.openxmlformats.org/officeDocument/2006/relationships/connections" Target="connections.xml"/><Relationship Id="rId46" Type="http://schemas.openxmlformats.org/officeDocument/2006/relationships/calcChain" Target="calcChain.xml"/><Relationship Id="rId59" Type="http://schemas.openxmlformats.org/officeDocument/2006/relationships/customXml" Target="../customXml/item13.xml"/><Relationship Id="rId20" Type="http://schemas.openxmlformats.org/officeDocument/2006/relationships/worksheet" Target="worksheets/sheet20.xml"/><Relationship Id="rId41" Type="http://schemas.openxmlformats.org/officeDocument/2006/relationships/sheetMetadata" Target="metadata.xml"/><Relationship Id="rId54"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3.xml"/><Relationship Id="rId36" Type="http://schemas.microsoft.com/office/2011/relationships/timelineCache" Target="timelineCaches/timelineCache1.xml"/><Relationship Id="rId49" Type="http://schemas.openxmlformats.org/officeDocument/2006/relationships/customXml" Target="../customXml/item3.xml"/><Relationship Id="rId57" Type="http://schemas.openxmlformats.org/officeDocument/2006/relationships/customXml" Target="../customXml/item11.xml"/><Relationship Id="rId10" Type="http://schemas.openxmlformats.org/officeDocument/2006/relationships/worksheet" Target="worksheets/sheet10.xml"/><Relationship Id="rId31" Type="http://schemas.openxmlformats.org/officeDocument/2006/relationships/pivotCacheDefinition" Target="pivotCache/pivotCacheDefinition6.xml"/><Relationship Id="rId44" Type="http://schemas.microsoft.com/office/2017/06/relationships/rdRichValueTypes" Target="richData/rdRichValueTypes.xml"/><Relationship Id="rId52" Type="http://schemas.openxmlformats.org/officeDocument/2006/relationships/customXml" Target="../customXml/item6.xml"/><Relationship Id="rId60"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8.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9.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0.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25.xml"/><Relationship Id="rId1" Type="http://schemas.microsoft.com/office/2011/relationships/chartStyle" Target="style25.xml"/></Relationships>
</file>

<file path=xl/charts/_rels/chart21.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26.xml"/><Relationship Id="rId1" Type="http://schemas.microsoft.com/office/2011/relationships/chartStyle" Target="style26.xml"/></Relationships>
</file>

<file path=xl/charts/_rels/chartEx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Ex6.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 File - Web Analytics at Quality Alloy Inc.xlsx]Q1Pivot!PivotTable2</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759514435695533E-2"/>
          <c:y val="0.10259957815350601"/>
          <c:w val="0.95407381889763776"/>
          <c:h val="0.61701302841020844"/>
        </c:manualLayout>
      </c:layout>
      <c:barChart>
        <c:barDir val="col"/>
        <c:grouping val="clustered"/>
        <c:varyColors val="0"/>
        <c:ser>
          <c:idx val="0"/>
          <c:order val="0"/>
          <c:tx>
            <c:strRef>
              <c:f>Q1Pivot!$B$3:$B$4</c:f>
              <c:strCache>
                <c:ptCount val="1"/>
                <c:pt idx="0">
                  <c:v>2 - Pre-Promo</c:v>
                </c:pt>
              </c:strCache>
            </c:strRef>
          </c:tx>
          <c:spPr>
            <a:solidFill>
              <a:schemeClr val="accent1"/>
            </a:solidFill>
            <a:ln>
              <a:noFill/>
            </a:ln>
            <a:effectLst/>
          </c:spPr>
          <c:invertIfNegative val="0"/>
          <c:cat>
            <c:strRef>
              <c:f>Q1Pivot!$A$5:$A$71</c:f>
              <c:strCach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strCache>
            </c:strRef>
          </c:cat>
          <c:val>
            <c:numRef>
              <c:f>Q1Pivot!$B$5:$B$71</c:f>
              <c:numCache>
                <c:formatCode>General</c:formatCode>
                <c:ptCount val="66"/>
                <c:pt idx="14">
                  <c:v>537</c:v>
                </c:pt>
                <c:pt idx="15">
                  <c:v>508</c:v>
                </c:pt>
                <c:pt idx="16">
                  <c:v>495</c:v>
                </c:pt>
                <c:pt idx="17">
                  <c:v>585</c:v>
                </c:pt>
                <c:pt idx="18">
                  <c:v>549</c:v>
                </c:pt>
                <c:pt idx="19">
                  <c:v>500</c:v>
                </c:pt>
                <c:pt idx="20">
                  <c:v>525</c:v>
                </c:pt>
                <c:pt idx="21">
                  <c:v>520</c:v>
                </c:pt>
                <c:pt idx="22">
                  <c:v>511</c:v>
                </c:pt>
                <c:pt idx="23">
                  <c:v>507</c:v>
                </c:pt>
                <c:pt idx="24">
                  <c:v>500</c:v>
                </c:pt>
                <c:pt idx="25">
                  <c:v>511</c:v>
                </c:pt>
                <c:pt idx="26">
                  <c:v>510</c:v>
                </c:pt>
                <c:pt idx="27">
                  <c:v>498</c:v>
                </c:pt>
                <c:pt idx="28">
                  <c:v>499</c:v>
                </c:pt>
                <c:pt idx="29">
                  <c:v>535</c:v>
                </c:pt>
                <c:pt idx="30">
                  <c:v>366</c:v>
                </c:pt>
                <c:pt idx="31">
                  <c:v>385</c:v>
                </c:pt>
                <c:pt idx="32">
                  <c:v>495</c:v>
                </c:pt>
                <c:pt idx="33">
                  <c:v>583</c:v>
                </c:pt>
                <c:pt idx="34">
                  <c:v>734</c:v>
                </c:pt>
              </c:numCache>
            </c:numRef>
          </c:val>
          <c:extLst>
            <c:ext xmlns:c16="http://schemas.microsoft.com/office/drawing/2014/chart" uri="{C3380CC4-5D6E-409C-BE32-E72D297353CC}">
              <c16:uniqueId val="{00000000-9122-4D9D-B408-2121F0F7F1FE}"/>
            </c:ext>
          </c:extLst>
        </c:ser>
        <c:ser>
          <c:idx val="1"/>
          <c:order val="1"/>
          <c:tx>
            <c:strRef>
              <c:f>Q1Pivot!$C$3:$C$4</c:f>
              <c:strCache>
                <c:ptCount val="1"/>
                <c:pt idx="0">
                  <c:v>3 - Promo</c:v>
                </c:pt>
              </c:strCache>
            </c:strRef>
          </c:tx>
          <c:spPr>
            <a:solidFill>
              <a:schemeClr val="accent2"/>
            </a:solidFill>
            <a:ln>
              <a:noFill/>
            </a:ln>
            <a:effectLst/>
          </c:spPr>
          <c:invertIfNegative val="0"/>
          <c:cat>
            <c:strRef>
              <c:f>Q1Pivot!$A$5:$A$71</c:f>
              <c:strCach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strCache>
            </c:strRef>
          </c:cat>
          <c:val>
            <c:numRef>
              <c:f>Q1Pivot!$C$5:$C$71</c:f>
              <c:numCache>
                <c:formatCode>General</c:formatCode>
                <c:ptCount val="66"/>
                <c:pt idx="35">
                  <c:v>930</c:v>
                </c:pt>
                <c:pt idx="36">
                  <c:v>1136</c:v>
                </c:pt>
                <c:pt idx="37">
                  <c:v>2229</c:v>
                </c:pt>
                <c:pt idx="38">
                  <c:v>1946</c:v>
                </c:pt>
                <c:pt idx="39">
                  <c:v>2228</c:v>
                </c:pt>
                <c:pt idx="40">
                  <c:v>3617</c:v>
                </c:pt>
                <c:pt idx="41">
                  <c:v>2482</c:v>
                </c:pt>
                <c:pt idx="42">
                  <c:v>2896</c:v>
                </c:pt>
                <c:pt idx="43">
                  <c:v>1585</c:v>
                </c:pt>
                <c:pt idx="44">
                  <c:v>1689</c:v>
                </c:pt>
                <c:pt idx="45">
                  <c:v>1030</c:v>
                </c:pt>
                <c:pt idx="46">
                  <c:v>1166</c:v>
                </c:pt>
                <c:pt idx="47">
                  <c:v>1178</c:v>
                </c:pt>
                <c:pt idx="48">
                  <c:v>1613</c:v>
                </c:pt>
                <c:pt idx="49">
                  <c:v>1452</c:v>
                </c:pt>
                <c:pt idx="50">
                  <c:v>1246</c:v>
                </c:pt>
                <c:pt idx="51">
                  <c:v>1137</c:v>
                </c:pt>
              </c:numCache>
            </c:numRef>
          </c:val>
          <c:extLst>
            <c:ext xmlns:c16="http://schemas.microsoft.com/office/drawing/2014/chart" uri="{C3380CC4-5D6E-409C-BE32-E72D297353CC}">
              <c16:uniqueId val="{00000001-9122-4D9D-B408-2121F0F7F1FE}"/>
            </c:ext>
          </c:extLst>
        </c:ser>
        <c:ser>
          <c:idx val="2"/>
          <c:order val="2"/>
          <c:tx>
            <c:strRef>
              <c:f>Q1Pivot!$D$3:$D$4</c:f>
              <c:strCache>
                <c:ptCount val="1"/>
                <c:pt idx="0">
                  <c:v>4 - Post-Promo</c:v>
                </c:pt>
              </c:strCache>
            </c:strRef>
          </c:tx>
          <c:spPr>
            <a:solidFill>
              <a:schemeClr val="accent3"/>
            </a:solidFill>
            <a:ln>
              <a:noFill/>
            </a:ln>
            <a:effectLst/>
          </c:spPr>
          <c:invertIfNegative val="0"/>
          <c:cat>
            <c:strRef>
              <c:f>Q1Pivot!$A$5:$A$71</c:f>
              <c:strCach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strCache>
            </c:strRef>
          </c:cat>
          <c:val>
            <c:numRef>
              <c:f>Q1Pivot!$D$5:$D$71</c:f>
              <c:numCache>
                <c:formatCode>General</c:formatCode>
                <c:ptCount val="66"/>
                <c:pt idx="52">
                  <c:v>912</c:v>
                </c:pt>
                <c:pt idx="53">
                  <c:v>909</c:v>
                </c:pt>
                <c:pt idx="54">
                  <c:v>848</c:v>
                </c:pt>
                <c:pt idx="55">
                  <c:v>896</c:v>
                </c:pt>
                <c:pt idx="56">
                  <c:v>789</c:v>
                </c:pt>
                <c:pt idx="57">
                  <c:v>762</c:v>
                </c:pt>
                <c:pt idx="58">
                  <c:v>750</c:v>
                </c:pt>
                <c:pt idx="59">
                  <c:v>828</c:v>
                </c:pt>
                <c:pt idx="60">
                  <c:v>811</c:v>
                </c:pt>
                <c:pt idx="61">
                  <c:v>828</c:v>
                </c:pt>
                <c:pt idx="62">
                  <c:v>737</c:v>
                </c:pt>
                <c:pt idx="63">
                  <c:v>718</c:v>
                </c:pt>
                <c:pt idx="64">
                  <c:v>714</c:v>
                </c:pt>
                <c:pt idx="65">
                  <c:v>709</c:v>
                </c:pt>
              </c:numCache>
            </c:numRef>
          </c:val>
          <c:extLst>
            <c:ext xmlns:c16="http://schemas.microsoft.com/office/drawing/2014/chart" uri="{C3380CC4-5D6E-409C-BE32-E72D297353CC}">
              <c16:uniqueId val="{00000002-9122-4D9D-B408-2121F0F7F1FE}"/>
            </c:ext>
          </c:extLst>
        </c:ser>
        <c:ser>
          <c:idx val="3"/>
          <c:order val="3"/>
          <c:tx>
            <c:strRef>
              <c:f>Q1Pivot!$E$3:$E$4</c:f>
              <c:strCache>
                <c:ptCount val="1"/>
                <c:pt idx="0">
                  <c:v>1 - Initial Period</c:v>
                </c:pt>
              </c:strCache>
            </c:strRef>
          </c:tx>
          <c:spPr>
            <a:solidFill>
              <a:schemeClr val="accent4"/>
            </a:solidFill>
            <a:ln>
              <a:noFill/>
            </a:ln>
            <a:effectLst/>
          </c:spPr>
          <c:invertIfNegative val="0"/>
          <c:cat>
            <c:strRef>
              <c:f>Q1Pivot!$A$5:$A$71</c:f>
              <c:strCach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strCache>
            </c:strRef>
          </c:cat>
          <c:val>
            <c:numRef>
              <c:f>Q1Pivot!$E$5:$E$71</c:f>
              <c:numCache>
                <c:formatCode>General</c:formatCode>
                <c:ptCount val="66"/>
                <c:pt idx="0">
                  <c:v>1509</c:v>
                </c:pt>
                <c:pt idx="1">
                  <c:v>1450</c:v>
                </c:pt>
                <c:pt idx="2">
                  <c:v>1306</c:v>
                </c:pt>
                <c:pt idx="3">
                  <c:v>1301</c:v>
                </c:pt>
                <c:pt idx="4">
                  <c:v>1255</c:v>
                </c:pt>
                <c:pt idx="5">
                  <c:v>841</c:v>
                </c:pt>
                <c:pt idx="6">
                  <c:v>731</c:v>
                </c:pt>
                <c:pt idx="7">
                  <c:v>706</c:v>
                </c:pt>
                <c:pt idx="8">
                  <c:v>976</c:v>
                </c:pt>
                <c:pt idx="9">
                  <c:v>850</c:v>
                </c:pt>
                <c:pt idx="10">
                  <c:v>791</c:v>
                </c:pt>
                <c:pt idx="11">
                  <c:v>685</c:v>
                </c:pt>
                <c:pt idx="12">
                  <c:v>668</c:v>
                </c:pt>
                <c:pt idx="13">
                  <c:v>594</c:v>
                </c:pt>
              </c:numCache>
            </c:numRef>
          </c:val>
          <c:extLst>
            <c:ext xmlns:c16="http://schemas.microsoft.com/office/drawing/2014/chart" uri="{C3380CC4-5D6E-409C-BE32-E72D297353CC}">
              <c16:uniqueId val="{00000003-9122-4D9D-B408-2121F0F7F1FE}"/>
            </c:ext>
          </c:extLst>
        </c:ser>
        <c:dLbls>
          <c:showLegendKey val="0"/>
          <c:showVal val="0"/>
          <c:showCatName val="0"/>
          <c:showSerName val="0"/>
          <c:showPercent val="0"/>
          <c:showBubbleSize val="0"/>
        </c:dLbls>
        <c:gapWidth val="45"/>
        <c:overlap val="100"/>
        <c:axId val="299194976"/>
        <c:axId val="299195456"/>
      </c:barChart>
      <c:catAx>
        <c:axId val="29919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195456"/>
        <c:crosses val="autoZero"/>
        <c:auto val="1"/>
        <c:lblAlgn val="ctr"/>
        <c:lblOffset val="100"/>
        <c:noMultiLvlLbl val="0"/>
      </c:catAx>
      <c:valAx>
        <c:axId val="29919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194976"/>
        <c:crosses val="autoZero"/>
        <c:crossBetween val="between"/>
      </c:valAx>
      <c:spPr>
        <a:noFill/>
        <a:ln>
          <a:noFill/>
        </a:ln>
        <a:effectLst/>
      </c:spPr>
    </c:plotArea>
    <c:legend>
      <c:legendPos val="b"/>
      <c:layout>
        <c:manualLayout>
          <c:xMode val="edge"/>
          <c:yMode val="edge"/>
          <c:x val="0.3391777395013123"/>
          <c:y val="0.79882181393992413"/>
          <c:w val="0.33132997047244095"/>
          <c:h val="0.112359830990118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[Solution File - Web Analytics at Quality Alloy Inc.xlsx]Q1Pivot!PivotTable3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Q1Pivot!$B$76:$B$77</c:f>
              <c:strCache>
                <c:ptCount val="1"/>
                <c:pt idx="0">
                  <c:v>2 - Pre-Promo</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Q1Pivot!$A$78:$A$144</c:f>
              <c:strCach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strCache>
            </c:strRef>
          </c:cat>
          <c:val>
            <c:numRef>
              <c:f>Q1Pivot!$B$78:$B$144</c:f>
              <c:numCache>
                <c:formatCode>General</c:formatCode>
                <c:ptCount val="66"/>
                <c:pt idx="14">
                  <c:v>403820.10800000001</c:v>
                </c:pt>
                <c:pt idx="15">
                  <c:v>388745.03499999997</c:v>
                </c:pt>
                <c:pt idx="16">
                  <c:v>622367.2969999999</c:v>
                </c:pt>
                <c:pt idx="17">
                  <c:v>456011.80799999996</c:v>
                </c:pt>
                <c:pt idx="18">
                  <c:v>951216.16399999999</c:v>
                </c:pt>
                <c:pt idx="19">
                  <c:v>534541.67599999998</c:v>
                </c:pt>
                <c:pt idx="20">
                  <c:v>537651.89399999985</c:v>
                </c:pt>
                <c:pt idx="21">
                  <c:v>623710.09299999999</c:v>
                </c:pt>
                <c:pt idx="22">
                  <c:v>764838.99300000002</c:v>
                </c:pt>
                <c:pt idx="23">
                  <c:v>315647.109</c:v>
                </c:pt>
                <c:pt idx="24">
                  <c:v>610984.65799999994</c:v>
                </c:pt>
                <c:pt idx="25">
                  <c:v>563524.68699999992</c:v>
                </c:pt>
                <c:pt idx="26">
                  <c:v>555497.23600000003</c:v>
                </c:pt>
                <c:pt idx="27">
                  <c:v>432657.446</c:v>
                </c:pt>
                <c:pt idx="28">
                  <c:v>488985.67099999997</c:v>
                </c:pt>
                <c:pt idx="29">
                  <c:v>689428.11499999987</c:v>
                </c:pt>
                <c:pt idx="30">
                  <c:v>343105.08400000003</c:v>
                </c:pt>
                <c:pt idx="31">
                  <c:v>605155.42599999998</c:v>
                </c:pt>
                <c:pt idx="32">
                  <c:v>407276.99</c:v>
                </c:pt>
                <c:pt idx="33">
                  <c:v>405484.23799999995</c:v>
                </c:pt>
                <c:pt idx="34">
                  <c:v>519934.13700000005</c:v>
                </c:pt>
              </c:numCache>
            </c:numRef>
          </c:val>
          <c:extLst>
            <c:ext xmlns:c16="http://schemas.microsoft.com/office/drawing/2014/chart" uri="{C3380CC4-5D6E-409C-BE32-E72D297353CC}">
              <c16:uniqueId val="{00000000-9122-4D9D-B408-2121F0F7F1FE}"/>
            </c:ext>
          </c:extLst>
        </c:ser>
        <c:ser>
          <c:idx val="1"/>
          <c:order val="1"/>
          <c:tx>
            <c:strRef>
              <c:f>Q1Pivot!$C$76:$C$77</c:f>
              <c:strCache>
                <c:ptCount val="1"/>
                <c:pt idx="0">
                  <c:v>3 - Promo</c:v>
                </c:pt>
              </c:strCache>
            </c:strRef>
          </c:tx>
          <c:spPr>
            <a:solidFill>
              <a:schemeClr val="accent2"/>
            </a:solidFill>
            <a:ln>
              <a:noFill/>
            </a:ln>
            <a:effectLst/>
          </c:spPr>
          <c:invertIfNegative val="0"/>
          <c:cat>
            <c:strRef>
              <c:f>Q1Pivot!$A$78:$A$144</c:f>
              <c:strCach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strCache>
            </c:strRef>
          </c:cat>
          <c:val>
            <c:numRef>
              <c:f>Q1Pivot!$C$78:$C$144</c:f>
              <c:numCache>
                <c:formatCode>General</c:formatCode>
                <c:ptCount val="66"/>
                <c:pt idx="35">
                  <c:v>614454.69800000009</c:v>
                </c:pt>
                <c:pt idx="36">
                  <c:v>516269.92300000001</c:v>
                </c:pt>
                <c:pt idx="37">
                  <c:v>297812.74900000001</c:v>
                </c:pt>
                <c:pt idx="38">
                  <c:v>692677.08699999994</c:v>
                </c:pt>
                <c:pt idx="39">
                  <c:v>897163.71199999994</c:v>
                </c:pt>
                <c:pt idx="40">
                  <c:v>417727.33199999999</c:v>
                </c:pt>
                <c:pt idx="41">
                  <c:v>326968.75199999998</c:v>
                </c:pt>
                <c:pt idx="42">
                  <c:v>326482.16100000002</c:v>
                </c:pt>
                <c:pt idx="43">
                  <c:v>508026.89499999996</c:v>
                </c:pt>
                <c:pt idx="44">
                  <c:v>413937.07999999996</c:v>
                </c:pt>
                <c:pt idx="45">
                  <c:v>422487.91</c:v>
                </c:pt>
                <c:pt idx="46">
                  <c:v>376751.076</c:v>
                </c:pt>
                <c:pt idx="47">
                  <c:v>410241.17799999996</c:v>
                </c:pt>
                <c:pt idx="48">
                  <c:v>549750.11400000006</c:v>
                </c:pt>
                <c:pt idx="49">
                  <c:v>268159.51300000004</c:v>
                </c:pt>
                <c:pt idx="50">
                  <c:v>322730.19300000003</c:v>
                </c:pt>
                <c:pt idx="51">
                  <c:v>397140.04299999995</c:v>
                </c:pt>
              </c:numCache>
            </c:numRef>
          </c:val>
          <c:extLst>
            <c:ext xmlns:c16="http://schemas.microsoft.com/office/drawing/2014/chart" uri="{C3380CC4-5D6E-409C-BE32-E72D297353CC}">
              <c16:uniqueId val="{00000001-9122-4D9D-B408-2121F0F7F1FE}"/>
            </c:ext>
          </c:extLst>
        </c:ser>
        <c:ser>
          <c:idx val="2"/>
          <c:order val="2"/>
          <c:tx>
            <c:strRef>
              <c:f>Q1Pivot!$D$76:$D$77</c:f>
              <c:strCache>
                <c:ptCount val="1"/>
                <c:pt idx="0">
                  <c:v>4 - Post-Promo</c:v>
                </c:pt>
              </c:strCache>
            </c:strRef>
          </c:tx>
          <c:spPr>
            <a:solidFill>
              <a:schemeClr val="accent3"/>
            </a:solidFill>
            <a:ln>
              <a:noFill/>
            </a:ln>
            <a:effectLst/>
          </c:spPr>
          <c:invertIfNegative val="0"/>
          <c:cat>
            <c:strRef>
              <c:f>Q1Pivot!$A$78:$A$144</c:f>
              <c:strCach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strCache>
            </c:strRef>
          </c:cat>
          <c:val>
            <c:numRef>
              <c:f>Q1Pivot!$D$78:$D$144</c:f>
              <c:numCache>
                <c:formatCode>General</c:formatCode>
                <c:ptCount val="66"/>
                <c:pt idx="52">
                  <c:v>370914.26199999999</c:v>
                </c:pt>
                <c:pt idx="53">
                  <c:v>299424.67199999996</c:v>
                </c:pt>
                <c:pt idx="54">
                  <c:v>297325.95399999997</c:v>
                </c:pt>
                <c:pt idx="55">
                  <c:v>336761.5849999999</c:v>
                </c:pt>
                <c:pt idx="56">
                  <c:v>419302.31400000001</c:v>
                </c:pt>
                <c:pt idx="57">
                  <c:v>191171.579</c:v>
                </c:pt>
                <c:pt idx="58">
                  <c:v>133966.902</c:v>
                </c:pt>
                <c:pt idx="59">
                  <c:v>615712.78299999994</c:v>
                </c:pt>
                <c:pt idx="60">
                  <c:v>360032.59600000002</c:v>
                </c:pt>
                <c:pt idx="61">
                  <c:v>573918.45299999998</c:v>
                </c:pt>
                <c:pt idx="62">
                  <c:v>397550.1</c:v>
                </c:pt>
                <c:pt idx="63">
                  <c:v>282044.85799999995</c:v>
                </c:pt>
                <c:pt idx="64">
                  <c:v>310116.00599999999</c:v>
                </c:pt>
                <c:pt idx="65">
                  <c:v>615950.17099999997</c:v>
                </c:pt>
              </c:numCache>
            </c:numRef>
          </c:val>
          <c:extLst>
            <c:ext xmlns:c16="http://schemas.microsoft.com/office/drawing/2014/chart" uri="{C3380CC4-5D6E-409C-BE32-E72D297353CC}">
              <c16:uniqueId val="{00000002-9122-4D9D-B408-2121F0F7F1FE}"/>
            </c:ext>
          </c:extLst>
        </c:ser>
        <c:ser>
          <c:idx val="3"/>
          <c:order val="3"/>
          <c:tx>
            <c:strRef>
              <c:f>Q1Pivot!$E$76:$E$77</c:f>
              <c:strCache>
                <c:ptCount val="1"/>
                <c:pt idx="0">
                  <c:v>1 - Initial Period</c:v>
                </c:pt>
              </c:strCache>
            </c:strRef>
          </c:tx>
          <c:spPr>
            <a:solidFill>
              <a:schemeClr val="accent4"/>
            </a:solidFill>
            <a:ln>
              <a:noFill/>
            </a:ln>
            <a:effectLst/>
          </c:spPr>
          <c:invertIfNegative val="0"/>
          <c:cat>
            <c:strRef>
              <c:f>Q1Pivot!$A$78:$A$144</c:f>
              <c:strCach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strCache>
            </c:strRef>
          </c:cat>
          <c:val>
            <c:numRef>
              <c:f>Q1Pivot!$E$78:$E$144</c:f>
              <c:numCache>
                <c:formatCode>General</c:formatCode>
                <c:ptCount val="66"/>
                <c:pt idx="0">
                  <c:v>480728.00599999999</c:v>
                </c:pt>
                <c:pt idx="1">
                  <c:v>641155.47600000002</c:v>
                </c:pt>
                <c:pt idx="2">
                  <c:v>890076.65</c:v>
                </c:pt>
                <c:pt idx="3">
                  <c:v>552673.97799999989</c:v>
                </c:pt>
                <c:pt idx="4">
                  <c:v>750776.98400000005</c:v>
                </c:pt>
                <c:pt idx="5">
                  <c:v>553054.69299999997</c:v>
                </c:pt>
                <c:pt idx="6">
                  <c:v>274567.61199999996</c:v>
                </c:pt>
                <c:pt idx="7">
                  <c:v>619284.63600000006</c:v>
                </c:pt>
                <c:pt idx="8">
                  <c:v>674484.58799999999</c:v>
                </c:pt>
                <c:pt idx="9">
                  <c:v>762559.12300000002</c:v>
                </c:pt>
                <c:pt idx="10">
                  <c:v>479084.17399999994</c:v>
                </c:pt>
                <c:pt idx="11">
                  <c:v>528270.7159999999</c:v>
                </c:pt>
                <c:pt idx="12">
                  <c:v>540675.97299999988</c:v>
                </c:pt>
                <c:pt idx="13">
                  <c:v>768109.11300000001</c:v>
                </c:pt>
              </c:numCache>
            </c:numRef>
          </c:val>
          <c:extLst>
            <c:ext xmlns:c16="http://schemas.microsoft.com/office/drawing/2014/chart" uri="{C3380CC4-5D6E-409C-BE32-E72D297353CC}">
              <c16:uniqueId val="{00000003-9122-4D9D-B408-2121F0F7F1FE}"/>
            </c:ext>
          </c:extLst>
        </c:ser>
        <c:dLbls>
          <c:showLegendKey val="0"/>
          <c:showVal val="0"/>
          <c:showCatName val="0"/>
          <c:showSerName val="0"/>
          <c:showPercent val="0"/>
          <c:showBubbleSize val="0"/>
        </c:dLbls>
        <c:gapWidth val="45"/>
        <c:overlap val="100"/>
        <c:axId val="299194976"/>
        <c:axId val="299195456"/>
      </c:barChart>
      <c:catAx>
        <c:axId val="29919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195456"/>
        <c:crosses val="autoZero"/>
        <c:auto val="1"/>
        <c:lblAlgn val="ctr"/>
        <c:lblOffset val="100"/>
        <c:noMultiLvlLbl val="0"/>
      </c:catAx>
      <c:valAx>
        <c:axId val="29919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194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[Solution File - Web Analytics at Quality Alloy Inc.xlsx]Q1Pivot!PivotTable4</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Q1Pivot!$B$149:$B$150</c:f>
              <c:strCache>
                <c:ptCount val="1"/>
                <c:pt idx="0">
                  <c:v>2 - Pre-Promo</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Q1Pivot!$A$151:$A$217</c:f>
              <c:strCach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strCache>
            </c:strRef>
          </c:cat>
          <c:val>
            <c:numRef>
              <c:f>Q1Pivot!$B$151:$B$217</c:f>
              <c:numCache>
                <c:formatCode>General</c:formatCode>
                <c:ptCount val="66"/>
                <c:pt idx="14">
                  <c:v>135190.79999999999</c:v>
                </c:pt>
                <c:pt idx="15">
                  <c:v>148950.6</c:v>
                </c:pt>
                <c:pt idx="16">
                  <c:v>153421.6</c:v>
                </c:pt>
                <c:pt idx="17">
                  <c:v>158315.9</c:v>
                </c:pt>
                <c:pt idx="18">
                  <c:v>273174.7</c:v>
                </c:pt>
                <c:pt idx="19">
                  <c:v>167637</c:v>
                </c:pt>
                <c:pt idx="20">
                  <c:v>134114.69999999998</c:v>
                </c:pt>
                <c:pt idx="21">
                  <c:v>228044.79999999999</c:v>
                </c:pt>
                <c:pt idx="22">
                  <c:v>202702.9</c:v>
                </c:pt>
                <c:pt idx="23">
                  <c:v>119860.2</c:v>
                </c:pt>
                <c:pt idx="24">
                  <c:v>170025.5</c:v>
                </c:pt>
                <c:pt idx="25">
                  <c:v>189704.69999999998</c:v>
                </c:pt>
                <c:pt idx="26">
                  <c:v>123129.3</c:v>
                </c:pt>
                <c:pt idx="27">
                  <c:v>121400.4</c:v>
                </c:pt>
                <c:pt idx="28">
                  <c:v>152476.4</c:v>
                </c:pt>
                <c:pt idx="29">
                  <c:v>215420.6</c:v>
                </c:pt>
                <c:pt idx="30">
                  <c:v>100388.4</c:v>
                </c:pt>
                <c:pt idx="31">
                  <c:v>119902.7</c:v>
                </c:pt>
                <c:pt idx="32">
                  <c:v>134854.19999999998</c:v>
                </c:pt>
                <c:pt idx="33">
                  <c:v>129973.5</c:v>
                </c:pt>
                <c:pt idx="34">
                  <c:v>179883.8</c:v>
                </c:pt>
              </c:numCache>
            </c:numRef>
          </c:val>
          <c:extLst>
            <c:ext xmlns:c16="http://schemas.microsoft.com/office/drawing/2014/chart" uri="{C3380CC4-5D6E-409C-BE32-E72D297353CC}">
              <c16:uniqueId val="{00000000-9122-4D9D-B408-2121F0F7F1FE}"/>
            </c:ext>
          </c:extLst>
        </c:ser>
        <c:ser>
          <c:idx val="1"/>
          <c:order val="1"/>
          <c:tx>
            <c:strRef>
              <c:f>Q1Pivot!$C$149:$C$150</c:f>
              <c:strCache>
                <c:ptCount val="1"/>
                <c:pt idx="0">
                  <c:v>3 - Promo</c:v>
                </c:pt>
              </c:strCache>
            </c:strRef>
          </c:tx>
          <c:spPr>
            <a:solidFill>
              <a:schemeClr val="accent2"/>
            </a:solidFill>
            <a:ln>
              <a:noFill/>
            </a:ln>
            <a:effectLst/>
          </c:spPr>
          <c:invertIfNegative val="0"/>
          <c:cat>
            <c:strRef>
              <c:f>Q1Pivot!$A$151:$A$217</c:f>
              <c:strCach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strCache>
            </c:strRef>
          </c:cat>
          <c:val>
            <c:numRef>
              <c:f>Q1Pivot!$C$151:$C$217</c:f>
              <c:numCache>
                <c:formatCode>General</c:formatCode>
                <c:ptCount val="66"/>
                <c:pt idx="35">
                  <c:v>113248.9</c:v>
                </c:pt>
                <c:pt idx="36">
                  <c:v>193465.1</c:v>
                </c:pt>
                <c:pt idx="37">
                  <c:v>89802.5</c:v>
                </c:pt>
                <c:pt idx="38">
                  <c:v>184368.4</c:v>
                </c:pt>
                <c:pt idx="39">
                  <c:v>266476.7</c:v>
                </c:pt>
                <c:pt idx="40">
                  <c:v>111834.5</c:v>
                </c:pt>
                <c:pt idx="41">
                  <c:v>122687.3</c:v>
                </c:pt>
                <c:pt idx="42">
                  <c:v>114328.4</c:v>
                </c:pt>
                <c:pt idx="43">
                  <c:v>159944.5</c:v>
                </c:pt>
                <c:pt idx="44">
                  <c:v>143253.9</c:v>
                </c:pt>
                <c:pt idx="45">
                  <c:v>81841.399999999994</c:v>
                </c:pt>
                <c:pt idx="46">
                  <c:v>137256.29999999999</c:v>
                </c:pt>
                <c:pt idx="47">
                  <c:v>90174.8</c:v>
                </c:pt>
                <c:pt idx="48">
                  <c:v>138599.29999999999</c:v>
                </c:pt>
                <c:pt idx="49">
                  <c:v>98679.9</c:v>
                </c:pt>
                <c:pt idx="50">
                  <c:v>84806.2</c:v>
                </c:pt>
                <c:pt idx="51">
                  <c:v>112040.2</c:v>
                </c:pt>
              </c:numCache>
            </c:numRef>
          </c:val>
          <c:extLst>
            <c:ext xmlns:c16="http://schemas.microsoft.com/office/drawing/2014/chart" uri="{C3380CC4-5D6E-409C-BE32-E72D297353CC}">
              <c16:uniqueId val="{00000001-9122-4D9D-B408-2121F0F7F1FE}"/>
            </c:ext>
          </c:extLst>
        </c:ser>
        <c:ser>
          <c:idx val="2"/>
          <c:order val="2"/>
          <c:tx>
            <c:strRef>
              <c:f>Q1Pivot!$D$149:$D$150</c:f>
              <c:strCache>
                <c:ptCount val="1"/>
                <c:pt idx="0">
                  <c:v>4 - Post-Promo</c:v>
                </c:pt>
              </c:strCache>
            </c:strRef>
          </c:tx>
          <c:spPr>
            <a:solidFill>
              <a:schemeClr val="accent3"/>
            </a:solidFill>
            <a:ln>
              <a:noFill/>
            </a:ln>
            <a:effectLst/>
          </c:spPr>
          <c:invertIfNegative val="0"/>
          <c:cat>
            <c:strRef>
              <c:f>Q1Pivot!$A$151:$A$217</c:f>
              <c:strCach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strCache>
            </c:strRef>
          </c:cat>
          <c:val>
            <c:numRef>
              <c:f>Q1Pivot!$D$151:$D$217</c:f>
              <c:numCache>
                <c:formatCode>General</c:formatCode>
                <c:ptCount val="66"/>
                <c:pt idx="52">
                  <c:v>102975.8</c:v>
                </c:pt>
                <c:pt idx="53">
                  <c:v>89826.3</c:v>
                </c:pt>
                <c:pt idx="54">
                  <c:v>106085.09999999999</c:v>
                </c:pt>
                <c:pt idx="55">
                  <c:v>110671.7</c:v>
                </c:pt>
                <c:pt idx="56">
                  <c:v>100318.7</c:v>
                </c:pt>
                <c:pt idx="57">
                  <c:v>46906.400000000001</c:v>
                </c:pt>
                <c:pt idx="58">
                  <c:v>32825.299999999996</c:v>
                </c:pt>
                <c:pt idx="59">
                  <c:v>166567.69999999998</c:v>
                </c:pt>
                <c:pt idx="60">
                  <c:v>121356.2</c:v>
                </c:pt>
                <c:pt idx="61">
                  <c:v>187698.69999999998</c:v>
                </c:pt>
                <c:pt idx="62">
                  <c:v>124640.59999999999</c:v>
                </c:pt>
                <c:pt idx="63">
                  <c:v>75556.5</c:v>
                </c:pt>
                <c:pt idx="64">
                  <c:v>82771.3</c:v>
                </c:pt>
                <c:pt idx="65">
                  <c:v>206441.19999999998</c:v>
                </c:pt>
              </c:numCache>
            </c:numRef>
          </c:val>
          <c:extLst>
            <c:ext xmlns:c16="http://schemas.microsoft.com/office/drawing/2014/chart" uri="{C3380CC4-5D6E-409C-BE32-E72D297353CC}">
              <c16:uniqueId val="{00000002-9122-4D9D-B408-2121F0F7F1FE}"/>
            </c:ext>
          </c:extLst>
        </c:ser>
        <c:ser>
          <c:idx val="3"/>
          <c:order val="3"/>
          <c:tx>
            <c:strRef>
              <c:f>Q1Pivot!$E$149:$E$150</c:f>
              <c:strCache>
                <c:ptCount val="1"/>
                <c:pt idx="0">
                  <c:v>1 - Initial Period</c:v>
                </c:pt>
              </c:strCache>
            </c:strRef>
          </c:tx>
          <c:spPr>
            <a:solidFill>
              <a:schemeClr val="accent4"/>
            </a:solidFill>
            <a:ln>
              <a:noFill/>
            </a:ln>
            <a:effectLst/>
          </c:spPr>
          <c:invertIfNegative val="0"/>
          <c:cat>
            <c:strRef>
              <c:f>Q1Pivot!$A$151:$A$217</c:f>
              <c:strCach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strCache>
            </c:strRef>
          </c:cat>
          <c:val>
            <c:numRef>
              <c:f>Q1Pivot!$E$151:$E$217</c:f>
              <c:numCache>
                <c:formatCode>General</c:formatCode>
                <c:ptCount val="66"/>
                <c:pt idx="0">
                  <c:v>118683.8</c:v>
                </c:pt>
                <c:pt idx="1">
                  <c:v>269604.7</c:v>
                </c:pt>
                <c:pt idx="2">
                  <c:v>275218.09999999998</c:v>
                </c:pt>
                <c:pt idx="3">
                  <c:v>204153</c:v>
                </c:pt>
                <c:pt idx="4">
                  <c:v>256091.4</c:v>
                </c:pt>
                <c:pt idx="5">
                  <c:v>178134.5</c:v>
                </c:pt>
                <c:pt idx="6">
                  <c:v>62580.4</c:v>
                </c:pt>
                <c:pt idx="7">
                  <c:v>248458.4</c:v>
                </c:pt>
                <c:pt idx="8">
                  <c:v>238498.1</c:v>
                </c:pt>
                <c:pt idx="9">
                  <c:v>230237.8</c:v>
                </c:pt>
                <c:pt idx="10">
                  <c:v>156660.1</c:v>
                </c:pt>
                <c:pt idx="11">
                  <c:v>186775.6</c:v>
                </c:pt>
                <c:pt idx="12">
                  <c:v>164498.79999999999</c:v>
                </c:pt>
                <c:pt idx="13">
                  <c:v>213673</c:v>
                </c:pt>
              </c:numCache>
            </c:numRef>
          </c:val>
          <c:extLst>
            <c:ext xmlns:c16="http://schemas.microsoft.com/office/drawing/2014/chart" uri="{C3380CC4-5D6E-409C-BE32-E72D297353CC}">
              <c16:uniqueId val="{00000003-9122-4D9D-B408-2121F0F7F1FE}"/>
            </c:ext>
          </c:extLst>
        </c:ser>
        <c:dLbls>
          <c:showLegendKey val="0"/>
          <c:showVal val="0"/>
          <c:showCatName val="0"/>
          <c:showSerName val="0"/>
          <c:showPercent val="0"/>
          <c:showBubbleSize val="0"/>
        </c:dLbls>
        <c:gapWidth val="45"/>
        <c:overlap val="100"/>
        <c:axId val="299194976"/>
        <c:axId val="299195456"/>
      </c:barChart>
      <c:catAx>
        <c:axId val="29919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195456"/>
        <c:crosses val="autoZero"/>
        <c:auto val="1"/>
        <c:lblAlgn val="ctr"/>
        <c:lblOffset val="100"/>
        <c:noMultiLvlLbl val="0"/>
      </c:catAx>
      <c:valAx>
        <c:axId val="29919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194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[Solution File - Web Analytics at Quality Alloy Inc.xlsx]Q1Pivot!PivotTable5</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Q1Pivot!$B$222:$B$223</c:f>
              <c:strCache>
                <c:ptCount val="1"/>
                <c:pt idx="0">
                  <c:v>2 - Pre-Promo</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Q1Pivot!$A$224:$A$290</c:f>
              <c:strCach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strCache>
            </c:strRef>
          </c:cat>
          <c:val>
            <c:numRef>
              <c:f>Q1Pivot!$B$224:$B$290</c:f>
              <c:numCache>
                <c:formatCode>General</c:formatCode>
                <c:ptCount val="66"/>
                <c:pt idx="14">
                  <c:v>12403</c:v>
                </c:pt>
                <c:pt idx="15">
                  <c:v>11695</c:v>
                </c:pt>
                <c:pt idx="16">
                  <c:v>26362</c:v>
                </c:pt>
                <c:pt idx="17">
                  <c:v>15772</c:v>
                </c:pt>
                <c:pt idx="18">
                  <c:v>31972</c:v>
                </c:pt>
                <c:pt idx="19">
                  <c:v>15531</c:v>
                </c:pt>
                <c:pt idx="20">
                  <c:v>19734</c:v>
                </c:pt>
                <c:pt idx="21">
                  <c:v>17193</c:v>
                </c:pt>
                <c:pt idx="22">
                  <c:v>22591</c:v>
                </c:pt>
                <c:pt idx="23">
                  <c:v>8992</c:v>
                </c:pt>
                <c:pt idx="24">
                  <c:v>19104</c:v>
                </c:pt>
                <c:pt idx="25">
                  <c:v>21455</c:v>
                </c:pt>
                <c:pt idx="26">
                  <c:v>18784</c:v>
                </c:pt>
                <c:pt idx="27">
                  <c:v>14298</c:v>
                </c:pt>
                <c:pt idx="28">
                  <c:v>17215</c:v>
                </c:pt>
                <c:pt idx="29">
                  <c:v>27257</c:v>
                </c:pt>
                <c:pt idx="30">
                  <c:v>11292</c:v>
                </c:pt>
                <c:pt idx="31">
                  <c:v>20148</c:v>
                </c:pt>
                <c:pt idx="32">
                  <c:v>16454</c:v>
                </c:pt>
                <c:pt idx="33">
                  <c:v>12703</c:v>
                </c:pt>
                <c:pt idx="34">
                  <c:v>26303</c:v>
                </c:pt>
              </c:numCache>
            </c:numRef>
          </c:val>
          <c:extLst>
            <c:ext xmlns:c16="http://schemas.microsoft.com/office/drawing/2014/chart" uri="{C3380CC4-5D6E-409C-BE32-E72D297353CC}">
              <c16:uniqueId val="{00000000-9122-4D9D-B408-2121F0F7F1FE}"/>
            </c:ext>
          </c:extLst>
        </c:ser>
        <c:ser>
          <c:idx val="1"/>
          <c:order val="1"/>
          <c:tx>
            <c:strRef>
              <c:f>Q1Pivot!$C$222:$C$223</c:f>
              <c:strCache>
                <c:ptCount val="1"/>
                <c:pt idx="0">
                  <c:v>3 - Promo</c:v>
                </c:pt>
              </c:strCache>
            </c:strRef>
          </c:tx>
          <c:spPr>
            <a:solidFill>
              <a:schemeClr val="accent2"/>
            </a:solidFill>
            <a:ln>
              <a:noFill/>
            </a:ln>
            <a:effectLst/>
          </c:spPr>
          <c:invertIfNegative val="0"/>
          <c:cat>
            <c:strRef>
              <c:f>Q1Pivot!$A$224:$A$290</c:f>
              <c:strCach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strCache>
            </c:strRef>
          </c:cat>
          <c:val>
            <c:numRef>
              <c:f>Q1Pivot!$C$224:$C$290</c:f>
              <c:numCache>
                <c:formatCode>General</c:formatCode>
                <c:ptCount val="66"/>
                <c:pt idx="35">
                  <c:v>22199</c:v>
                </c:pt>
                <c:pt idx="36">
                  <c:v>16535</c:v>
                </c:pt>
                <c:pt idx="37">
                  <c:v>7814</c:v>
                </c:pt>
                <c:pt idx="38">
                  <c:v>28041</c:v>
                </c:pt>
                <c:pt idx="39">
                  <c:v>31496</c:v>
                </c:pt>
                <c:pt idx="40">
                  <c:v>10181</c:v>
                </c:pt>
                <c:pt idx="41">
                  <c:v>9727</c:v>
                </c:pt>
                <c:pt idx="42">
                  <c:v>18323</c:v>
                </c:pt>
                <c:pt idx="43">
                  <c:v>17299</c:v>
                </c:pt>
                <c:pt idx="44">
                  <c:v>13862</c:v>
                </c:pt>
                <c:pt idx="45">
                  <c:v>19007</c:v>
                </c:pt>
                <c:pt idx="46">
                  <c:v>23284</c:v>
                </c:pt>
                <c:pt idx="47">
                  <c:v>17374</c:v>
                </c:pt>
                <c:pt idx="48">
                  <c:v>18195</c:v>
                </c:pt>
                <c:pt idx="49">
                  <c:v>9176</c:v>
                </c:pt>
                <c:pt idx="50">
                  <c:v>12881</c:v>
                </c:pt>
                <c:pt idx="51">
                  <c:v>15524</c:v>
                </c:pt>
              </c:numCache>
            </c:numRef>
          </c:val>
          <c:extLst>
            <c:ext xmlns:c16="http://schemas.microsoft.com/office/drawing/2014/chart" uri="{C3380CC4-5D6E-409C-BE32-E72D297353CC}">
              <c16:uniqueId val="{00000001-9122-4D9D-B408-2121F0F7F1FE}"/>
            </c:ext>
          </c:extLst>
        </c:ser>
        <c:ser>
          <c:idx val="2"/>
          <c:order val="2"/>
          <c:tx>
            <c:strRef>
              <c:f>Q1Pivot!$D$222:$D$223</c:f>
              <c:strCache>
                <c:ptCount val="1"/>
                <c:pt idx="0">
                  <c:v>4 - Post-Promo</c:v>
                </c:pt>
              </c:strCache>
            </c:strRef>
          </c:tx>
          <c:spPr>
            <a:solidFill>
              <a:schemeClr val="accent3"/>
            </a:solidFill>
            <a:ln>
              <a:noFill/>
            </a:ln>
            <a:effectLst/>
          </c:spPr>
          <c:invertIfNegative val="0"/>
          <c:cat>
            <c:strRef>
              <c:f>Q1Pivot!$A$224:$A$290</c:f>
              <c:strCach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strCache>
            </c:strRef>
          </c:cat>
          <c:val>
            <c:numRef>
              <c:f>Q1Pivot!$D$224:$D$290</c:f>
              <c:numCache>
                <c:formatCode>General</c:formatCode>
                <c:ptCount val="66"/>
                <c:pt idx="52">
                  <c:v>15406</c:v>
                </c:pt>
                <c:pt idx="53">
                  <c:v>14536</c:v>
                </c:pt>
                <c:pt idx="54">
                  <c:v>10397</c:v>
                </c:pt>
                <c:pt idx="55">
                  <c:v>11054</c:v>
                </c:pt>
                <c:pt idx="56">
                  <c:v>17855</c:v>
                </c:pt>
                <c:pt idx="57">
                  <c:v>7197</c:v>
                </c:pt>
                <c:pt idx="58">
                  <c:v>3826</c:v>
                </c:pt>
                <c:pt idx="59">
                  <c:v>22821</c:v>
                </c:pt>
                <c:pt idx="60">
                  <c:v>12758</c:v>
                </c:pt>
                <c:pt idx="61">
                  <c:v>22325</c:v>
                </c:pt>
                <c:pt idx="62">
                  <c:v>18566</c:v>
                </c:pt>
                <c:pt idx="63">
                  <c:v>12294</c:v>
                </c:pt>
                <c:pt idx="64">
                  <c:v>11293</c:v>
                </c:pt>
                <c:pt idx="65">
                  <c:v>23762</c:v>
                </c:pt>
              </c:numCache>
            </c:numRef>
          </c:val>
          <c:extLst>
            <c:ext xmlns:c16="http://schemas.microsoft.com/office/drawing/2014/chart" uri="{C3380CC4-5D6E-409C-BE32-E72D297353CC}">
              <c16:uniqueId val="{00000002-9122-4D9D-B408-2121F0F7F1FE}"/>
            </c:ext>
          </c:extLst>
        </c:ser>
        <c:ser>
          <c:idx val="3"/>
          <c:order val="3"/>
          <c:tx>
            <c:strRef>
              <c:f>Q1Pivot!$E$222:$E$223</c:f>
              <c:strCache>
                <c:ptCount val="1"/>
                <c:pt idx="0">
                  <c:v>1 - Initial Period</c:v>
                </c:pt>
              </c:strCache>
            </c:strRef>
          </c:tx>
          <c:spPr>
            <a:solidFill>
              <a:schemeClr val="accent4"/>
            </a:solidFill>
            <a:ln>
              <a:noFill/>
            </a:ln>
            <a:effectLst/>
          </c:spPr>
          <c:invertIfNegative val="0"/>
          <c:cat>
            <c:strRef>
              <c:f>Q1Pivot!$A$224:$A$290</c:f>
              <c:strCach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strCache>
            </c:strRef>
          </c:cat>
          <c:val>
            <c:numRef>
              <c:f>Q1Pivot!$E$224:$E$290</c:f>
              <c:numCache>
                <c:formatCode>General</c:formatCode>
                <c:ptCount val="66"/>
                <c:pt idx="0">
                  <c:v>16585</c:v>
                </c:pt>
                <c:pt idx="1">
                  <c:v>18906</c:v>
                </c:pt>
                <c:pt idx="2">
                  <c:v>28053</c:v>
                </c:pt>
                <c:pt idx="3">
                  <c:v>19382</c:v>
                </c:pt>
                <c:pt idx="4">
                  <c:v>24274</c:v>
                </c:pt>
                <c:pt idx="5">
                  <c:v>15309</c:v>
                </c:pt>
                <c:pt idx="6">
                  <c:v>8633</c:v>
                </c:pt>
                <c:pt idx="7">
                  <c:v>17216</c:v>
                </c:pt>
                <c:pt idx="8">
                  <c:v>17309</c:v>
                </c:pt>
                <c:pt idx="9">
                  <c:v>24571</c:v>
                </c:pt>
                <c:pt idx="10">
                  <c:v>14390</c:v>
                </c:pt>
                <c:pt idx="11">
                  <c:v>17231</c:v>
                </c:pt>
                <c:pt idx="12">
                  <c:v>13802</c:v>
                </c:pt>
                <c:pt idx="13">
                  <c:v>26653</c:v>
                </c:pt>
              </c:numCache>
            </c:numRef>
          </c:val>
          <c:extLst>
            <c:ext xmlns:c16="http://schemas.microsoft.com/office/drawing/2014/chart" uri="{C3380CC4-5D6E-409C-BE32-E72D297353CC}">
              <c16:uniqueId val="{00000003-9122-4D9D-B408-2121F0F7F1FE}"/>
            </c:ext>
          </c:extLst>
        </c:ser>
        <c:dLbls>
          <c:showLegendKey val="0"/>
          <c:showVal val="0"/>
          <c:showCatName val="0"/>
          <c:showSerName val="0"/>
          <c:showPercent val="0"/>
          <c:showBubbleSize val="0"/>
        </c:dLbls>
        <c:gapWidth val="45"/>
        <c:overlap val="100"/>
        <c:axId val="299194976"/>
        <c:axId val="299195456"/>
      </c:barChart>
      <c:catAx>
        <c:axId val="29919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195456"/>
        <c:crosses val="autoZero"/>
        <c:auto val="1"/>
        <c:lblAlgn val="ctr"/>
        <c:lblOffset val="100"/>
        <c:noMultiLvlLbl val="0"/>
      </c:catAx>
      <c:valAx>
        <c:axId val="29919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194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 File - Web Analytics at Quality Alloy Inc.xlsx]Q3!PivotTable6</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Visits (Mean)</a:t>
            </a:r>
          </a:p>
        </c:rich>
      </c:tx>
      <c:layout>
        <c:manualLayout>
          <c:xMode val="edge"/>
          <c:yMode val="edge"/>
          <c:x val="0.45882699847704222"/>
          <c:y val="0.1151514149660964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'Q3'!$B$15:$B$16</c:f>
              <c:strCache>
                <c:ptCount val="1"/>
                <c:pt idx="0">
                  <c:v>Total</c:v>
                </c:pt>
              </c:strCache>
            </c:strRef>
          </c:tx>
          <c:spPr>
            <a:solidFill>
              <a:schemeClr val="accent1"/>
            </a:solidFill>
            <a:ln>
              <a:noFill/>
            </a:ln>
            <a:effectLst/>
          </c:spPr>
          <c:invertIfNegative val="0"/>
          <c:cat>
            <c:strRef>
              <c:f>'Q3'!$A$17:$A$20</c:f>
              <c:strCache>
                <c:ptCount val="4"/>
                <c:pt idx="0">
                  <c:v>1 - Initial Period</c:v>
                </c:pt>
                <c:pt idx="1">
                  <c:v>2 - Pre-Promo</c:v>
                </c:pt>
                <c:pt idx="2">
                  <c:v>3 - Promo</c:v>
                </c:pt>
                <c:pt idx="3">
                  <c:v>4 - Post-Promo</c:v>
                </c:pt>
              </c:strCache>
            </c:strRef>
          </c:cat>
          <c:val>
            <c:numRef>
              <c:f>'Q3'!$B$17:$B$20</c:f>
              <c:numCache>
                <c:formatCode>General</c:formatCode>
                <c:ptCount val="4"/>
                <c:pt idx="0">
                  <c:v>1055.2142857142858</c:v>
                </c:pt>
                <c:pt idx="1">
                  <c:v>562.95238095238096</c:v>
                </c:pt>
                <c:pt idx="2">
                  <c:v>1814.3529411764705</c:v>
                </c:pt>
                <c:pt idx="3">
                  <c:v>856.57142857142856</c:v>
                </c:pt>
              </c:numCache>
            </c:numRef>
          </c:val>
          <c:extLst>
            <c:ext xmlns:c16="http://schemas.microsoft.com/office/drawing/2014/chart" uri="{C3380CC4-5D6E-409C-BE32-E72D297353CC}">
              <c16:uniqueId val="{00000000-C645-405B-8478-6597316FD5F7}"/>
            </c:ext>
          </c:extLst>
        </c:ser>
        <c:dLbls>
          <c:showLegendKey val="0"/>
          <c:showVal val="0"/>
          <c:showCatName val="0"/>
          <c:showSerName val="0"/>
          <c:showPercent val="0"/>
          <c:showBubbleSize val="0"/>
        </c:dLbls>
        <c:gapWidth val="219"/>
        <c:overlap val="-27"/>
        <c:axId val="1100499088"/>
        <c:axId val="5072912"/>
      </c:barChart>
      <c:catAx>
        <c:axId val="110049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2912"/>
        <c:crosses val="autoZero"/>
        <c:auto val="1"/>
        <c:lblAlgn val="ctr"/>
        <c:lblOffset val="100"/>
        <c:noMultiLvlLbl val="0"/>
      </c:catAx>
      <c:valAx>
        <c:axId val="5072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499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 File - Web Analytics at Quality Alloy Inc.xlsx]Q3!PivotTable7</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a:t>
            </a:r>
            <a:r>
              <a:rPr lang="en-US" baseline="0"/>
              <a:t> Visits (Mean)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24759405074365"/>
          <c:y val="0.17093310766060785"/>
          <c:w val="0.87753018372703417"/>
          <c:h val="0.68894915004783286"/>
        </c:manualLayout>
      </c:layout>
      <c:barChart>
        <c:barDir val="col"/>
        <c:grouping val="clustered"/>
        <c:varyColors val="0"/>
        <c:ser>
          <c:idx val="0"/>
          <c:order val="0"/>
          <c:tx>
            <c:strRef>
              <c:f>'Q3'!$B$25:$B$26</c:f>
              <c:strCache>
                <c:ptCount val="1"/>
                <c:pt idx="0">
                  <c:v>Total</c:v>
                </c:pt>
              </c:strCache>
            </c:strRef>
          </c:tx>
          <c:spPr>
            <a:solidFill>
              <a:schemeClr val="accent1"/>
            </a:solidFill>
            <a:ln>
              <a:noFill/>
            </a:ln>
            <a:effectLst/>
          </c:spPr>
          <c:invertIfNegative val="0"/>
          <c:cat>
            <c:strRef>
              <c:f>'Q3'!$A$27:$A$30</c:f>
              <c:strCache>
                <c:ptCount val="4"/>
                <c:pt idx="0">
                  <c:v>1 - Initial Period</c:v>
                </c:pt>
                <c:pt idx="1">
                  <c:v>2 - Pre-Promo</c:v>
                </c:pt>
                <c:pt idx="2">
                  <c:v>3 - Promo</c:v>
                </c:pt>
                <c:pt idx="3">
                  <c:v>4 - Post-Promo</c:v>
                </c:pt>
              </c:strCache>
            </c:strRef>
          </c:cat>
          <c:val>
            <c:numRef>
              <c:f>'Q3'!$B$27:$B$30</c:f>
              <c:numCache>
                <c:formatCode>General</c:formatCode>
                <c:ptCount val="4"/>
                <c:pt idx="0">
                  <c:v>975.92857142857144</c:v>
                </c:pt>
                <c:pt idx="1">
                  <c:v>516.80952380952385</c:v>
                </c:pt>
                <c:pt idx="2">
                  <c:v>1738.8235294117646</c:v>
                </c:pt>
                <c:pt idx="3">
                  <c:v>800.78571428571433</c:v>
                </c:pt>
              </c:numCache>
            </c:numRef>
          </c:val>
          <c:extLst>
            <c:ext xmlns:c16="http://schemas.microsoft.com/office/drawing/2014/chart" uri="{C3380CC4-5D6E-409C-BE32-E72D297353CC}">
              <c16:uniqueId val="{00000000-57BA-4776-98D9-F0ABC8C212C2}"/>
            </c:ext>
          </c:extLst>
        </c:ser>
        <c:dLbls>
          <c:showLegendKey val="0"/>
          <c:showVal val="0"/>
          <c:showCatName val="0"/>
          <c:showSerName val="0"/>
          <c:showPercent val="0"/>
          <c:showBubbleSize val="0"/>
        </c:dLbls>
        <c:gapWidth val="219"/>
        <c:overlap val="-27"/>
        <c:axId val="1466514688"/>
        <c:axId val="1364516656"/>
      </c:barChart>
      <c:catAx>
        <c:axId val="146651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516656"/>
        <c:crosses val="autoZero"/>
        <c:auto val="1"/>
        <c:lblAlgn val="ctr"/>
        <c:lblOffset val="100"/>
        <c:noMultiLvlLbl val="0"/>
      </c:catAx>
      <c:valAx>
        <c:axId val="1364516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514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 File - Web Analytics at Quality Alloy Inc.xlsx]Q3!PivotTable8</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(Mean)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'Q3'!$B$37:$B$38</c:f>
              <c:strCache>
                <c:ptCount val="1"/>
                <c:pt idx="0">
                  <c:v>Total</c:v>
                </c:pt>
              </c:strCache>
            </c:strRef>
          </c:tx>
          <c:spPr>
            <a:solidFill>
              <a:schemeClr val="accent1"/>
            </a:solidFill>
            <a:ln>
              <a:noFill/>
            </a:ln>
            <a:effectLst/>
          </c:spPr>
          <c:invertIfNegative val="0"/>
          <c:cat>
            <c:strRef>
              <c:f>'Q3'!$A$39:$A$42</c:f>
              <c:strCache>
                <c:ptCount val="4"/>
                <c:pt idx="0">
                  <c:v>1 - Initial Period</c:v>
                </c:pt>
                <c:pt idx="1">
                  <c:v>2 - Pre-Promo</c:v>
                </c:pt>
                <c:pt idx="2">
                  <c:v>3 - Promo</c:v>
                </c:pt>
                <c:pt idx="3">
                  <c:v>4 - Post-Promo</c:v>
                </c:pt>
              </c:strCache>
            </c:strRef>
          </c:cat>
          <c:val>
            <c:numRef>
              <c:f>'Q3'!$B$39:$B$42</c:f>
              <c:numCache>
                <c:formatCode>General</c:formatCode>
                <c:ptCount val="4"/>
                <c:pt idx="0">
                  <c:v>608250.12299999991</c:v>
                </c:pt>
                <c:pt idx="1">
                  <c:v>534313.51738095237</c:v>
                </c:pt>
                <c:pt idx="2">
                  <c:v>456398.848</c:v>
                </c:pt>
                <c:pt idx="3">
                  <c:v>371728.01678571425</c:v>
                </c:pt>
              </c:numCache>
            </c:numRef>
          </c:val>
          <c:extLst>
            <c:ext xmlns:c16="http://schemas.microsoft.com/office/drawing/2014/chart" uri="{C3380CC4-5D6E-409C-BE32-E72D297353CC}">
              <c16:uniqueId val="{00000000-EE23-47A3-B5B7-2E1B08C0D688}"/>
            </c:ext>
          </c:extLst>
        </c:ser>
        <c:dLbls>
          <c:showLegendKey val="0"/>
          <c:showVal val="0"/>
          <c:showCatName val="0"/>
          <c:showSerName val="0"/>
          <c:showPercent val="0"/>
          <c:showBubbleSize val="0"/>
        </c:dLbls>
        <c:gapWidth val="219"/>
        <c:overlap val="-27"/>
        <c:axId val="146832240"/>
        <c:axId val="146832720"/>
      </c:barChart>
      <c:catAx>
        <c:axId val="146832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32720"/>
        <c:crosses val="autoZero"/>
        <c:auto val="1"/>
        <c:lblAlgn val="ctr"/>
        <c:lblOffset val="100"/>
        <c:noMultiLvlLbl val="0"/>
      </c:catAx>
      <c:valAx>
        <c:axId val="146832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32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 File - Web Analytics at Quality Alloy Inc.xlsx]Q3!PivotTable9</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(Mean)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'Q3'!$B$49:$B$50</c:f>
              <c:strCache>
                <c:ptCount val="1"/>
                <c:pt idx="0">
                  <c:v>Total</c:v>
                </c:pt>
              </c:strCache>
            </c:strRef>
          </c:tx>
          <c:spPr>
            <a:solidFill>
              <a:schemeClr val="accent1"/>
            </a:solidFill>
            <a:ln>
              <a:noFill/>
            </a:ln>
            <a:effectLst/>
          </c:spPr>
          <c:invertIfNegative val="0"/>
          <c:cat>
            <c:strRef>
              <c:f>'Q3'!$A$51:$A$54</c:f>
              <c:strCache>
                <c:ptCount val="4"/>
                <c:pt idx="0">
                  <c:v>1 - Initial Period</c:v>
                </c:pt>
                <c:pt idx="1">
                  <c:v>2 - Pre-Promo</c:v>
                </c:pt>
                <c:pt idx="2">
                  <c:v>3 - Promo</c:v>
                </c:pt>
                <c:pt idx="3">
                  <c:v>4 - Post-Promo</c:v>
                </c:pt>
              </c:strCache>
            </c:strRef>
          </c:cat>
          <c:val>
            <c:numRef>
              <c:f>'Q3'!$B$51:$B$54</c:f>
              <c:numCache>
                <c:formatCode>General</c:formatCode>
                <c:ptCount val="4"/>
                <c:pt idx="0">
                  <c:v>200233.40714285712</c:v>
                </c:pt>
                <c:pt idx="1">
                  <c:v>159932.03333333333</c:v>
                </c:pt>
                <c:pt idx="2">
                  <c:v>131929.90000000002</c:v>
                </c:pt>
                <c:pt idx="3">
                  <c:v>111045.82142857143</c:v>
                </c:pt>
              </c:numCache>
            </c:numRef>
          </c:val>
          <c:extLst>
            <c:ext xmlns:c16="http://schemas.microsoft.com/office/drawing/2014/chart" uri="{C3380CC4-5D6E-409C-BE32-E72D297353CC}">
              <c16:uniqueId val="{00000000-7F1A-4829-9CD7-9228BE6CB34F}"/>
            </c:ext>
          </c:extLst>
        </c:ser>
        <c:dLbls>
          <c:showLegendKey val="0"/>
          <c:showVal val="0"/>
          <c:showCatName val="0"/>
          <c:showSerName val="0"/>
          <c:showPercent val="0"/>
          <c:showBubbleSize val="0"/>
        </c:dLbls>
        <c:gapWidth val="219"/>
        <c:overlap val="-27"/>
        <c:axId val="11074048"/>
        <c:axId val="11073088"/>
      </c:barChart>
      <c:catAx>
        <c:axId val="1107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3088"/>
        <c:crosses val="autoZero"/>
        <c:auto val="1"/>
        <c:lblAlgn val="ctr"/>
        <c:lblOffset val="100"/>
        <c:noMultiLvlLbl val="0"/>
      </c:catAx>
      <c:valAx>
        <c:axId val="11073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4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 File - Web Analytics at Quality Alloy Inc.xlsx]Q3!PivotTable10</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a:t>
            </a:r>
            <a:r>
              <a:rPr lang="en-US" baseline="0"/>
              <a:t> (Mean)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'Q3'!$B$66:$B$67</c:f>
              <c:strCache>
                <c:ptCount val="1"/>
                <c:pt idx="0">
                  <c:v>Total</c:v>
                </c:pt>
              </c:strCache>
            </c:strRef>
          </c:tx>
          <c:spPr>
            <a:solidFill>
              <a:schemeClr val="accent1"/>
            </a:solidFill>
            <a:ln>
              <a:noFill/>
            </a:ln>
            <a:effectLst/>
          </c:spPr>
          <c:invertIfNegative val="0"/>
          <c:cat>
            <c:strRef>
              <c:f>'Q3'!$A$68:$A$71</c:f>
              <c:strCache>
                <c:ptCount val="4"/>
                <c:pt idx="0">
                  <c:v>1 - Initial Period</c:v>
                </c:pt>
                <c:pt idx="1">
                  <c:v>2 - Pre-Promo</c:v>
                </c:pt>
                <c:pt idx="2">
                  <c:v>3 - Promo</c:v>
                </c:pt>
                <c:pt idx="3">
                  <c:v>4 - Post-Promo</c:v>
                </c:pt>
              </c:strCache>
            </c:strRef>
          </c:cat>
          <c:val>
            <c:numRef>
              <c:f>'Q3'!$B$68:$B$71</c:f>
              <c:numCache>
                <c:formatCode>General</c:formatCode>
                <c:ptCount val="4"/>
                <c:pt idx="0">
                  <c:v>18736.714285714286</c:v>
                </c:pt>
                <c:pt idx="1">
                  <c:v>18440.857142857141</c:v>
                </c:pt>
                <c:pt idx="2">
                  <c:v>17112.823529411766</c:v>
                </c:pt>
                <c:pt idx="3">
                  <c:v>14577.857142857143</c:v>
                </c:pt>
              </c:numCache>
            </c:numRef>
          </c:val>
          <c:extLst>
            <c:ext xmlns:c16="http://schemas.microsoft.com/office/drawing/2014/chart" uri="{C3380CC4-5D6E-409C-BE32-E72D297353CC}">
              <c16:uniqueId val="{00000000-D2A0-401B-A514-B883FB9B7F73}"/>
            </c:ext>
          </c:extLst>
        </c:ser>
        <c:dLbls>
          <c:showLegendKey val="0"/>
          <c:showVal val="0"/>
          <c:showCatName val="0"/>
          <c:showSerName val="0"/>
          <c:showPercent val="0"/>
          <c:showBubbleSize val="0"/>
        </c:dLbls>
        <c:gapWidth val="219"/>
        <c:overlap val="-27"/>
        <c:axId val="259525504"/>
        <c:axId val="259523584"/>
      </c:barChart>
      <c:catAx>
        <c:axId val="25952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523584"/>
        <c:crosses val="autoZero"/>
        <c:auto val="1"/>
        <c:lblAlgn val="ctr"/>
        <c:lblOffset val="100"/>
        <c:noMultiLvlLbl val="0"/>
      </c:catAx>
      <c:valAx>
        <c:axId val="25952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525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 File - Web Analytics at Quality Alloy Inc.xlsx]Q4!PivotTable1</c:name>
    <c:fmtId val="29"/>
  </c:pivotSource>
  <c:chart>
    <c:autoTitleDeleted val="0"/>
    <c:pivotFmts>
      <c:pivotFmt>
        <c:idx val="0"/>
        <c:spPr>
          <a:solidFill>
            <a:schemeClr val="accent1"/>
          </a:solidFill>
          <a:ln>
            <a:noFill/>
          </a:ln>
          <a:effectLst/>
        </c:spPr>
        <c:marker>
          <c:symbol val="none"/>
        </c:marker>
        <c:dLbl>
          <c:idx val="0"/>
          <c:numFmt formatCode="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ln w="76200" cap="sq">
            <a:solidFill>
              <a:schemeClr val="accent1"/>
            </a:solidFill>
            <a:round/>
            <a:tailEnd type="stealth"/>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ln w="76200" cap="sq">
            <a:solidFill>
              <a:schemeClr val="accent2"/>
            </a:solidFill>
            <a:round/>
            <a:tailEnd type="stealth"/>
          </a:ln>
          <a:effectLst/>
        </c:spPr>
        <c:marker>
          <c:symbol val="none"/>
        </c:marker>
      </c:pivotFmt>
    </c:pivotFmts>
    <c:plotArea>
      <c:layout/>
      <c:barChart>
        <c:barDir val="col"/>
        <c:grouping val="clustered"/>
        <c:varyColors val="0"/>
        <c:ser>
          <c:idx val="0"/>
          <c:order val="0"/>
          <c:tx>
            <c:strRef>
              <c:f>'Q4'!$C$15:$C$16</c:f>
              <c:strCache>
                <c:ptCount val="1"/>
                <c:pt idx="0">
                  <c:v>.Visits.</c:v>
                </c:pt>
              </c:strCache>
            </c:strRef>
          </c:tx>
          <c:spPr>
            <a:solidFill>
              <a:schemeClr val="accent1"/>
            </a:solidFill>
            <a:ln>
              <a:noFill/>
            </a:ln>
            <a:effectLst/>
          </c:spPr>
          <c:invertIfNegative val="0"/>
          <c:dLbls>
            <c:numFmt formatCode="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0"/>
              </c:ext>
            </c:extLst>
          </c:dLbls>
          <c:trendline>
            <c:spPr>
              <a:ln w="19050" cap="rnd">
                <a:solidFill>
                  <a:schemeClr val="accent1"/>
                </a:solidFill>
                <a:prstDash val="sysDot"/>
              </a:ln>
              <a:effectLst/>
            </c:spPr>
            <c:trendlineType val="linear"/>
            <c:dispRSqr val="0"/>
            <c:dispEq val="0"/>
          </c:trendline>
          <c:cat>
            <c:strRef>
              <c:f>'Q4'!$B$17:$B$20</c:f>
              <c:strCache>
                <c:ptCount val="4"/>
                <c:pt idx="0">
                  <c:v>1 - Initial Period</c:v>
                </c:pt>
                <c:pt idx="1">
                  <c:v>2 - Pre-Promo</c:v>
                </c:pt>
                <c:pt idx="2">
                  <c:v>3 - Promo</c:v>
                </c:pt>
                <c:pt idx="3">
                  <c:v>4 - Post-Promo</c:v>
                </c:pt>
              </c:strCache>
            </c:strRef>
          </c:cat>
          <c:val>
            <c:numRef>
              <c:f>'Q4'!$C$17:$C$20</c:f>
              <c:numCache>
                <c:formatCode>General</c:formatCode>
                <c:ptCount val="4"/>
                <c:pt idx="0">
                  <c:v>1055.2142857142858</c:v>
                </c:pt>
                <c:pt idx="1">
                  <c:v>562.95238095238096</c:v>
                </c:pt>
                <c:pt idx="2">
                  <c:v>1814.3529411764705</c:v>
                </c:pt>
                <c:pt idx="3">
                  <c:v>856.57142857142856</c:v>
                </c:pt>
              </c:numCache>
            </c:numRef>
          </c:val>
          <c:extLst>
            <c:ext xmlns:c16="http://schemas.microsoft.com/office/drawing/2014/chart" uri="{C3380CC4-5D6E-409C-BE32-E72D297353CC}">
              <c16:uniqueId val="{00000000-C7C5-4741-ACA2-BCF493BEA9F4}"/>
            </c:ext>
          </c:extLst>
        </c:ser>
        <c:dLbls>
          <c:showLegendKey val="0"/>
          <c:showVal val="0"/>
          <c:showCatName val="0"/>
          <c:showSerName val="0"/>
          <c:showPercent val="0"/>
          <c:showBubbleSize val="0"/>
        </c:dLbls>
        <c:gapWidth val="57"/>
        <c:overlap val="28"/>
        <c:axId val="827656144"/>
        <c:axId val="827655664"/>
      </c:barChart>
      <c:lineChart>
        <c:grouping val="standard"/>
        <c:varyColors val="0"/>
        <c:ser>
          <c:idx val="1"/>
          <c:order val="1"/>
          <c:tx>
            <c:strRef>
              <c:f>'Q4'!$D$15:$D$16</c:f>
              <c:strCache>
                <c:ptCount val="1"/>
                <c:pt idx="0">
                  <c:v>.Volume.</c:v>
                </c:pt>
              </c:strCache>
            </c:strRef>
          </c:tx>
          <c:spPr>
            <a:ln w="76200" cap="sq">
              <a:solidFill>
                <a:schemeClr val="accent2"/>
              </a:solidFill>
              <a:round/>
              <a:tailEnd type="stealth"/>
            </a:ln>
            <a:effectLst/>
          </c:spPr>
          <c:marker>
            <c:symbol val="none"/>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'Q4'!$B$17:$B$20</c:f>
              <c:strCache>
                <c:ptCount val="4"/>
                <c:pt idx="0">
                  <c:v>1 - Initial Period</c:v>
                </c:pt>
                <c:pt idx="1">
                  <c:v>2 - Pre-Promo</c:v>
                </c:pt>
                <c:pt idx="2">
                  <c:v>3 - Promo</c:v>
                </c:pt>
                <c:pt idx="3">
                  <c:v>4 - Post-Promo</c:v>
                </c:pt>
              </c:strCache>
            </c:strRef>
          </c:cat>
          <c:val>
            <c:numRef>
              <c:f>'Q4'!$D$17:$D$20</c:f>
              <c:numCache>
                <c:formatCode>General</c:formatCode>
                <c:ptCount val="4"/>
                <c:pt idx="0">
                  <c:v>18736.714285714286</c:v>
                </c:pt>
                <c:pt idx="1">
                  <c:v>18440.857142857141</c:v>
                </c:pt>
                <c:pt idx="2">
                  <c:v>17112.823529411766</c:v>
                </c:pt>
                <c:pt idx="3">
                  <c:v>14577.857142857143</c:v>
                </c:pt>
              </c:numCache>
            </c:numRef>
          </c:val>
          <c:smooth val="0"/>
          <c:extLst>
            <c:ext xmlns:c16="http://schemas.microsoft.com/office/drawing/2014/chart" uri="{C3380CC4-5D6E-409C-BE32-E72D297353CC}">
              <c16:uniqueId val="{00000001-C7C5-4741-ACA2-BCF493BEA9F4}"/>
            </c:ext>
          </c:extLst>
        </c:ser>
        <c:dLbls>
          <c:showLegendKey val="0"/>
          <c:showVal val="0"/>
          <c:showCatName val="0"/>
          <c:showSerName val="0"/>
          <c:showPercent val="0"/>
          <c:showBubbleSize val="0"/>
        </c:dLbls>
        <c:marker val="1"/>
        <c:smooth val="0"/>
        <c:axId val="2037739232"/>
        <c:axId val="2037740192"/>
      </c:lineChart>
      <c:catAx>
        <c:axId val="203773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037740192"/>
        <c:crosses val="autoZero"/>
        <c:auto val="1"/>
        <c:lblAlgn val="ctr"/>
        <c:lblOffset val="100"/>
        <c:noMultiLvlLbl val="0"/>
      </c:catAx>
      <c:valAx>
        <c:axId val="2037740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739232"/>
        <c:crosses val="autoZero"/>
        <c:crossBetween val="between"/>
      </c:valAx>
      <c:valAx>
        <c:axId val="82765566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656144"/>
        <c:crosses val="max"/>
        <c:crossBetween val="between"/>
      </c:valAx>
      <c:catAx>
        <c:axId val="827656144"/>
        <c:scaling>
          <c:orientation val="minMax"/>
        </c:scaling>
        <c:delete val="1"/>
        <c:axPos val="b"/>
        <c:numFmt formatCode="General" sourceLinked="1"/>
        <c:majorTickMark val="out"/>
        <c:minorTickMark val="none"/>
        <c:tickLblPos val="nextTo"/>
        <c:crossAx val="82765566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a:t>
            </a:r>
            <a:r>
              <a:rPr lang="en-US" baseline="0"/>
              <a:t> vs X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SRC!$S$1</c:f>
              <c:strCache>
                <c:ptCount val="1"/>
                <c:pt idx="0">
                  <c:v>Revenue</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SRC!$R$2:$R$67</c:f>
              <c:numCache>
                <c:formatCode>#,##0</c:formatCode>
                <c:ptCount val="66"/>
                <c:pt idx="0">
                  <c:v>16585</c:v>
                </c:pt>
                <c:pt idx="1">
                  <c:v>18906</c:v>
                </c:pt>
                <c:pt idx="2">
                  <c:v>28053</c:v>
                </c:pt>
                <c:pt idx="3">
                  <c:v>19382</c:v>
                </c:pt>
                <c:pt idx="4">
                  <c:v>24274</c:v>
                </c:pt>
                <c:pt idx="5">
                  <c:v>15309</c:v>
                </c:pt>
                <c:pt idx="6">
                  <c:v>8633</c:v>
                </c:pt>
                <c:pt idx="7">
                  <c:v>17216</c:v>
                </c:pt>
                <c:pt idx="8">
                  <c:v>17309</c:v>
                </c:pt>
                <c:pt idx="9">
                  <c:v>24571</c:v>
                </c:pt>
                <c:pt idx="10">
                  <c:v>14390</c:v>
                </c:pt>
                <c:pt idx="11">
                  <c:v>17231</c:v>
                </c:pt>
                <c:pt idx="12">
                  <c:v>13802</c:v>
                </c:pt>
                <c:pt idx="13">
                  <c:v>26653</c:v>
                </c:pt>
                <c:pt idx="14">
                  <c:v>12403</c:v>
                </c:pt>
                <c:pt idx="15">
                  <c:v>11695</c:v>
                </c:pt>
                <c:pt idx="16">
                  <c:v>26362</c:v>
                </c:pt>
                <c:pt idx="17">
                  <c:v>15772</c:v>
                </c:pt>
                <c:pt idx="18">
                  <c:v>31972</c:v>
                </c:pt>
                <c:pt idx="19">
                  <c:v>15531</c:v>
                </c:pt>
                <c:pt idx="20">
                  <c:v>19734</c:v>
                </c:pt>
                <c:pt idx="21">
                  <c:v>17193</c:v>
                </c:pt>
                <c:pt idx="22">
                  <c:v>22591</c:v>
                </c:pt>
                <c:pt idx="23">
                  <c:v>8992</c:v>
                </c:pt>
                <c:pt idx="24">
                  <c:v>19104</c:v>
                </c:pt>
                <c:pt idx="25">
                  <c:v>21455</c:v>
                </c:pt>
                <c:pt idx="26">
                  <c:v>18784</c:v>
                </c:pt>
                <c:pt idx="27">
                  <c:v>14298</c:v>
                </c:pt>
                <c:pt idx="28">
                  <c:v>17215</c:v>
                </c:pt>
                <c:pt idx="29">
                  <c:v>27257</c:v>
                </c:pt>
                <c:pt idx="30">
                  <c:v>11292</c:v>
                </c:pt>
                <c:pt idx="31">
                  <c:v>20148</c:v>
                </c:pt>
                <c:pt idx="32">
                  <c:v>16454</c:v>
                </c:pt>
                <c:pt idx="33">
                  <c:v>12703</c:v>
                </c:pt>
                <c:pt idx="34">
                  <c:v>26303</c:v>
                </c:pt>
                <c:pt idx="35">
                  <c:v>22199</c:v>
                </c:pt>
                <c:pt idx="36">
                  <c:v>16535</c:v>
                </c:pt>
                <c:pt idx="37">
                  <c:v>7814</c:v>
                </c:pt>
                <c:pt idx="38">
                  <c:v>28041</c:v>
                </c:pt>
                <c:pt idx="39">
                  <c:v>31496</c:v>
                </c:pt>
                <c:pt idx="40">
                  <c:v>10181</c:v>
                </c:pt>
                <c:pt idx="41">
                  <c:v>9727</c:v>
                </c:pt>
                <c:pt idx="42">
                  <c:v>18323</c:v>
                </c:pt>
                <c:pt idx="43">
                  <c:v>17299</c:v>
                </c:pt>
                <c:pt idx="44">
                  <c:v>13862</c:v>
                </c:pt>
                <c:pt idx="45">
                  <c:v>19007</c:v>
                </c:pt>
                <c:pt idx="46">
                  <c:v>23284</c:v>
                </c:pt>
                <c:pt idx="47">
                  <c:v>17374</c:v>
                </c:pt>
                <c:pt idx="48">
                  <c:v>18195</c:v>
                </c:pt>
                <c:pt idx="49">
                  <c:v>9176</c:v>
                </c:pt>
                <c:pt idx="50">
                  <c:v>12881</c:v>
                </c:pt>
                <c:pt idx="51">
                  <c:v>15524</c:v>
                </c:pt>
                <c:pt idx="52">
                  <c:v>15406</c:v>
                </c:pt>
                <c:pt idx="53">
                  <c:v>14536</c:v>
                </c:pt>
                <c:pt idx="54">
                  <c:v>10397</c:v>
                </c:pt>
                <c:pt idx="55">
                  <c:v>11054</c:v>
                </c:pt>
                <c:pt idx="56">
                  <c:v>17855</c:v>
                </c:pt>
                <c:pt idx="57">
                  <c:v>7197</c:v>
                </c:pt>
                <c:pt idx="58">
                  <c:v>3826</c:v>
                </c:pt>
                <c:pt idx="59">
                  <c:v>22821</c:v>
                </c:pt>
                <c:pt idx="60">
                  <c:v>12758</c:v>
                </c:pt>
                <c:pt idx="61">
                  <c:v>22325</c:v>
                </c:pt>
                <c:pt idx="62">
                  <c:v>18566</c:v>
                </c:pt>
                <c:pt idx="63">
                  <c:v>12294</c:v>
                </c:pt>
                <c:pt idx="64">
                  <c:v>11293</c:v>
                </c:pt>
                <c:pt idx="65">
                  <c:v>23762</c:v>
                </c:pt>
              </c:numCache>
            </c:numRef>
          </c:xVal>
          <c:yVal>
            <c:numRef>
              <c:f>SRC!$S$2:$S$67</c:f>
              <c:numCache>
                <c:formatCode>"$"#,##0</c:formatCode>
                <c:ptCount val="66"/>
                <c:pt idx="0">
                  <c:v>480728.00599999999</c:v>
                </c:pt>
                <c:pt idx="1">
                  <c:v>641155.47600000002</c:v>
                </c:pt>
                <c:pt idx="2">
                  <c:v>890076.65</c:v>
                </c:pt>
                <c:pt idx="3">
                  <c:v>552673.97799999989</c:v>
                </c:pt>
                <c:pt idx="4">
                  <c:v>750776.98400000005</c:v>
                </c:pt>
                <c:pt idx="5">
                  <c:v>553054.69299999997</c:v>
                </c:pt>
                <c:pt idx="6">
                  <c:v>274567.61199999996</c:v>
                </c:pt>
                <c:pt idx="7">
                  <c:v>619284.63600000006</c:v>
                </c:pt>
                <c:pt idx="8">
                  <c:v>674484.58799999999</c:v>
                </c:pt>
                <c:pt idx="9">
                  <c:v>762559.12300000002</c:v>
                </c:pt>
                <c:pt idx="10">
                  <c:v>479084.17399999994</c:v>
                </c:pt>
                <c:pt idx="11">
                  <c:v>528270.7159999999</c:v>
                </c:pt>
                <c:pt idx="12">
                  <c:v>540675.97299999988</c:v>
                </c:pt>
                <c:pt idx="13">
                  <c:v>768109.11300000001</c:v>
                </c:pt>
                <c:pt idx="14">
                  <c:v>403820.10800000001</c:v>
                </c:pt>
                <c:pt idx="15">
                  <c:v>388745.03499999997</c:v>
                </c:pt>
                <c:pt idx="16">
                  <c:v>622367.2969999999</c:v>
                </c:pt>
                <c:pt idx="17">
                  <c:v>456011.80799999996</c:v>
                </c:pt>
                <c:pt idx="18">
                  <c:v>951216.16399999999</c:v>
                </c:pt>
                <c:pt idx="19">
                  <c:v>534541.67599999998</c:v>
                </c:pt>
                <c:pt idx="20">
                  <c:v>537651.89399999985</c:v>
                </c:pt>
                <c:pt idx="21">
                  <c:v>623710.09299999999</c:v>
                </c:pt>
                <c:pt idx="22">
                  <c:v>764838.99300000002</c:v>
                </c:pt>
                <c:pt idx="23">
                  <c:v>315647.109</c:v>
                </c:pt>
                <c:pt idx="24">
                  <c:v>610984.65799999994</c:v>
                </c:pt>
                <c:pt idx="25">
                  <c:v>563524.68699999992</c:v>
                </c:pt>
                <c:pt idx="26">
                  <c:v>555497.23600000003</c:v>
                </c:pt>
                <c:pt idx="27">
                  <c:v>432657.446</c:v>
                </c:pt>
                <c:pt idx="28">
                  <c:v>488985.67099999997</c:v>
                </c:pt>
                <c:pt idx="29">
                  <c:v>689428.11499999987</c:v>
                </c:pt>
                <c:pt idx="30">
                  <c:v>343105.08400000003</c:v>
                </c:pt>
                <c:pt idx="31">
                  <c:v>605155.42599999998</c:v>
                </c:pt>
                <c:pt idx="32">
                  <c:v>407276.99</c:v>
                </c:pt>
                <c:pt idx="33">
                  <c:v>405484.23799999995</c:v>
                </c:pt>
                <c:pt idx="34">
                  <c:v>519934.13700000005</c:v>
                </c:pt>
                <c:pt idx="35">
                  <c:v>614454.69800000009</c:v>
                </c:pt>
                <c:pt idx="36">
                  <c:v>516269.92300000001</c:v>
                </c:pt>
                <c:pt idx="37">
                  <c:v>297812.74900000001</c:v>
                </c:pt>
                <c:pt idx="38">
                  <c:v>692677.08699999994</c:v>
                </c:pt>
                <c:pt idx="39">
                  <c:v>897163.71199999994</c:v>
                </c:pt>
                <c:pt idx="40">
                  <c:v>417727.33199999999</c:v>
                </c:pt>
                <c:pt idx="41">
                  <c:v>326968.75199999998</c:v>
                </c:pt>
                <c:pt idx="42">
                  <c:v>326482.16100000002</c:v>
                </c:pt>
                <c:pt idx="43">
                  <c:v>508026.89499999996</c:v>
                </c:pt>
                <c:pt idx="44">
                  <c:v>413937.07999999996</c:v>
                </c:pt>
                <c:pt idx="45">
                  <c:v>422487.91</c:v>
                </c:pt>
                <c:pt idx="46">
                  <c:v>376751.076</c:v>
                </c:pt>
                <c:pt idx="47">
                  <c:v>410241.17799999996</c:v>
                </c:pt>
                <c:pt idx="48">
                  <c:v>549750.11400000006</c:v>
                </c:pt>
                <c:pt idx="49">
                  <c:v>268159.51300000004</c:v>
                </c:pt>
                <c:pt idx="50">
                  <c:v>322730.19300000003</c:v>
                </c:pt>
                <c:pt idx="51">
                  <c:v>397140.04299999995</c:v>
                </c:pt>
                <c:pt idx="52">
                  <c:v>370914.26199999999</c:v>
                </c:pt>
                <c:pt idx="53">
                  <c:v>299424.67199999996</c:v>
                </c:pt>
                <c:pt idx="54">
                  <c:v>297325.95399999997</c:v>
                </c:pt>
                <c:pt idx="55">
                  <c:v>336761.5849999999</c:v>
                </c:pt>
                <c:pt idx="56">
                  <c:v>419302.31400000001</c:v>
                </c:pt>
                <c:pt idx="57">
                  <c:v>191171.579</c:v>
                </c:pt>
                <c:pt idx="58">
                  <c:v>133966.902</c:v>
                </c:pt>
                <c:pt idx="59">
                  <c:v>615712.78299999994</c:v>
                </c:pt>
                <c:pt idx="60">
                  <c:v>360032.59600000002</c:v>
                </c:pt>
                <c:pt idx="61">
                  <c:v>573918.45299999998</c:v>
                </c:pt>
                <c:pt idx="62">
                  <c:v>397550.1</c:v>
                </c:pt>
                <c:pt idx="63">
                  <c:v>282044.85799999995</c:v>
                </c:pt>
                <c:pt idx="64">
                  <c:v>310116.00599999999</c:v>
                </c:pt>
                <c:pt idx="65">
                  <c:v>615950.17099999997</c:v>
                </c:pt>
              </c:numCache>
            </c:numRef>
          </c:yVal>
          <c:smooth val="0"/>
          <c:extLst>
            <c:ext xmlns:c16="http://schemas.microsoft.com/office/drawing/2014/chart" uri="{C3380CC4-5D6E-409C-BE32-E72D297353CC}">
              <c16:uniqueId val="{00000000-7F78-4EAF-B0B2-FD1E57A21263}"/>
            </c:ext>
          </c:extLst>
        </c:ser>
        <c:dLbls>
          <c:showLegendKey val="0"/>
          <c:showVal val="0"/>
          <c:showCatName val="0"/>
          <c:showSerName val="0"/>
          <c:showPercent val="0"/>
          <c:showBubbleSize val="0"/>
        </c:dLbls>
        <c:axId val="160361503"/>
        <c:axId val="160352863"/>
      </c:scatterChart>
      <c:valAx>
        <c:axId val="16036150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52863"/>
        <c:crosses val="autoZero"/>
        <c:crossBetween val="midCat"/>
      </c:valAx>
      <c:valAx>
        <c:axId val="1603528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6150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Y vs 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SRC!$S$1</c:f>
              <c:strCache>
                <c:ptCount val="1"/>
                <c:pt idx="0">
                  <c:v>Revenue</c:v>
                </c:pt>
              </c:strCache>
            </c:strRef>
          </c:tx>
          <c:spPr>
            <a:ln w="28575" cap="rnd">
              <a:noFill/>
              <a:round/>
            </a:ln>
            <a:effectLst/>
          </c:spPr>
          <c:marker>
            <c:symbol val="circle"/>
            <c:size val="5"/>
            <c:spPr>
              <a:solidFill>
                <a:schemeClr val="accent1"/>
              </a:solidFill>
              <a:ln w="9525">
                <a:solidFill>
                  <a:schemeClr val="accent1"/>
                </a:solidFill>
              </a:ln>
              <a:effectLst/>
            </c:spPr>
          </c:marker>
          <c:xVal>
            <c:numRef>
              <c:f>SRC!$I$2:$I$67</c:f>
              <c:numCache>
                <c:formatCode>#,##0</c:formatCode>
                <c:ptCount val="66"/>
                <c:pt idx="0">
                  <c:v>1632</c:v>
                </c:pt>
                <c:pt idx="1">
                  <c:v>1580</c:v>
                </c:pt>
                <c:pt idx="2">
                  <c:v>1441</c:v>
                </c:pt>
                <c:pt idx="3">
                  <c:v>1452</c:v>
                </c:pt>
                <c:pt idx="4">
                  <c:v>1339</c:v>
                </c:pt>
                <c:pt idx="5" formatCode="General">
                  <c:v>892</c:v>
                </c:pt>
                <c:pt idx="6" formatCode="General">
                  <c:v>797</c:v>
                </c:pt>
                <c:pt idx="7" formatCode="General">
                  <c:v>744</c:v>
                </c:pt>
                <c:pt idx="8">
                  <c:v>1044</c:v>
                </c:pt>
                <c:pt idx="9" formatCode="General">
                  <c:v>906</c:v>
                </c:pt>
                <c:pt idx="10" formatCode="General">
                  <c:v>849</c:v>
                </c:pt>
                <c:pt idx="11" formatCode="General">
                  <c:v>737</c:v>
                </c:pt>
                <c:pt idx="12" formatCode="General">
                  <c:v>734</c:v>
                </c:pt>
                <c:pt idx="13" formatCode="General">
                  <c:v>626</c:v>
                </c:pt>
                <c:pt idx="14" formatCode="General">
                  <c:v>577</c:v>
                </c:pt>
                <c:pt idx="15" formatCode="General">
                  <c:v>562</c:v>
                </c:pt>
                <c:pt idx="16" formatCode="General">
                  <c:v>563</c:v>
                </c:pt>
                <c:pt idx="17" formatCode="General">
                  <c:v>652</c:v>
                </c:pt>
                <c:pt idx="18" formatCode="General">
                  <c:v>611</c:v>
                </c:pt>
                <c:pt idx="19" formatCode="General">
                  <c:v>561</c:v>
                </c:pt>
                <c:pt idx="20" formatCode="General">
                  <c:v>558</c:v>
                </c:pt>
                <c:pt idx="21" formatCode="General">
                  <c:v>570</c:v>
                </c:pt>
                <c:pt idx="22" formatCode="General">
                  <c:v>551</c:v>
                </c:pt>
                <c:pt idx="23" formatCode="General">
                  <c:v>537</c:v>
                </c:pt>
                <c:pt idx="24" formatCode="General">
                  <c:v>543</c:v>
                </c:pt>
                <c:pt idx="25" formatCode="General">
                  <c:v>558</c:v>
                </c:pt>
                <c:pt idx="26" formatCode="General">
                  <c:v>536</c:v>
                </c:pt>
                <c:pt idx="27" formatCode="General">
                  <c:v>549</c:v>
                </c:pt>
                <c:pt idx="28" formatCode="General">
                  <c:v>545</c:v>
                </c:pt>
                <c:pt idx="29" formatCode="General">
                  <c:v>591</c:v>
                </c:pt>
                <c:pt idx="30" formatCode="General">
                  <c:v>383</c:v>
                </c:pt>
                <c:pt idx="31" formatCode="General">
                  <c:v>402</c:v>
                </c:pt>
                <c:pt idx="32" formatCode="General">
                  <c:v>547</c:v>
                </c:pt>
                <c:pt idx="33" formatCode="General">
                  <c:v>631</c:v>
                </c:pt>
                <c:pt idx="34" formatCode="General">
                  <c:v>795</c:v>
                </c:pt>
                <c:pt idx="35">
                  <c:v>1000</c:v>
                </c:pt>
                <c:pt idx="36">
                  <c:v>1207</c:v>
                </c:pt>
                <c:pt idx="37">
                  <c:v>2317</c:v>
                </c:pt>
                <c:pt idx="38">
                  <c:v>2013</c:v>
                </c:pt>
                <c:pt idx="39">
                  <c:v>2324</c:v>
                </c:pt>
                <c:pt idx="40">
                  <c:v>3726</c:v>
                </c:pt>
                <c:pt idx="41">
                  <c:v>2563</c:v>
                </c:pt>
                <c:pt idx="42">
                  <c:v>3006</c:v>
                </c:pt>
                <c:pt idx="43">
                  <c:v>1663</c:v>
                </c:pt>
                <c:pt idx="44">
                  <c:v>1779</c:v>
                </c:pt>
                <c:pt idx="45">
                  <c:v>1086</c:v>
                </c:pt>
                <c:pt idx="46">
                  <c:v>1231</c:v>
                </c:pt>
                <c:pt idx="47">
                  <c:v>1248</c:v>
                </c:pt>
                <c:pt idx="48">
                  <c:v>1674</c:v>
                </c:pt>
                <c:pt idx="49">
                  <c:v>1514</c:v>
                </c:pt>
                <c:pt idx="50">
                  <c:v>1302</c:v>
                </c:pt>
                <c:pt idx="51">
                  <c:v>1191</c:v>
                </c:pt>
                <c:pt idx="52" formatCode="General">
                  <c:v>957</c:v>
                </c:pt>
                <c:pt idx="53" formatCode="General">
                  <c:v>963</c:v>
                </c:pt>
                <c:pt idx="54" formatCode="General">
                  <c:v>882</c:v>
                </c:pt>
                <c:pt idx="55" formatCode="General">
                  <c:v>942</c:v>
                </c:pt>
                <c:pt idx="56" formatCode="General">
                  <c:v>835</c:v>
                </c:pt>
                <c:pt idx="57" formatCode="General">
                  <c:v>802</c:v>
                </c:pt>
                <c:pt idx="58" formatCode="General">
                  <c:v>806</c:v>
                </c:pt>
                <c:pt idx="59" formatCode="General">
                  <c:v>900</c:v>
                </c:pt>
                <c:pt idx="60" formatCode="General">
                  <c:v>860</c:v>
                </c:pt>
                <c:pt idx="61" formatCode="General">
                  <c:v>924</c:v>
                </c:pt>
                <c:pt idx="62" formatCode="General">
                  <c:v>792</c:v>
                </c:pt>
                <c:pt idx="63" formatCode="General">
                  <c:v>781</c:v>
                </c:pt>
                <c:pt idx="64" formatCode="General">
                  <c:v>776</c:v>
                </c:pt>
                <c:pt idx="65" formatCode="General">
                  <c:v>772</c:v>
                </c:pt>
              </c:numCache>
            </c:numRef>
          </c:xVal>
          <c:yVal>
            <c:numRef>
              <c:f>SRC!$S$2:$S$67</c:f>
              <c:numCache>
                <c:formatCode>"$"#,##0</c:formatCode>
                <c:ptCount val="66"/>
                <c:pt idx="0">
                  <c:v>480728.00599999999</c:v>
                </c:pt>
                <c:pt idx="1">
                  <c:v>641155.47600000002</c:v>
                </c:pt>
                <c:pt idx="2">
                  <c:v>890076.65</c:v>
                </c:pt>
                <c:pt idx="3">
                  <c:v>552673.97799999989</c:v>
                </c:pt>
                <c:pt idx="4">
                  <c:v>750776.98400000005</c:v>
                </c:pt>
                <c:pt idx="5">
                  <c:v>553054.69299999997</c:v>
                </c:pt>
                <c:pt idx="6">
                  <c:v>274567.61199999996</c:v>
                </c:pt>
                <c:pt idx="7">
                  <c:v>619284.63600000006</c:v>
                </c:pt>
                <c:pt idx="8">
                  <c:v>674484.58799999999</c:v>
                </c:pt>
                <c:pt idx="9">
                  <c:v>762559.12300000002</c:v>
                </c:pt>
                <c:pt idx="10">
                  <c:v>479084.17399999994</c:v>
                </c:pt>
                <c:pt idx="11">
                  <c:v>528270.7159999999</c:v>
                </c:pt>
                <c:pt idx="12">
                  <c:v>540675.97299999988</c:v>
                </c:pt>
                <c:pt idx="13">
                  <c:v>768109.11300000001</c:v>
                </c:pt>
                <c:pt idx="14">
                  <c:v>403820.10800000001</c:v>
                </c:pt>
                <c:pt idx="15">
                  <c:v>388745.03499999997</c:v>
                </c:pt>
                <c:pt idx="16">
                  <c:v>622367.2969999999</c:v>
                </c:pt>
                <c:pt idx="17">
                  <c:v>456011.80799999996</c:v>
                </c:pt>
                <c:pt idx="18">
                  <c:v>951216.16399999999</c:v>
                </c:pt>
                <c:pt idx="19">
                  <c:v>534541.67599999998</c:v>
                </c:pt>
                <c:pt idx="20">
                  <c:v>537651.89399999985</c:v>
                </c:pt>
                <c:pt idx="21">
                  <c:v>623710.09299999999</c:v>
                </c:pt>
                <c:pt idx="22">
                  <c:v>764838.99300000002</c:v>
                </c:pt>
                <c:pt idx="23">
                  <c:v>315647.109</c:v>
                </c:pt>
                <c:pt idx="24">
                  <c:v>610984.65799999994</c:v>
                </c:pt>
                <c:pt idx="25">
                  <c:v>563524.68699999992</c:v>
                </c:pt>
                <c:pt idx="26">
                  <c:v>555497.23600000003</c:v>
                </c:pt>
                <c:pt idx="27">
                  <c:v>432657.446</c:v>
                </c:pt>
                <c:pt idx="28">
                  <c:v>488985.67099999997</c:v>
                </c:pt>
                <c:pt idx="29">
                  <c:v>689428.11499999987</c:v>
                </c:pt>
                <c:pt idx="30">
                  <c:v>343105.08400000003</c:v>
                </c:pt>
                <c:pt idx="31">
                  <c:v>605155.42599999998</c:v>
                </c:pt>
                <c:pt idx="32">
                  <c:v>407276.99</c:v>
                </c:pt>
                <c:pt idx="33">
                  <c:v>405484.23799999995</c:v>
                </c:pt>
                <c:pt idx="34">
                  <c:v>519934.13700000005</c:v>
                </c:pt>
                <c:pt idx="35">
                  <c:v>614454.69800000009</c:v>
                </c:pt>
                <c:pt idx="36">
                  <c:v>516269.92300000001</c:v>
                </c:pt>
                <c:pt idx="37">
                  <c:v>297812.74900000001</c:v>
                </c:pt>
                <c:pt idx="38">
                  <c:v>692677.08699999994</c:v>
                </c:pt>
                <c:pt idx="39">
                  <c:v>897163.71199999994</c:v>
                </c:pt>
                <c:pt idx="40">
                  <c:v>417727.33199999999</c:v>
                </c:pt>
                <c:pt idx="41">
                  <c:v>326968.75199999998</c:v>
                </c:pt>
                <c:pt idx="42">
                  <c:v>326482.16100000002</c:v>
                </c:pt>
                <c:pt idx="43">
                  <c:v>508026.89499999996</c:v>
                </c:pt>
                <c:pt idx="44">
                  <c:v>413937.07999999996</c:v>
                </c:pt>
                <c:pt idx="45">
                  <c:v>422487.91</c:v>
                </c:pt>
                <c:pt idx="46">
                  <c:v>376751.076</c:v>
                </c:pt>
                <c:pt idx="47">
                  <c:v>410241.17799999996</c:v>
                </c:pt>
                <c:pt idx="48">
                  <c:v>549750.11400000006</c:v>
                </c:pt>
                <c:pt idx="49">
                  <c:v>268159.51300000004</c:v>
                </c:pt>
                <c:pt idx="50">
                  <c:v>322730.19300000003</c:v>
                </c:pt>
                <c:pt idx="51">
                  <c:v>397140.04299999995</c:v>
                </c:pt>
                <c:pt idx="52">
                  <c:v>370914.26199999999</c:v>
                </c:pt>
                <c:pt idx="53">
                  <c:v>299424.67199999996</c:v>
                </c:pt>
                <c:pt idx="54">
                  <c:v>297325.95399999997</c:v>
                </c:pt>
                <c:pt idx="55">
                  <c:v>336761.5849999999</c:v>
                </c:pt>
                <c:pt idx="56">
                  <c:v>419302.31400000001</c:v>
                </c:pt>
                <c:pt idx="57">
                  <c:v>191171.579</c:v>
                </c:pt>
                <c:pt idx="58">
                  <c:v>133966.902</c:v>
                </c:pt>
                <c:pt idx="59">
                  <c:v>615712.78299999994</c:v>
                </c:pt>
                <c:pt idx="60">
                  <c:v>360032.59600000002</c:v>
                </c:pt>
                <c:pt idx="61">
                  <c:v>573918.45299999998</c:v>
                </c:pt>
                <c:pt idx="62">
                  <c:v>397550.1</c:v>
                </c:pt>
                <c:pt idx="63">
                  <c:v>282044.85799999995</c:v>
                </c:pt>
                <c:pt idx="64">
                  <c:v>310116.00599999999</c:v>
                </c:pt>
                <c:pt idx="65">
                  <c:v>615950.17099999997</c:v>
                </c:pt>
              </c:numCache>
            </c:numRef>
          </c:yVal>
          <c:smooth val="0"/>
          <c:extLst>
            <c:ext xmlns:c16="http://schemas.microsoft.com/office/drawing/2014/chart" uri="{C3380CC4-5D6E-409C-BE32-E72D297353CC}">
              <c16:uniqueId val="{00000000-2345-4718-80DA-94FBAC696041}"/>
            </c:ext>
          </c:extLst>
        </c:ser>
        <c:dLbls>
          <c:showLegendKey val="0"/>
          <c:showVal val="0"/>
          <c:showCatName val="0"/>
          <c:showSerName val="0"/>
          <c:showPercent val="0"/>
          <c:showBubbleSize val="0"/>
        </c:dLbls>
        <c:axId val="160376383"/>
        <c:axId val="160359583"/>
      </c:scatterChart>
      <c:valAx>
        <c:axId val="16037638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59583"/>
        <c:crosses val="autoZero"/>
        <c:crossBetween val="midCat"/>
      </c:valAx>
      <c:valAx>
        <c:axId val="1603595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7638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[Solution File - Web Analytics at Quality Alloy Inc.xlsx]Q7!PivotTable9</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'Q7'!$Q$16:$Q$17</c:f>
              <c:strCache>
                <c:ptCount val="1"/>
                <c:pt idx="0">
                  <c:v>1 - Initial Period</c:v>
                </c:pt>
              </c:strCache>
            </c:strRef>
          </c:tx>
          <c:spPr>
            <a:ln w="28575" cap="rnd">
              <a:solidFill>
                <a:schemeClr val="accent1"/>
              </a:solidFill>
              <a:round/>
            </a:ln>
            <a:effectLst/>
          </c:spPr>
          <c:marker>
            <c:symbol val="none"/>
          </c:marker>
          <c:cat>
            <c:strRef>
              <c:f>'Q7'!$P$18:$P$83</c:f>
              <c:strCach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strCache>
            </c:strRef>
          </c:cat>
          <c:val>
            <c:numRef>
              <c:f>'Q7'!$Q$18:$Q$83</c:f>
              <c:numCache>
                <c:formatCode>General</c:formatCode>
                <c:ptCount val="66"/>
                <c:pt idx="0">
                  <c:v>294.56372916666669</c:v>
                </c:pt>
                <c:pt idx="1">
                  <c:v>405.79460506329116</c:v>
                </c:pt>
                <c:pt idx="2">
                  <c:v>617.67984038861903</c:v>
                </c:pt>
                <c:pt idx="3">
                  <c:v>380.62946143250679</c:v>
                </c:pt>
                <c:pt idx="4">
                  <c:v>560.69976400298731</c:v>
                </c:pt>
                <c:pt idx="5">
                  <c:v>620.0164719730941</c:v>
                </c:pt>
                <c:pt idx="6">
                  <c:v>344.50139523212039</c:v>
                </c:pt>
                <c:pt idx="7">
                  <c:v>832.37182258064524</c:v>
                </c:pt>
                <c:pt idx="8">
                  <c:v>646.05803448275856</c:v>
                </c:pt>
                <c:pt idx="9">
                  <c:v>841.67673620309051</c:v>
                </c:pt>
                <c:pt idx="10">
                  <c:v>564.29231330977609</c:v>
                </c:pt>
                <c:pt idx="11">
                  <c:v>716.78523202170948</c:v>
                </c:pt>
                <c:pt idx="12">
                  <c:v>736.61576702997263</c:v>
                </c:pt>
                <c:pt idx="13">
                  <c:v>1227.0113626198083</c:v>
                </c:pt>
              </c:numCache>
            </c:numRef>
          </c:val>
          <c:smooth val="0"/>
          <c:extLst>
            <c:ext xmlns:c16="http://schemas.microsoft.com/office/drawing/2014/chart" uri="{C3380CC4-5D6E-409C-BE32-E72D297353CC}">
              <c16:uniqueId val="{00000000-9122-4D9D-B408-2121F0F7F1FE}"/>
            </c:ext>
          </c:extLst>
        </c:ser>
        <c:ser>
          <c:idx val="1"/>
          <c:order val="1"/>
          <c:tx>
            <c:strRef>
              <c:f>'Q7'!$R$16:$R$17</c:f>
              <c:strCache>
                <c:ptCount val="1"/>
                <c:pt idx="0">
                  <c:v>2 - Pre-Promo</c:v>
                </c:pt>
              </c:strCache>
            </c:strRef>
          </c:tx>
          <c:spPr>
            <a:ln w="28575" cap="rnd">
              <a:solidFill>
                <a:schemeClr val="accent2"/>
              </a:solidFill>
              <a:round/>
            </a:ln>
            <a:effectLst/>
          </c:spPr>
          <c:marker>
            <c:symbol val="none"/>
          </c:marker>
          <c:cat>
            <c:strRef>
              <c:f>'Q7'!$P$18:$P$83</c:f>
              <c:strCach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strCache>
            </c:strRef>
          </c:cat>
          <c:val>
            <c:numRef>
              <c:f>'Q7'!$R$18:$R$83</c:f>
              <c:numCache>
                <c:formatCode>General</c:formatCode>
                <c:ptCount val="66"/>
                <c:pt idx="14">
                  <c:v>699.86153899480075</c:v>
                </c:pt>
                <c:pt idx="15">
                  <c:v>691.71714412811389</c:v>
                </c:pt>
                <c:pt idx="16">
                  <c:v>1105.448129662522</c:v>
                </c:pt>
                <c:pt idx="17">
                  <c:v>699.40461349693248</c:v>
                </c:pt>
                <c:pt idx="18">
                  <c:v>1556.8185990180032</c:v>
                </c:pt>
                <c:pt idx="19">
                  <c:v>952.83721212121213</c:v>
                </c:pt>
                <c:pt idx="20">
                  <c:v>963.53386021505355</c:v>
                </c:pt>
                <c:pt idx="21">
                  <c:v>1094.2282333333333</c:v>
                </c:pt>
                <c:pt idx="22">
                  <c:v>1388.0925462794919</c:v>
                </c:pt>
                <c:pt idx="23">
                  <c:v>587.79722346368715</c:v>
                </c:pt>
                <c:pt idx="24">
                  <c:v>1125.2019484346224</c:v>
                </c:pt>
                <c:pt idx="25">
                  <c:v>1009.9008727598565</c:v>
                </c:pt>
                <c:pt idx="26">
                  <c:v>1036.3754402985076</c:v>
                </c:pt>
                <c:pt idx="27">
                  <c:v>788.08277959927136</c:v>
                </c:pt>
                <c:pt idx="28">
                  <c:v>897.22141467889901</c:v>
                </c:pt>
                <c:pt idx="29">
                  <c:v>1166.5450338409473</c:v>
                </c:pt>
                <c:pt idx="30">
                  <c:v>895.83572845953006</c:v>
                </c:pt>
                <c:pt idx="31">
                  <c:v>1505.3617562189054</c:v>
                </c:pt>
                <c:pt idx="32">
                  <c:v>744.56488117001823</c:v>
                </c:pt>
                <c:pt idx="33">
                  <c:v>642.60576545166396</c:v>
                </c:pt>
                <c:pt idx="34">
                  <c:v>654.00520377358498</c:v>
                </c:pt>
              </c:numCache>
            </c:numRef>
          </c:val>
          <c:smooth val="0"/>
          <c:extLst>
            <c:ext xmlns:c16="http://schemas.microsoft.com/office/drawing/2014/chart" uri="{C3380CC4-5D6E-409C-BE32-E72D297353CC}">
              <c16:uniqueId val="{00000001-9122-4D9D-B408-2121F0F7F1FE}"/>
            </c:ext>
          </c:extLst>
        </c:ser>
        <c:ser>
          <c:idx val="2"/>
          <c:order val="2"/>
          <c:tx>
            <c:strRef>
              <c:f>'Q7'!$S$16:$S$17</c:f>
              <c:strCache>
                <c:ptCount val="1"/>
                <c:pt idx="0">
                  <c:v>3 - Promo</c:v>
                </c:pt>
              </c:strCache>
            </c:strRef>
          </c:tx>
          <c:spPr>
            <a:ln w="28575" cap="rnd">
              <a:solidFill>
                <a:schemeClr val="accent3"/>
              </a:solidFill>
              <a:round/>
            </a:ln>
            <a:effectLst/>
          </c:spPr>
          <c:marker>
            <c:symbol val="none"/>
          </c:marker>
          <c:cat>
            <c:strRef>
              <c:f>'Q7'!$P$18:$P$83</c:f>
              <c:strCach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strCache>
            </c:strRef>
          </c:cat>
          <c:val>
            <c:numRef>
              <c:f>'Q7'!$S$18:$S$83</c:f>
              <c:numCache>
                <c:formatCode>General</c:formatCode>
                <c:ptCount val="66"/>
                <c:pt idx="35">
                  <c:v>614.45469800000012</c:v>
                </c:pt>
                <c:pt idx="36">
                  <c:v>427.72984507042253</c:v>
                </c:pt>
                <c:pt idx="37">
                  <c:v>128.53377168752698</c:v>
                </c:pt>
                <c:pt idx="38">
                  <c:v>344.1018812717337</c:v>
                </c:pt>
                <c:pt idx="39">
                  <c:v>386.04290533562818</c:v>
                </c:pt>
                <c:pt idx="40">
                  <c:v>112.11146859903381</c:v>
                </c:pt>
                <c:pt idx="41">
                  <c:v>127.57266952789699</c:v>
                </c:pt>
                <c:pt idx="42">
                  <c:v>108.61016666666667</c:v>
                </c:pt>
                <c:pt idx="43">
                  <c:v>305.48821106434156</c:v>
                </c:pt>
                <c:pt idx="44">
                  <c:v>232.67964024732993</c:v>
                </c:pt>
                <c:pt idx="45">
                  <c:v>389.03122467771635</c:v>
                </c:pt>
                <c:pt idx="46">
                  <c:v>306.05286433793663</c:v>
                </c:pt>
                <c:pt idx="47">
                  <c:v>328.71889262820508</c:v>
                </c:pt>
                <c:pt idx="48">
                  <c:v>328.40508602150544</c:v>
                </c:pt>
                <c:pt idx="49">
                  <c:v>177.11988969616911</c:v>
                </c:pt>
                <c:pt idx="50">
                  <c:v>247.87265207373275</c:v>
                </c:pt>
                <c:pt idx="51">
                  <c:v>333.4509177162048</c:v>
                </c:pt>
              </c:numCache>
            </c:numRef>
          </c:val>
          <c:smooth val="0"/>
          <c:extLst>
            <c:ext xmlns:c16="http://schemas.microsoft.com/office/drawing/2014/chart" uri="{C3380CC4-5D6E-409C-BE32-E72D297353CC}">
              <c16:uniqueId val="{00000002-9122-4D9D-B408-2121F0F7F1FE}"/>
            </c:ext>
          </c:extLst>
        </c:ser>
        <c:ser>
          <c:idx val="3"/>
          <c:order val="3"/>
          <c:tx>
            <c:strRef>
              <c:f>'Q7'!$T$16:$T$17</c:f>
              <c:strCache>
                <c:ptCount val="1"/>
                <c:pt idx="0">
                  <c:v>4 - Post-Promo</c:v>
                </c:pt>
              </c:strCache>
            </c:strRef>
          </c:tx>
          <c:spPr>
            <a:ln w="28575" cap="rnd">
              <a:solidFill>
                <a:schemeClr val="accent4"/>
              </a:solidFill>
              <a:round/>
            </a:ln>
            <a:effectLst/>
          </c:spPr>
          <c:marker>
            <c:symbol val="none"/>
          </c:marker>
          <c:cat>
            <c:strRef>
              <c:f>'Q7'!$P$18:$P$83</c:f>
              <c:strCach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strCache>
            </c:strRef>
          </c:cat>
          <c:val>
            <c:numRef>
              <c:f>'Q7'!$T$18:$T$83</c:f>
              <c:numCache>
                <c:formatCode>General</c:formatCode>
                <c:ptCount val="66"/>
                <c:pt idx="52">
                  <c:v>387.58021107628002</c:v>
                </c:pt>
                <c:pt idx="53">
                  <c:v>310.92904672897191</c:v>
                </c:pt>
                <c:pt idx="54">
                  <c:v>337.10425623582762</c:v>
                </c:pt>
                <c:pt idx="55">
                  <c:v>357.49637473460712</c:v>
                </c:pt>
                <c:pt idx="56">
                  <c:v>502.15845988023955</c:v>
                </c:pt>
                <c:pt idx="57">
                  <c:v>238.36855236907729</c:v>
                </c:pt>
                <c:pt idx="58">
                  <c:v>166.21203722084368</c:v>
                </c:pt>
                <c:pt idx="59">
                  <c:v>684.12531444444437</c:v>
                </c:pt>
                <c:pt idx="60">
                  <c:v>418.64255348837213</c:v>
                </c:pt>
                <c:pt idx="61">
                  <c:v>621.12386688311688</c:v>
                </c:pt>
                <c:pt idx="62">
                  <c:v>501.95719696969695</c:v>
                </c:pt>
                <c:pt idx="63">
                  <c:v>361.13298079385396</c:v>
                </c:pt>
                <c:pt idx="64">
                  <c:v>399.63402835051545</c:v>
                </c:pt>
                <c:pt idx="65">
                  <c:v>797.86291580310876</c:v>
                </c:pt>
              </c:numCache>
            </c:numRef>
          </c:val>
          <c:smooth val="0"/>
          <c:extLst>
            <c:ext xmlns:c16="http://schemas.microsoft.com/office/drawing/2014/chart" uri="{C3380CC4-5D6E-409C-BE32-E72D297353CC}">
              <c16:uniqueId val="{00000003-9122-4D9D-B408-2121F0F7F1FE}"/>
            </c:ext>
          </c:extLst>
        </c:ser>
        <c:dLbls>
          <c:showLegendKey val="0"/>
          <c:showVal val="0"/>
          <c:showCatName val="0"/>
          <c:showSerName val="0"/>
          <c:showPercent val="0"/>
          <c:showBubbleSize val="0"/>
        </c:dLbls>
        <c:smooth val="0"/>
        <c:axId val="299194976"/>
        <c:axId val="299195456"/>
      </c:lineChart>
      <c:catAx>
        <c:axId val="29919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195456"/>
        <c:crosses val="autoZero"/>
        <c:auto val="1"/>
        <c:lblAlgn val="ctr"/>
        <c:lblOffset val="100"/>
        <c:noMultiLvlLbl val="0"/>
      </c:catAx>
      <c:valAx>
        <c:axId val="29919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194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Revenue</a:t>
            </a:r>
            <a:r>
              <a:rPr lang="en-PH" baseline="0"/>
              <a:t> x Bounce Rate</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0675951374266793E-2"/>
          <c:y val="0.15319444444444447"/>
          <c:w val="0.90493716115719725"/>
          <c:h val="0.61498432487605714"/>
        </c:manualLayout>
      </c:layout>
      <c:lineChart>
        <c:grouping val="standard"/>
        <c:varyColors val="0"/>
        <c:ser>
          <c:idx val="1"/>
          <c:order val="1"/>
          <c:tx>
            <c:strRef>
              <c:f>'Q7'!$AB$17</c:f>
              <c:strCache>
                <c:ptCount val="1"/>
                <c:pt idx="0">
                  <c:v>Sum of Bounce Rate</c:v>
                </c:pt>
              </c:strCache>
            </c:strRef>
          </c:tx>
          <c:spPr>
            <a:ln w="28575" cap="rnd">
              <a:solidFill>
                <a:schemeClr val="accent2"/>
              </a:solidFill>
              <a:round/>
            </a:ln>
            <a:effectLst/>
          </c:spPr>
          <c:marker>
            <c:symbol val="none"/>
          </c:marker>
          <c:val>
            <c:numRef>
              <c:f>'Q7'!$AB$18:$AB$83</c:f>
              <c:numCache>
                <c:formatCode>General</c:formatCode>
                <c:ptCount val="66"/>
                <c:pt idx="0">
                  <c:v>0.72670000000000001</c:v>
                </c:pt>
                <c:pt idx="1">
                  <c:v>0.75509999999999999</c:v>
                </c:pt>
                <c:pt idx="2">
                  <c:v>0.73980000000000001</c:v>
                </c:pt>
                <c:pt idx="3">
                  <c:v>0.73619999999999997</c:v>
                </c:pt>
                <c:pt idx="4">
                  <c:v>0.76400000000000001</c:v>
                </c:pt>
                <c:pt idx="5">
                  <c:v>0.73650000000000004</c:v>
                </c:pt>
                <c:pt idx="6">
                  <c:v>0.61480000000000001</c:v>
                </c:pt>
                <c:pt idx="7">
                  <c:v>0.5927</c:v>
                </c:pt>
                <c:pt idx="8">
                  <c:v>0.60340000000000005</c:v>
                </c:pt>
                <c:pt idx="9">
                  <c:v>0.63360000000000005</c:v>
                </c:pt>
                <c:pt idx="10">
                  <c:v>0.64429999999999998</c:v>
                </c:pt>
                <c:pt idx="11">
                  <c:v>0.62819999999999998</c:v>
                </c:pt>
                <c:pt idx="12">
                  <c:v>0.624</c:v>
                </c:pt>
                <c:pt idx="13">
                  <c:v>0.61980000000000002</c:v>
                </c:pt>
                <c:pt idx="14">
                  <c:v>0.62050000000000005</c:v>
                </c:pt>
                <c:pt idx="15">
                  <c:v>0.58899999999999997</c:v>
                </c:pt>
                <c:pt idx="16">
                  <c:v>0.58609999999999995</c:v>
                </c:pt>
                <c:pt idx="17">
                  <c:v>0.56130000000000002</c:v>
                </c:pt>
                <c:pt idx="18">
                  <c:v>0.53520000000000001</c:v>
                </c:pt>
                <c:pt idx="19">
                  <c:v>0.53649999999999998</c:v>
                </c:pt>
                <c:pt idx="20">
                  <c:v>0.6129</c:v>
                </c:pt>
                <c:pt idx="21">
                  <c:v>0.57369999999999999</c:v>
                </c:pt>
                <c:pt idx="22">
                  <c:v>0.56620000000000004</c:v>
                </c:pt>
                <c:pt idx="23">
                  <c:v>0.56979999999999997</c:v>
                </c:pt>
                <c:pt idx="24">
                  <c:v>0.58379999999999999</c:v>
                </c:pt>
                <c:pt idx="25">
                  <c:v>0.57709999999999995</c:v>
                </c:pt>
                <c:pt idx="26">
                  <c:v>0.57650000000000001</c:v>
                </c:pt>
                <c:pt idx="27">
                  <c:v>0.61199999999999999</c:v>
                </c:pt>
                <c:pt idx="28">
                  <c:v>0.59079999999999999</c:v>
                </c:pt>
                <c:pt idx="29">
                  <c:v>0.62439999999999996</c:v>
                </c:pt>
                <c:pt idx="30">
                  <c:v>0.68930000000000002</c:v>
                </c:pt>
                <c:pt idx="31">
                  <c:v>0.70150000000000001</c:v>
                </c:pt>
                <c:pt idx="32">
                  <c:v>0.54659999999999997</c:v>
                </c:pt>
                <c:pt idx="33">
                  <c:v>0.56579999999999997</c:v>
                </c:pt>
                <c:pt idx="34">
                  <c:v>0.65790000000000004</c:v>
                </c:pt>
                <c:pt idx="35">
                  <c:v>0.65800000000000003</c:v>
                </c:pt>
                <c:pt idx="36">
                  <c:v>0.73070000000000002</c:v>
                </c:pt>
                <c:pt idx="37">
                  <c:v>0.8226</c:v>
                </c:pt>
                <c:pt idx="38">
                  <c:v>0.81269999999999998</c:v>
                </c:pt>
                <c:pt idx="39">
                  <c:v>0.80720000000000003</c:v>
                </c:pt>
                <c:pt idx="40">
                  <c:v>0.85780000000000001</c:v>
                </c:pt>
                <c:pt idx="41">
                  <c:v>0.8478</c:v>
                </c:pt>
                <c:pt idx="42">
                  <c:v>0.84299999999999997</c:v>
                </c:pt>
                <c:pt idx="43">
                  <c:v>0.76549999999999996</c:v>
                </c:pt>
                <c:pt idx="44">
                  <c:v>0.78859999999999997</c:v>
                </c:pt>
                <c:pt idx="45">
                  <c:v>0.69340000000000002</c:v>
                </c:pt>
                <c:pt idx="46">
                  <c:v>0.70589999999999997</c:v>
                </c:pt>
                <c:pt idx="47">
                  <c:v>0.73160000000000003</c:v>
                </c:pt>
                <c:pt idx="48">
                  <c:v>0.78549999999999998</c:v>
                </c:pt>
                <c:pt idx="49">
                  <c:v>0.77610000000000001</c:v>
                </c:pt>
                <c:pt idx="50">
                  <c:v>0.77569999999999995</c:v>
                </c:pt>
                <c:pt idx="51">
                  <c:v>0.73470000000000002</c:v>
                </c:pt>
                <c:pt idx="52">
                  <c:v>0.70850000000000002</c:v>
                </c:pt>
                <c:pt idx="53">
                  <c:v>0.68330000000000002</c:v>
                </c:pt>
                <c:pt idx="54">
                  <c:v>0.69950000000000001</c:v>
                </c:pt>
                <c:pt idx="55">
                  <c:v>0.68579999999999997</c:v>
                </c:pt>
                <c:pt idx="56">
                  <c:v>0.66349999999999998</c:v>
                </c:pt>
                <c:pt idx="57">
                  <c:v>0.65710000000000002</c:v>
                </c:pt>
                <c:pt idx="58">
                  <c:v>0.65259999999999996</c:v>
                </c:pt>
                <c:pt idx="59">
                  <c:v>0.64559999999999995</c:v>
                </c:pt>
                <c:pt idx="60">
                  <c:v>0.64649999999999996</c:v>
                </c:pt>
                <c:pt idx="61">
                  <c:v>0.64180000000000004</c:v>
                </c:pt>
                <c:pt idx="62">
                  <c:v>0.68179999999999996</c:v>
                </c:pt>
                <c:pt idx="63">
                  <c:v>0.6633</c:v>
                </c:pt>
                <c:pt idx="64">
                  <c:v>0.63790000000000002</c:v>
                </c:pt>
                <c:pt idx="65">
                  <c:v>0.61919999999999997</c:v>
                </c:pt>
              </c:numCache>
            </c:numRef>
          </c:val>
          <c:smooth val="0"/>
          <c:extLst>
            <c:ext xmlns:c16="http://schemas.microsoft.com/office/drawing/2014/chart" uri="{C3380CC4-5D6E-409C-BE32-E72D297353CC}">
              <c16:uniqueId val="{00000001-16FE-445C-B82B-10618603073F}"/>
            </c:ext>
          </c:extLst>
        </c:ser>
        <c:dLbls>
          <c:showLegendKey val="0"/>
          <c:showVal val="0"/>
          <c:showCatName val="0"/>
          <c:showSerName val="0"/>
          <c:showPercent val="0"/>
          <c:showBubbleSize val="0"/>
        </c:dLbls>
        <c:marker val="1"/>
        <c:smooth val="0"/>
        <c:axId val="1717180591"/>
        <c:axId val="1717181071"/>
      </c:lineChart>
      <c:lineChart>
        <c:grouping val="standard"/>
        <c:varyColors val="0"/>
        <c:ser>
          <c:idx val="0"/>
          <c:order val="0"/>
          <c:tx>
            <c:strRef>
              <c:f>'Q7'!$AA$17</c:f>
              <c:strCache>
                <c:ptCount val="1"/>
                <c:pt idx="0">
                  <c:v>Sum of Revenue</c:v>
                </c:pt>
              </c:strCache>
            </c:strRef>
          </c:tx>
          <c:spPr>
            <a:ln w="28575" cap="rnd">
              <a:solidFill>
                <a:schemeClr val="accent1"/>
              </a:solidFill>
              <a:round/>
            </a:ln>
            <a:effectLst/>
          </c:spPr>
          <c:marker>
            <c:symbol val="none"/>
          </c:marker>
          <c:val>
            <c:numRef>
              <c:f>'Q7'!$AA$18:$AA$83</c:f>
              <c:numCache>
                <c:formatCode>General</c:formatCode>
                <c:ptCount val="66"/>
                <c:pt idx="0">
                  <c:v>480728.00599999999</c:v>
                </c:pt>
                <c:pt idx="1">
                  <c:v>641155.47600000002</c:v>
                </c:pt>
                <c:pt idx="2">
                  <c:v>890076.65</c:v>
                </c:pt>
                <c:pt idx="3">
                  <c:v>552673.97799999989</c:v>
                </c:pt>
                <c:pt idx="4">
                  <c:v>750776.98400000005</c:v>
                </c:pt>
                <c:pt idx="5">
                  <c:v>553054.69299999997</c:v>
                </c:pt>
                <c:pt idx="6">
                  <c:v>274567.61199999996</c:v>
                </c:pt>
                <c:pt idx="7">
                  <c:v>619284.63600000006</c:v>
                </c:pt>
                <c:pt idx="8">
                  <c:v>674484.58799999999</c:v>
                </c:pt>
                <c:pt idx="9">
                  <c:v>762559.12300000002</c:v>
                </c:pt>
                <c:pt idx="10">
                  <c:v>479084.17399999994</c:v>
                </c:pt>
                <c:pt idx="11">
                  <c:v>528270.7159999999</c:v>
                </c:pt>
                <c:pt idx="12">
                  <c:v>540675.97299999988</c:v>
                </c:pt>
                <c:pt idx="13">
                  <c:v>768109.11300000001</c:v>
                </c:pt>
                <c:pt idx="14">
                  <c:v>403820.10800000001</c:v>
                </c:pt>
                <c:pt idx="15">
                  <c:v>388745.03499999997</c:v>
                </c:pt>
                <c:pt idx="16">
                  <c:v>622367.2969999999</c:v>
                </c:pt>
                <c:pt idx="17">
                  <c:v>456011.80799999996</c:v>
                </c:pt>
                <c:pt idx="18">
                  <c:v>951216.16399999999</c:v>
                </c:pt>
                <c:pt idx="19">
                  <c:v>534541.67599999998</c:v>
                </c:pt>
                <c:pt idx="20">
                  <c:v>537651.89399999985</c:v>
                </c:pt>
                <c:pt idx="21">
                  <c:v>623710.09299999999</c:v>
                </c:pt>
                <c:pt idx="22">
                  <c:v>764838.99300000002</c:v>
                </c:pt>
                <c:pt idx="23">
                  <c:v>315647.109</c:v>
                </c:pt>
                <c:pt idx="24">
                  <c:v>610984.65799999994</c:v>
                </c:pt>
                <c:pt idx="25">
                  <c:v>563524.68699999992</c:v>
                </c:pt>
                <c:pt idx="26">
                  <c:v>555497.23600000003</c:v>
                </c:pt>
                <c:pt idx="27">
                  <c:v>432657.446</c:v>
                </c:pt>
                <c:pt idx="28">
                  <c:v>488985.67099999997</c:v>
                </c:pt>
                <c:pt idx="29">
                  <c:v>689428.11499999987</c:v>
                </c:pt>
                <c:pt idx="30">
                  <c:v>343105.08400000003</c:v>
                </c:pt>
                <c:pt idx="31">
                  <c:v>605155.42599999998</c:v>
                </c:pt>
                <c:pt idx="32">
                  <c:v>407276.99</c:v>
                </c:pt>
                <c:pt idx="33">
                  <c:v>405484.23799999995</c:v>
                </c:pt>
                <c:pt idx="34">
                  <c:v>519934.13700000005</c:v>
                </c:pt>
                <c:pt idx="35">
                  <c:v>614454.69800000009</c:v>
                </c:pt>
                <c:pt idx="36">
                  <c:v>516269.92300000001</c:v>
                </c:pt>
                <c:pt idx="37">
                  <c:v>297812.74900000001</c:v>
                </c:pt>
                <c:pt idx="38">
                  <c:v>692677.08699999994</c:v>
                </c:pt>
                <c:pt idx="39">
                  <c:v>897163.71199999994</c:v>
                </c:pt>
                <c:pt idx="40">
                  <c:v>417727.33199999999</c:v>
                </c:pt>
                <c:pt idx="41">
                  <c:v>326968.75199999998</c:v>
                </c:pt>
                <c:pt idx="42">
                  <c:v>326482.16100000002</c:v>
                </c:pt>
                <c:pt idx="43">
                  <c:v>508026.89499999996</c:v>
                </c:pt>
                <c:pt idx="44">
                  <c:v>413937.07999999996</c:v>
                </c:pt>
                <c:pt idx="45">
                  <c:v>422487.91</c:v>
                </c:pt>
                <c:pt idx="46">
                  <c:v>376751.076</c:v>
                </c:pt>
                <c:pt idx="47">
                  <c:v>410241.17799999996</c:v>
                </c:pt>
                <c:pt idx="48">
                  <c:v>549750.11400000006</c:v>
                </c:pt>
                <c:pt idx="49">
                  <c:v>268159.51300000004</c:v>
                </c:pt>
                <c:pt idx="50">
                  <c:v>322730.19300000003</c:v>
                </c:pt>
                <c:pt idx="51">
                  <c:v>397140.04299999995</c:v>
                </c:pt>
                <c:pt idx="52">
                  <c:v>370914.26199999999</c:v>
                </c:pt>
                <c:pt idx="53">
                  <c:v>299424.67199999996</c:v>
                </c:pt>
                <c:pt idx="54">
                  <c:v>297325.95399999997</c:v>
                </c:pt>
                <c:pt idx="55">
                  <c:v>336761.5849999999</c:v>
                </c:pt>
                <c:pt idx="56">
                  <c:v>419302.31400000001</c:v>
                </c:pt>
                <c:pt idx="57">
                  <c:v>191171.579</c:v>
                </c:pt>
                <c:pt idx="58">
                  <c:v>133966.902</c:v>
                </c:pt>
                <c:pt idx="59">
                  <c:v>615712.78299999994</c:v>
                </c:pt>
                <c:pt idx="60">
                  <c:v>360032.59600000002</c:v>
                </c:pt>
                <c:pt idx="61">
                  <c:v>573918.45299999998</c:v>
                </c:pt>
                <c:pt idx="62">
                  <c:v>397550.1</c:v>
                </c:pt>
                <c:pt idx="63">
                  <c:v>282044.85799999995</c:v>
                </c:pt>
                <c:pt idx="64">
                  <c:v>310116.00599999999</c:v>
                </c:pt>
                <c:pt idx="65">
                  <c:v>615950.17099999997</c:v>
                </c:pt>
              </c:numCache>
            </c:numRef>
          </c:val>
          <c:smooth val="0"/>
          <c:extLst>
            <c:ext xmlns:c16="http://schemas.microsoft.com/office/drawing/2014/chart" uri="{C3380CC4-5D6E-409C-BE32-E72D297353CC}">
              <c16:uniqueId val="{00000000-16FE-445C-B82B-10618603073F}"/>
            </c:ext>
          </c:extLst>
        </c:ser>
        <c:dLbls>
          <c:showLegendKey val="0"/>
          <c:showVal val="0"/>
          <c:showCatName val="0"/>
          <c:showSerName val="0"/>
          <c:showPercent val="0"/>
          <c:showBubbleSize val="0"/>
        </c:dLbls>
        <c:marker val="1"/>
        <c:smooth val="0"/>
        <c:axId val="925266415"/>
        <c:axId val="925267375"/>
      </c:lineChart>
      <c:catAx>
        <c:axId val="1717180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181071"/>
        <c:crosses val="autoZero"/>
        <c:auto val="1"/>
        <c:lblAlgn val="ctr"/>
        <c:lblOffset val="100"/>
        <c:noMultiLvlLbl val="0"/>
      </c:catAx>
      <c:valAx>
        <c:axId val="1717181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180591"/>
        <c:crosses val="autoZero"/>
        <c:crossBetween val="between"/>
      </c:valAx>
      <c:valAx>
        <c:axId val="92526737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266415"/>
        <c:crosses val="max"/>
        <c:crossBetween val="between"/>
      </c:valAx>
      <c:catAx>
        <c:axId val="925266415"/>
        <c:scaling>
          <c:orientation val="minMax"/>
        </c:scaling>
        <c:delete val="1"/>
        <c:axPos val="b"/>
        <c:majorGridlines>
          <c:spPr>
            <a:ln w="9525" cap="flat" cmpd="sng" algn="ctr">
              <a:solidFill>
                <a:schemeClr val="tx1">
                  <a:lumMod val="15000"/>
                  <a:lumOff val="85000"/>
                </a:schemeClr>
              </a:solidFill>
              <a:round/>
            </a:ln>
            <a:effectLst/>
          </c:spPr>
        </c:majorGridlines>
        <c:majorTickMark val="out"/>
        <c:minorTickMark val="none"/>
        <c:tickLblPos val="nextTo"/>
        <c:crossAx val="92526737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All</a:t>
            </a:r>
            <a:r>
              <a:rPr lang="en-PH" baseline="0"/>
              <a:t> Trafic Sources</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02-4871-AEA5-60220AB2293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02-4871-AEA5-60220AB2293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302-4871-AEA5-60220AB2293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302-4871-AEA5-60220AB2293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Demographics!$B$8:$B$11</c:f>
              <c:strCache>
                <c:ptCount val="4"/>
                <c:pt idx="0">
                  <c:v>Referring Sites</c:v>
                </c:pt>
                <c:pt idx="1">
                  <c:v>Search Engines</c:v>
                </c:pt>
                <c:pt idx="2">
                  <c:v>Direct Traffic</c:v>
                </c:pt>
                <c:pt idx="3">
                  <c:v>Other</c:v>
                </c:pt>
              </c:strCache>
            </c:strRef>
          </c:cat>
          <c:val>
            <c:numRef>
              <c:f>Demographics!$C$8:$C$11</c:f>
              <c:numCache>
                <c:formatCode>#,##0</c:formatCode>
                <c:ptCount val="4"/>
                <c:pt idx="0">
                  <c:v>38754</c:v>
                </c:pt>
                <c:pt idx="1">
                  <c:v>20964</c:v>
                </c:pt>
                <c:pt idx="2">
                  <c:v>9709</c:v>
                </c:pt>
                <c:pt idx="3">
                  <c:v>4</c:v>
                </c:pt>
              </c:numCache>
            </c:numRef>
          </c:val>
          <c:extLst>
            <c:ext xmlns:c16="http://schemas.microsoft.com/office/drawing/2014/chart" uri="{C3380CC4-5D6E-409C-BE32-E72D297353CC}">
              <c16:uniqueId val="{00000008-3302-4871-AEA5-60220AB2293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Top 10 Search Engine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strRef>
              <c:f>Demographics!$B$28</c:f>
              <c:strCache>
                <c:ptCount val="1"/>
                <c:pt idx="0">
                  <c:v>google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Demographics!$C$28</c:f>
              <c:numCache>
                <c:formatCode>#,##0</c:formatCode>
                <c:ptCount val="1"/>
                <c:pt idx="0">
                  <c:v>17681</c:v>
                </c:pt>
              </c:numCache>
            </c:numRef>
          </c:val>
          <c:extLst>
            <c:ext xmlns:c16="http://schemas.microsoft.com/office/drawing/2014/chart" uri="{C3380CC4-5D6E-409C-BE32-E72D297353CC}">
              <c16:uniqueId val="{00000000-36A4-4BD0-8F59-78EB4587241D}"/>
            </c:ext>
          </c:extLst>
        </c:ser>
        <c:ser>
          <c:idx val="1"/>
          <c:order val="1"/>
          <c:tx>
            <c:strRef>
              <c:f>Demographics!$B$29</c:f>
              <c:strCache>
                <c:ptCount val="1"/>
                <c:pt idx="0">
                  <c:v>yahoo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Demographics!$C$29</c:f>
              <c:numCache>
                <c:formatCode>#,##0</c:formatCode>
                <c:ptCount val="1"/>
                <c:pt idx="0">
                  <c:v>1250</c:v>
                </c:pt>
              </c:numCache>
            </c:numRef>
          </c:val>
          <c:extLst>
            <c:ext xmlns:c16="http://schemas.microsoft.com/office/drawing/2014/chart" uri="{C3380CC4-5D6E-409C-BE32-E72D297353CC}">
              <c16:uniqueId val="{00000001-36A4-4BD0-8F59-78EB4587241D}"/>
            </c:ext>
          </c:extLst>
        </c:ser>
        <c:ser>
          <c:idx val="2"/>
          <c:order val="2"/>
          <c:tx>
            <c:strRef>
              <c:f>Demographics!$B$30</c:f>
              <c:strCache>
                <c:ptCount val="1"/>
                <c:pt idx="0">
                  <c:v>search</c:v>
                </c:pt>
              </c:strCache>
            </c:strRef>
          </c:tx>
          <c:spPr>
            <a:solidFill>
              <a:schemeClr val="accent3"/>
            </a:solidFill>
            <a:ln>
              <a:noFill/>
            </a:ln>
            <a:effectLst/>
          </c:spPr>
          <c:invertIfNegative val="0"/>
          <c:val>
            <c:numRef>
              <c:f>Demographics!$C$30</c:f>
              <c:numCache>
                <c:formatCode>#,##0</c:formatCode>
                <c:ptCount val="1"/>
                <c:pt idx="0">
                  <c:v>592</c:v>
                </c:pt>
              </c:numCache>
            </c:numRef>
          </c:val>
          <c:extLst>
            <c:ext xmlns:c16="http://schemas.microsoft.com/office/drawing/2014/chart" uri="{C3380CC4-5D6E-409C-BE32-E72D297353CC}">
              <c16:uniqueId val="{00000002-36A4-4BD0-8F59-78EB4587241D}"/>
            </c:ext>
          </c:extLst>
        </c:ser>
        <c:ser>
          <c:idx val="3"/>
          <c:order val="3"/>
          <c:tx>
            <c:strRef>
              <c:f>Demographics!$B$31</c:f>
              <c:strCache>
                <c:ptCount val="1"/>
                <c:pt idx="0">
                  <c:v>msn</c:v>
                </c:pt>
              </c:strCache>
            </c:strRef>
          </c:tx>
          <c:spPr>
            <a:solidFill>
              <a:schemeClr val="accent4"/>
            </a:solidFill>
            <a:ln>
              <a:noFill/>
            </a:ln>
            <a:effectLst/>
          </c:spPr>
          <c:invertIfNegative val="0"/>
          <c:val>
            <c:numRef>
              <c:f>Demographics!$C$31</c:f>
              <c:numCache>
                <c:formatCode>#,##0</c:formatCode>
                <c:ptCount val="1"/>
                <c:pt idx="0">
                  <c:v>424</c:v>
                </c:pt>
              </c:numCache>
            </c:numRef>
          </c:val>
          <c:extLst>
            <c:ext xmlns:c16="http://schemas.microsoft.com/office/drawing/2014/chart" uri="{C3380CC4-5D6E-409C-BE32-E72D297353CC}">
              <c16:uniqueId val="{00000003-36A4-4BD0-8F59-78EB4587241D}"/>
            </c:ext>
          </c:extLst>
        </c:ser>
        <c:ser>
          <c:idx val="4"/>
          <c:order val="4"/>
          <c:tx>
            <c:strRef>
              <c:f>Demographics!$B$32</c:f>
              <c:strCache>
                <c:ptCount val="1"/>
                <c:pt idx="0">
                  <c:v>aol</c:v>
                </c:pt>
              </c:strCache>
            </c:strRef>
          </c:tx>
          <c:spPr>
            <a:solidFill>
              <a:schemeClr val="accent5"/>
            </a:solidFill>
            <a:ln>
              <a:noFill/>
            </a:ln>
            <a:effectLst/>
          </c:spPr>
          <c:invertIfNegative val="0"/>
          <c:val>
            <c:numRef>
              <c:f>Demographics!$C$32</c:f>
              <c:numCache>
                <c:formatCode>#,##0</c:formatCode>
                <c:ptCount val="1"/>
                <c:pt idx="0">
                  <c:v>309</c:v>
                </c:pt>
              </c:numCache>
            </c:numRef>
          </c:val>
          <c:extLst>
            <c:ext xmlns:c16="http://schemas.microsoft.com/office/drawing/2014/chart" uri="{C3380CC4-5D6E-409C-BE32-E72D297353CC}">
              <c16:uniqueId val="{00000004-36A4-4BD0-8F59-78EB4587241D}"/>
            </c:ext>
          </c:extLst>
        </c:ser>
        <c:ser>
          <c:idx val="5"/>
          <c:order val="5"/>
          <c:tx>
            <c:strRef>
              <c:f>Demographics!$B$33</c:f>
              <c:strCache>
                <c:ptCount val="1"/>
                <c:pt idx="0">
                  <c:v>ask</c:v>
                </c:pt>
              </c:strCache>
            </c:strRef>
          </c:tx>
          <c:spPr>
            <a:solidFill>
              <a:schemeClr val="accent6"/>
            </a:solidFill>
            <a:ln>
              <a:noFill/>
            </a:ln>
            <a:effectLst/>
          </c:spPr>
          <c:invertIfNegative val="0"/>
          <c:val>
            <c:numRef>
              <c:f>Demographics!$C$33</c:f>
              <c:numCache>
                <c:formatCode>#,##0</c:formatCode>
                <c:ptCount val="1"/>
                <c:pt idx="0">
                  <c:v>268</c:v>
                </c:pt>
              </c:numCache>
            </c:numRef>
          </c:val>
          <c:extLst>
            <c:ext xmlns:c16="http://schemas.microsoft.com/office/drawing/2014/chart" uri="{C3380CC4-5D6E-409C-BE32-E72D297353CC}">
              <c16:uniqueId val="{00000005-36A4-4BD0-8F59-78EB4587241D}"/>
            </c:ext>
          </c:extLst>
        </c:ser>
        <c:ser>
          <c:idx val="6"/>
          <c:order val="6"/>
          <c:tx>
            <c:strRef>
              <c:f>Demographics!$B$34</c:f>
              <c:strCache>
                <c:ptCount val="1"/>
                <c:pt idx="0">
                  <c:v>live</c:v>
                </c:pt>
              </c:strCache>
            </c:strRef>
          </c:tx>
          <c:spPr>
            <a:solidFill>
              <a:schemeClr val="accent1">
                <a:lumMod val="60000"/>
              </a:schemeClr>
            </a:solidFill>
            <a:ln>
              <a:noFill/>
            </a:ln>
            <a:effectLst/>
          </c:spPr>
          <c:invertIfNegative val="0"/>
          <c:val>
            <c:numRef>
              <c:f>Demographics!$C$34</c:f>
              <c:numCache>
                <c:formatCode>#,##0</c:formatCode>
                <c:ptCount val="1"/>
                <c:pt idx="0">
                  <c:v>145</c:v>
                </c:pt>
              </c:numCache>
            </c:numRef>
          </c:val>
          <c:extLst>
            <c:ext xmlns:c16="http://schemas.microsoft.com/office/drawing/2014/chart" uri="{C3380CC4-5D6E-409C-BE32-E72D297353CC}">
              <c16:uniqueId val="{00000006-36A4-4BD0-8F59-78EB4587241D}"/>
            </c:ext>
          </c:extLst>
        </c:ser>
        <c:ser>
          <c:idx val="7"/>
          <c:order val="7"/>
          <c:tx>
            <c:strRef>
              <c:f>Demographics!$B$35</c:f>
              <c:strCache>
                <c:ptCount val="1"/>
                <c:pt idx="0">
                  <c:v>bing</c:v>
                </c:pt>
              </c:strCache>
            </c:strRef>
          </c:tx>
          <c:spPr>
            <a:solidFill>
              <a:schemeClr val="accent2">
                <a:lumMod val="60000"/>
              </a:schemeClr>
            </a:solidFill>
            <a:ln>
              <a:noFill/>
            </a:ln>
            <a:effectLst/>
          </c:spPr>
          <c:invertIfNegative val="0"/>
          <c:val>
            <c:numRef>
              <c:f>Demographics!$C$35</c:f>
              <c:numCache>
                <c:formatCode>#,##0</c:formatCode>
                <c:ptCount val="1"/>
                <c:pt idx="0">
                  <c:v>122</c:v>
                </c:pt>
              </c:numCache>
            </c:numRef>
          </c:val>
          <c:extLst>
            <c:ext xmlns:c16="http://schemas.microsoft.com/office/drawing/2014/chart" uri="{C3380CC4-5D6E-409C-BE32-E72D297353CC}">
              <c16:uniqueId val="{00000007-36A4-4BD0-8F59-78EB4587241D}"/>
            </c:ext>
          </c:extLst>
        </c:ser>
        <c:ser>
          <c:idx val="8"/>
          <c:order val="8"/>
          <c:tx>
            <c:strRef>
              <c:f>Demographics!$B$36</c:f>
              <c:strCache>
                <c:ptCount val="1"/>
                <c:pt idx="0">
                  <c:v>voila</c:v>
                </c:pt>
              </c:strCache>
            </c:strRef>
          </c:tx>
          <c:spPr>
            <a:solidFill>
              <a:schemeClr val="accent3">
                <a:lumMod val="60000"/>
              </a:schemeClr>
            </a:solidFill>
            <a:ln>
              <a:noFill/>
            </a:ln>
            <a:effectLst/>
          </c:spPr>
          <c:invertIfNegative val="0"/>
          <c:val>
            <c:numRef>
              <c:f>Demographics!$C$36</c:f>
              <c:numCache>
                <c:formatCode>#,##0</c:formatCode>
                <c:ptCount val="1"/>
                <c:pt idx="0">
                  <c:v>63</c:v>
                </c:pt>
              </c:numCache>
            </c:numRef>
          </c:val>
          <c:extLst>
            <c:ext xmlns:c16="http://schemas.microsoft.com/office/drawing/2014/chart" uri="{C3380CC4-5D6E-409C-BE32-E72D297353CC}">
              <c16:uniqueId val="{00000008-36A4-4BD0-8F59-78EB4587241D}"/>
            </c:ext>
          </c:extLst>
        </c:ser>
        <c:ser>
          <c:idx val="9"/>
          <c:order val="9"/>
          <c:tx>
            <c:strRef>
              <c:f>Demographics!$B$37</c:f>
              <c:strCache>
                <c:ptCount val="1"/>
                <c:pt idx="0">
                  <c:v>netscape</c:v>
                </c:pt>
              </c:strCache>
            </c:strRef>
          </c:tx>
          <c:spPr>
            <a:solidFill>
              <a:schemeClr val="accent4">
                <a:lumMod val="60000"/>
              </a:schemeClr>
            </a:solidFill>
            <a:ln>
              <a:noFill/>
            </a:ln>
            <a:effectLst/>
          </c:spPr>
          <c:invertIfNegative val="0"/>
          <c:val>
            <c:numRef>
              <c:f>Demographics!$C$37</c:f>
              <c:numCache>
                <c:formatCode>#,##0</c:formatCode>
                <c:ptCount val="1"/>
                <c:pt idx="0">
                  <c:v>26</c:v>
                </c:pt>
              </c:numCache>
            </c:numRef>
          </c:val>
          <c:extLst>
            <c:ext xmlns:c16="http://schemas.microsoft.com/office/drawing/2014/chart" uri="{C3380CC4-5D6E-409C-BE32-E72D297353CC}">
              <c16:uniqueId val="{00000009-36A4-4BD0-8F59-78EB4587241D}"/>
            </c:ext>
          </c:extLst>
        </c:ser>
        <c:dLbls>
          <c:showLegendKey val="0"/>
          <c:showVal val="0"/>
          <c:showCatName val="0"/>
          <c:showSerName val="0"/>
          <c:showPercent val="0"/>
          <c:showBubbleSize val="0"/>
        </c:dLbls>
        <c:gapWidth val="182"/>
        <c:overlap val="100"/>
        <c:axId val="1271615728"/>
        <c:axId val="1271614288"/>
      </c:barChart>
      <c:catAx>
        <c:axId val="1271615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614288"/>
        <c:crosses val="autoZero"/>
        <c:auto val="1"/>
        <c:lblAlgn val="ctr"/>
        <c:lblOffset val="100"/>
        <c:noMultiLvlLbl val="0"/>
      </c:catAx>
      <c:valAx>
        <c:axId val="12716142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71615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Referring</a:t>
            </a:r>
            <a:r>
              <a:rPr lang="en-PH" baseline="0"/>
              <a:t> Sites Redirection</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w="120650">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Demographics!$B$15:$B$24</c:f>
              <c:strCache>
                <c:ptCount val="10"/>
                <c:pt idx="0">
                  <c:v>psicofxp.com</c:v>
                </c:pt>
                <c:pt idx="1">
                  <c:v>mail.google.com</c:v>
                </c:pt>
                <c:pt idx="2">
                  <c:v>mu.com</c:v>
                </c:pt>
                <c:pt idx="3">
                  <c:v>thomasnet.com</c:v>
                </c:pt>
                <c:pt idx="4">
                  <c:v>freepatentsonline.com</c:v>
                </c:pt>
                <c:pt idx="5">
                  <c:v>searchportal.information.com</c:v>
                </c:pt>
                <c:pt idx="6">
                  <c:v>globalspec.com</c:v>
                </c:pt>
                <c:pt idx="7">
                  <c:v>sedoparking.com</c:v>
                </c:pt>
                <c:pt idx="8">
                  <c:v>pagead2.googlesyndication.com</c:v>
                </c:pt>
                <c:pt idx="9">
                  <c:v>googleads.g.doubleclick.net</c:v>
                </c:pt>
              </c:strCache>
            </c:strRef>
          </c:cat>
          <c:val>
            <c:numRef>
              <c:f>Demographics!$C$15:$C$24</c:f>
              <c:numCache>
                <c:formatCode>#,##0</c:formatCode>
                <c:ptCount val="10"/>
                <c:pt idx="0">
                  <c:v>310</c:v>
                </c:pt>
                <c:pt idx="1">
                  <c:v>337</c:v>
                </c:pt>
                <c:pt idx="2">
                  <c:v>344</c:v>
                </c:pt>
                <c:pt idx="3">
                  <c:v>379</c:v>
                </c:pt>
                <c:pt idx="4">
                  <c:v>389</c:v>
                </c:pt>
                <c:pt idx="5">
                  <c:v>582</c:v>
                </c:pt>
                <c:pt idx="6">
                  <c:v>693</c:v>
                </c:pt>
                <c:pt idx="7">
                  <c:v>3138</c:v>
                </c:pt>
                <c:pt idx="8">
                  <c:v>8044</c:v>
                </c:pt>
                <c:pt idx="9">
                  <c:v>15626</c:v>
                </c:pt>
              </c:numCache>
            </c:numRef>
          </c:val>
          <c:extLst>
            <c:ext xmlns:c16="http://schemas.microsoft.com/office/drawing/2014/chart" uri="{C3380CC4-5D6E-409C-BE32-E72D297353CC}">
              <c16:uniqueId val="{00000000-BB1A-479A-B75D-45074C945919}"/>
            </c:ext>
          </c:extLst>
        </c:ser>
        <c:dLbls>
          <c:showLegendKey val="0"/>
          <c:showVal val="0"/>
          <c:showCatName val="0"/>
          <c:showSerName val="0"/>
          <c:showPercent val="0"/>
          <c:showBubbleSize val="0"/>
        </c:dLbls>
        <c:gapWidth val="182"/>
        <c:axId val="857130079"/>
        <c:axId val="857114719"/>
      </c:barChart>
      <c:catAx>
        <c:axId val="857130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114719"/>
        <c:crosses val="autoZero"/>
        <c:auto val="1"/>
        <c:lblAlgn val="ctr"/>
        <c:lblOffset val="100"/>
        <c:noMultiLvlLbl val="0"/>
      </c:catAx>
      <c:valAx>
        <c:axId val="85711471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130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Geographic Sources by Sub Continent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Demographics!$B$41</c:f>
              <c:strCache>
                <c:ptCount val="1"/>
                <c:pt idx="0">
                  <c:v>South America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Demographics!$C$41</c:f>
              <c:numCache>
                <c:formatCode>#,##0</c:formatCode>
                <c:ptCount val="1"/>
                <c:pt idx="0">
                  <c:v>22616</c:v>
                </c:pt>
              </c:numCache>
            </c:numRef>
          </c:val>
          <c:extLst>
            <c:ext xmlns:c16="http://schemas.microsoft.com/office/drawing/2014/chart" uri="{C3380CC4-5D6E-409C-BE32-E72D297353CC}">
              <c16:uniqueId val="{00000000-795A-49CA-83F5-AE47132E8D27}"/>
            </c:ext>
          </c:extLst>
        </c:ser>
        <c:ser>
          <c:idx val="1"/>
          <c:order val="1"/>
          <c:tx>
            <c:strRef>
              <c:f>Demographics!$B$42</c:f>
              <c:strCache>
                <c:ptCount val="1"/>
                <c:pt idx="0">
                  <c:v>Northern America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Demographics!$C$42</c:f>
              <c:numCache>
                <c:formatCode>#,##0</c:formatCode>
                <c:ptCount val="1"/>
                <c:pt idx="0">
                  <c:v>17509</c:v>
                </c:pt>
              </c:numCache>
            </c:numRef>
          </c:val>
          <c:extLst>
            <c:ext xmlns:c16="http://schemas.microsoft.com/office/drawing/2014/chart" uri="{C3380CC4-5D6E-409C-BE32-E72D297353CC}">
              <c16:uniqueId val="{00000001-795A-49CA-83F5-AE47132E8D27}"/>
            </c:ext>
          </c:extLst>
        </c:ser>
        <c:ser>
          <c:idx val="2"/>
          <c:order val="2"/>
          <c:tx>
            <c:strRef>
              <c:f>Demographics!$B$43</c:f>
              <c:strCache>
                <c:ptCount val="1"/>
                <c:pt idx="0">
                  <c:v>Central America</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Demographics!$C$43</c:f>
              <c:numCache>
                <c:formatCode>#,##0</c:formatCode>
                <c:ptCount val="1"/>
                <c:pt idx="0">
                  <c:v>6776</c:v>
                </c:pt>
              </c:numCache>
            </c:numRef>
          </c:val>
          <c:extLst>
            <c:ext xmlns:c16="http://schemas.microsoft.com/office/drawing/2014/chart" uri="{C3380CC4-5D6E-409C-BE32-E72D297353CC}">
              <c16:uniqueId val="{00000002-795A-49CA-83F5-AE47132E8D27}"/>
            </c:ext>
          </c:extLst>
        </c:ser>
        <c:ser>
          <c:idx val="3"/>
          <c:order val="3"/>
          <c:tx>
            <c:strRef>
              <c:f>Demographics!$B$44</c:f>
              <c:strCache>
                <c:ptCount val="1"/>
                <c:pt idx="0">
                  <c:v>Western Europe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Demographics!$C$44</c:f>
              <c:numCache>
                <c:formatCode>#,##0</c:formatCode>
                <c:ptCount val="1"/>
                <c:pt idx="0">
                  <c:v>5214</c:v>
                </c:pt>
              </c:numCache>
            </c:numRef>
          </c:val>
          <c:extLst>
            <c:ext xmlns:c16="http://schemas.microsoft.com/office/drawing/2014/chart" uri="{C3380CC4-5D6E-409C-BE32-E72D297353CC}">
              <c16:uniqueId val="{00000003-795A-49CA-83F5-AE47132E8D27}"/>
            </c:ext>
          </c:extLst>
        </c:ser>
        <c:ser>
          <c:idx val="4"/>
          <c:order val="4"/>
          <c:tx>
            <c:strRef>
              <c:f>Demographics!$B$45</c:f>
              <c:strCache>
                <c:ptCount val="1"/>
                <c:pt idx="0">
                  <c:v>Eastern Asia</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Demographics!$C$45</c:f>
              <c:numCache>
                <c:formatCode>#,##0</c:formatCode>
                <c:ptCount val="1"/>
                <c:pt idx="0">
                  <c:v>3228</c:v>
                </c:pt>
              </c:numCache>
            </c:numRef>
          </c:val>
          <c:extLst>
            <c:ext xmlns:c16="http://schemas.microsoft.com/office/drawing/2014/chart" uri="{C3380CC4-5D6E-409C-BE32-E72D297353CC}">
              <c16:uniqueId val="{00000004-795A-49CA-83F5-AE47132E8D27}"/>
            </c:ext>
          </c:extLst>
        </c:ser>
        <c:ser>
          <c:idx val="5"/>
          <c:order val="5"/>
          <c:tx>
            <c:strRef>
              <c:f>Demographics!$B$46</c:f>
              <c:strCache>
                <c:ptCount val="1"/>
                <c:pt idx="0">
                  <c:v>Northern Europe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Demographics!$C$46</c:f>
              <c:numCache>
                <c:formatCode>#,##0</c:formatCode>
                <c:ptCount val="1"/>
                <c:pt idx="0">
                  <c:v>2721</c:v>
                </c:pt>
              </c:numCache>
            </c:numRef>
          </c:val>
          <c:extLst>
            <c:ext xmlns:c16="http://schemas.microsoft.com/office/drawing/2014/chart" uri="{C3380CC4-5D6E-409C-BE32-E72D297353CC}">
              <c16:uniqueId val="{00000005-795A-49CA-83F5-AE47132E8D27}"/>
            </c:ext>
          </c:extLst>
        </c:ser>
        <c:ser>
          <c:idx val="6"/>
          <c:order val="6"/>
          <c:tx>
            <c:strRef>
              <c:f>Demographics!$B$47</c:f>
              <c:strCache>
                <c:ptCount val="1"/>
                <c:pt idx="0">
                  <c:v>Southern Asia</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Demographics!$C$47</c:f>
              <c:numCache>
                <c:formatCode>#,##0</c:formatCode>
                <c:ptCount val="1"/>
                <c:pt idx="0">
                  <c:v>2589</c:v>
                </c:pt>
              </c:numCache>
            </c:numRef>
          </c:val>
          <c:extLst>
            <c:ext xmlns:c16="http://schemas.microsoft.com/office/drawing/2014/chart" uri="{C3380CC4-5D6E-409C-BE32-E72D297353CC}">
              <c16:uniqueId val="{00000006-795A-49CA-83F5-AE47132E8D27}"/>
            </c:ext>
          </c:extLst>
        </c:ser>
        <c:ser>
          <c:idx val="7"/>
          <c:order val="7"/>
          <c:tx>
            <c:strRef>
              <c:f>Demographics!$B$48</c:f>
              <c:strCache>
                <c:ptCount val="1"/>
                <c:pt idx="0">
                  <c:v>South-Eastern Asia</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Demographics!$C$48</c:f>
              <c:numCache>
                <c:formatCode>#,##0</c:formatCode>
                <c:ptCount val="1"/>
                <c:pt idx="0">
                  <c:v>1968</c:v>
                </c:pt>
              </c:numCache>
            </c:numRef>
          </c:val>
          <c:extLst>
            <c:ext xmlns:c16="http://schemas.microsoft.com/office/drawing/2014/chart" uri="{C3380CC4-5D6E-409C-BE32-E72D297353CC}">
              <c16:uniqueId val="{00000007-795A-49CA-83F5-AE47132E8D27}"/>
            </c:ext>
          </c:extLst>
        </c:ser>
        <c:ser>
          <c:idx val="8"/>
          <c:order val="8"/>
          <c:tx>
            <c:strRef>
              <c:f>Demographics!$B$49</c:f>
              <c:strCache>
                <c:ptCount val="1"/>
                <c:pt idx="0">
                  <c:v>Southern Europe</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Demographics!$C$49</c:f>
              <c:numCache>
                <c:formatCode>#,##0</c:formatCode>
                <c:ptCount val="1"/>
                <c:pt idx="0">
                  <c:v>1538</c:v>
                </c:pt>
              </c:numCache>
            </c:numRef>
          </c:val>
          <c:extLst>
            <c:ext xmlns:c16="http://schemas.microsoft.com/office/drawing/2014/chart" uri="{C3380CC4-5D6E-409C-BE32-E72D297353CC}">
              <c16:uniqueId val="{00000008-795A-49CA-83F5-AE47132E8D27}"/>
            </c:ext>
          </c:extLst>
        </c:ser>
        <c:ser>
          <c:idx val="9"/>
          <c:order val="9"/>
          <c:tx>
            <c:strRef>
              <c:f>Demographics!$B$50</c:f>
              <c:strCache>
                <c:ptCount val="1"/>
                <c:pt idx="0">
                  <c:v>Eastern Europe</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Demographics!$C$50</c:f>
              <c:numCache>
                <c:formatCode>#,##0</c:formatCode>
                <c:ptCount val="1"/>
                <c:pt idx="0">
                  <c:v>1427</c:v>
                </c:pt>
              </c:numCache>
            </c:numRef>
          </c:val>
          <c:extLst>
            <c:ext xmlns:c16="http://schemas.microsoft.com/office/drawing/2014/chart" uri="{C3380CC4-5D6E-409C-BE32-E72D297353CC}">
              <c16:uniqueId val="{00000009-795A-49CA-83F5-AE47132E8D27}"/>
            </c:ext>
          </c:extLst>
        </c:ser>
        <c:dLbls>
          <c:dLblPos val="outEnd"/>
          <c:showLegendKey val="0"/>
          <c:showVal val="1"/>
          <c:showCatName val="0"/>
          <c:showSerName val="0"/>
          <c:showPercent val="0"/>
          <c:showBubbleSize val="0"/>
        </c:dLbls>
        <c:gapWidth val="219"/>
        <c:overlap val="-27"/>
        <c:axId val="1300609520"/>
        <c:axId val="1300621520"/>
      </c:barChart>
      <c:catAx>
        <c:axId val="1300609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621520"/>
        <c:crosses val="autoZero"/>
        <c:auto val="1"/>
        <c:lblAlgn val="ctr"/>
        <c:lblOffset val="100"/>
        <c:noMultiLvlLbl val="0"/>
      </c:catAx>
      <c:valAx>
        <c:axId val="13006215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6095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Browsers Used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strRef>
              <c:f>Demographics!$B$55</c:f>
              <c:strCache>
                <c:ptCount val="1"/>
                <c:pt idx="0">
                  <c:v>Internet Explorer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Demographics!$C$55</c:f>
              <c:numCache>
                <c:formatCode>#,##0</c:formatCode>
                <c:ptCount val="1"/>
                <c:pt idx="0">
                  <c:v>53080</c:v>
                </c:pt>
              </c:numCache>
            </c:numRef>
          </c:val>
          <c:extLst>
            <c:ext xmlns:c16="http://schemas.microsoft.com/office/drawing/2014/chart" uri="{C3380CC4-5D6E-409C-BE32-E72D297353CC}">
              <c16:uniqueId val="{00000000-44DF-44EC-AAC9-DDEF2D0376F9}"/>
            </c:ext>
          </c:extLst>
        </c:ser>
        <c:ser>
          <c:idx val="1"/>
          <c:order val="1"/>
          <c:tx>
            <c:strRef>
              <c:f>Demographics!$B$56</c:f>
              <c:strCache>
                <c:ptCount val="1"/>
                <c:pt idx="0">
                  <c:v>Firefox</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Demographics!$C$56</c:f>
              <c:numCache>
                <c:formatCode>#,##0</c:formatCode>
                <c:ptCount val="1"/>
                <c:pt idx="0">
                  <c:v>13142</c:v>
                </c:pt>
              </c:numCache>
            </c:numRef>
          </c:val>
          <c:extLst>
            <c:ext xmlns:c16="http://schemas.microsoft.com/office/drawing/2014/chart" uri="{C3380CC4-5D6E-409C-BE32-E72D297353CC}">
              <c16:uniqueId val="{00000001-44DF-44EC-AAC9-DDEF2D0376F9}"/>
            </c:ext>
          </c:extLst>
        </c:ser>
        <c:ser>
          <c:idx val="2"/>
          <c:order val="2"/>
          <c:tx>
            <c:strRef>
              <c:f>Demographics!$B$57</c:f>
              <c:strCache>
                <c:ptCount val="1"/>
                <c:pt idx="0">
                  <c:v>Opera</c:v>
                </c:pt>
              </c:strCache>
            </c:strRef>
          </c:tx>
          <c:spPr>
            <a:solidFill>
              <a:schemeClr val="accent3"/>
            </a:solidFill>
            <a:ln>
              <a:noFill/>
            </a:ln>
            <a:effectLst/>
          </c:spPr>
          <c:invertIfNegative val="0"/>
          <c:val>
            <c:numRef>
              <c:f>Demographics!$C$57</c:f>
              <c:numCache>
                <c:formatCode>#,##0</c:formatCode>
                <c:ptCount val="1"/>
                <c:pt idx="0">
                  <c:v>938</c:v>
                </c:pt>
              </c:numCache>
            </c:numRef>
          </c:val>
          <c:extLst>
            <c:ext xmlns:c16="http://schemas.microsoft.com/office/drawing/2014/chart" uri="{C3380CC4-5D6E-409C-BE32-E72D297353CC}">
              <c16:uniqueId val="{00000002-44DF-44EC-AAC9-DDEF2D0376F9}"/>
            </c:ext>
          </c:extLst>
        </c:ser>
        <c:ser>
          <c:idx val="3"/>
          <c:order val="3"/>
          <c:tx>
            <c:strRef>
              <c:f>Demographics!$B$58</c:f>
              <c:strCache>
                <c:ptCount val="1"/>
                <c:pt idx="0">
                  <c:v>Safari</c:v>
                </c:pt>
              </c:strCache>
            </c:strRef>
          </c:tx>
          <c:spPr>
            <a:solidFill>
              <a:schemeClr val="accent4"/>
            </a:solidFill>
            <a:ln>
              <a:noFill/>
            </a:ln>
            <a:effectLst/>
          </c:spPr>
          <c:invertIfNegative val="0"/>
          <c:val>
            <c:numRef>
              <c:f>Demographics!$C$58</c:f>
              <c:numCache>
                <c:formatCode>#,##0</c:formatCode>
                <c:ptCount val="1"/>
                <c:pt idx="0">
                  <c:v>850</c:v>
                </c:pt>
              </c:numCache>
            </c:numRef>
          </c:val>
          <c:extLst>
            <c:ext xmlns:c16="http://schemas.microsoft.com/office/drawing/2014/chart" uri="{C3380CC4-5D6E-409C-BE32-E72D297353CC}">
              <c16:uniqueId val="{00000003-44DF-44EC-AAC9-DDEF2D0376F9}"/>
            </c:ext>
          </c:extLst>
        </c:ser>
        <c:ser>
          <c:idx val="4"/>
          <c:order val="4"/>
          <c:tx>
            <c:strRef>
              <c:f>Demographics!$B$59</c:f>
              <c:strCache>
                <c:ptCount val="1"/>
                <c:pt idx="0">
                  <c:v>Chrome</c:v>
                </c:pt>
              </c:strCache>
            </c:strRef>
          </c:tx>
          <c:spPr>
            <a:solidFill>
              <a:schemeClr val="accent5"/>
            </a:solidFill>
            <a:ln>
              <a:noFill/>
            </a:ln>
            <a:effectLst/>
          </c:spPr>
          <c:invertIfNegative val="0"/>
          <c:val>
            <c:numRef>
              <c:f>Demographics!$C$59</c:f>
              <c:numCache>
                <c:formatCode>#,##0</c:formatCode>
                <c:ptCount val="1"/>
                <c:pt idx="0">
                  <c:v>792</c:v>
                </c:pt>
              </c:numCache>
            </c:numRef>
          </c:val>
          <c:extLst>
            <c:ext xmlns:c16="http://schemas.microsoft.com/office/drawing/2014/chart" uri="{C3380CC4-5D6E-409C-BE32-E72D297353CC}">
              <c16:uniqueId val="{00000004-44DF-44EC-AAC9-DDEF2D0376F9}"/>
            </c:ext>
          </c:extLst>
        </c:ser>
        <c:ser>
          <c:idx val="5"/>
          <c:order val="5"/>
          <c:tx>
            <c:strRef>
              <c:f>Demographics!$B$60</c:f>
              <c:strCache>
                <c:ptCount val="1"/>
                <c:pt idx="0">
                  <c:v>Mozilla</c:v>
                </c:pt>
              </c:strCache>
            </c:strRef>
          </c:tx>
          <c:spPr>
            <a:solidFill>
              <a:schemeClr val="accent6"/>
            </a:solidFill>
            <a:ln>
              <a:noFill/>
            </a:ln>
            <a:effectLst/>
          </c:spPr>
          <c:invertIfNegative val="0"/>
          <c:val>
            <c:numRef>
              <c:f>Demographics!$C$60</c:f>
              <c:numCache>
                <c:formatCode>#,##0</c:formatCode>
                <c:ptCount val="1"/>
                <c:pt idx="0">
                  <c:v>478</c:v>
                </c:pt>
              </c:numCache>
            </c:numRef>
          </c:val>
          <c:extLst>
            <c:ext xmlns:c16="http://schemas.microsoft.com/office/drawing/2014/chart" uri="{C3380CC4-5D6E-409C-BE32-E72D297353CC}">
              <c16:uniqueId val="{00000005-44DF-44EC-AAC9-DDEF2D0376F9}"/>
            </c:ext>
          </c:extLst>
        </c:ser>
        <c:ser>
          <c:idx val="6"/>
          <c:order val="6"/>
          <c:tx>
            <c:strRef>
              <c:f>Demographics!$B$61</c:f>
              <c:strCache>
                <c:ptCount val="1"/>
                <c:pt idx="0">
                  <c:v>Netscape</c:v>
                </c:pt>
              </c:strCache>
            </c:strRef>
          </c:tx>
          <c:spPr>
            <a:solidFill>
              <a:schemeClr val="accent1">
                <a:lumMod val="60000"/>
              </a:schemeClr>
            </a:solidFill>
            <a:ln>
              <a:noFill/>
            </a:ln>
            <a:effectLst/>
          </c:spPr>
          <c:invertIfNegative val="0"/>
          <c:val>
            <c:numRef>
              <c:f>Demographics!$C$61</c:f>
              <c:numCache>
                <c:formatCode>#,##0</c:formatCode>
                <c:ptCount val="1"/>
                <c:pt idx="0">
                  <c:v>47</c:v>
                </c:pt>
              </c:numCache>
            </c:numRef>
          </c:val>
          <c:extLst>
            <c:ext xmlns:c16="http://schemas.microsoft.com/office/drawing/2014/chart" uri="{C3380CC4-5D6E-409C-BE32-E72D297353CC}">
              <c16:uniqueId val="{00000006-44DF-44EC-AAC9-DDEF2D0376F9}"/>
            </c:ext>
          </c:extLst>
        </c:ser>
        <c:ser>
          <c:idx val="7"/>
          <c:order val="7"/>
          <c:tx>
            <c:strRef>
              <c:f>Demographics!$B$62</c:f>
              <c:strCache>
                <c:ptCount val="1"/>
                <c:pt idx="0">
                  <c:v>Konqueror</c:v>
                </c:pt>
              </c:strCache>
            </c:strRef>
          </c:tx>
          <c:spPr>
            <a:solidFill>
              <a:schemeClr val="accent2">
                <a:lumMod val="60000"/>
              </a:schemeClr>
            </a:solidFill>
            <a:ln>
              <a:noFill/>
            </a:ln>
            <a:effectLst/>
          </c:spPr>
          <c:invertIfNegative val="0"/>
          <c:val>
            <c:numRef>
              <c:f>Demographics!$C$62</c:f>
              <c:numCache>
                <c:formatCode>#,##0</c:formatCode>
                <c:ptCount val="1"/>
                <c:pt idx="0">
                  <c:v>31</c:v>
                </c:pt>
              </c:numCache>
            </c:numRef>
          </c:val>
          <c:extLst>
            <c:ext xmlns:c16="http://schemas.microsoft.com/office/drawing/2014/chart" uri="{C3380CC4-5D6E-409C-BE32-E72D297353CC}">
              <c16:uniqueId val="{00000007-44DF-44EC-AAC9-DDEF2D0376F9}"/>
            </c:ext>
          </c:extLst>
        </c:ser>
        <c:ser>
          <c:idx val="8"/>
          <c:order val="8"/>
          <c:tx>
            <c:strRef>
              <c:f>Demographics!$B$63</c:f>
              <c:strCache>
                <c:ptCount val="1"/>
                <c:pt idx="0">
                  <c:v>SeaMonkey</c:v>
                </c:pt>
              </c:strCache>
            </c:strRef>
          </c:tx>
          <c:spPr>
            <a:solidFill>
              <a:schemeClr val="accent3">
                <a:lumMod val="60000"/>
              </a:schemeClr>
            </a:solidFill>
            <a:ln>
              <a:noFill/>
            </a:ln>
            <a:effectLst/>
          </c:spPr>
          <c:invertIfNegative val="0"/>
          <c:val>
            <c:numRef>
              <c:f>Demographics!$C$63</c:f>
              <c:numCache>
                <c:formatCode>#,##0</c:formatCode>
                <c:ptCount val="1"/>
                <c:pt idx="0">
                  <c:v>24</c:v>
                </c:pt>
              </c:numCache>
            </c:numRef>
          </c:val>
          <c:extLst>
            <c:ext xmlns:c16="http://schemas.microsoft.com/office/drawing/2014/chart" uri="{C3380CC4-5D6E-409C-BE32-E72D297353CC}">
              <c16:uniqueId val="{00000008-44DF-44EC-AAC9-DDEF2D0376F9}"/>
            </c:ext>
          </c:extLst>
        </c:ser>
        <c:ser>
          <c:idx val="9"/>
          <c:order val="9"/>
          <c:tx>
            <c:strRef>
              <c:f>Demographics!$B$64</c:f>
              <c:strCache>
                <c:ptCount val="1"/>
                <c:pt idx="0">
                  <c:v>Camino</c:v>
                </c:pt>
              </c:strCache>
            </c:strRef>
          </c:tx>
          <c:spPr>
            <a:solidFill>
              <a:schemeClr val="accent4">
                <a:lumMod val="60000"/>
              </a:schemeClr>
            </a:solidFill>
            <a:ln>
              <a:noFill/>
            </a:ln>
            <a:effectLst/>
          </c:spPr>
          <c:invertIfNegative val="0"/>
          <c:val>
            <c:numRef>
              <c:f>Demographics!$C$64</c:f>
              <c:numCache>
                <c:formatCode>#,##0</c:formatCode>
                <c:ptCount val="1"/>
                <c:pt idx="0">
                  <c:v>9</c:v>
                </c:pt>
              </c:numCache>
            </c:numRef>
          </c:val>
          <c:extLst>
            <c:ext xmlns:c16="http://schemas.microsoft.com/office/drawing/2014/chart" uri="{C3380CC4-5D6E-409C-BE32-E72D297353CC}">
              <c16:uniqueId val="{00000009-44DF-44EC-AAC9-DDEF2D0376F9}"/>
            </c:ext>
          </c:extLst>
        </c:ser>
        <c:dLbls>
          <c:showLegendKey val="0"/>
          <c:showVal val="0"/>
          <c:showCatName val="0"/>
          <c:showSerName val="0"/>
          <c:showPercent val="0"/>
          <c:showBubbleSize val="0"/>
        </c:dLbls>
        <c:gapWidth val="150"/>
        <c:overlap val="100"/>
        <c:axId val="278631711"/>
        <c:axId val="278630751"/>
      </c:barChart>
      <c:catAx>
        <c:axId val="278631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630751"/>
        <c:crosses val="autoZero"/>
        <c:auto val="1"/>
        <c:lblAlgn val="ctr"/>
        <c:lblOffset val="100"/>
        <c:noMultiLvlLbl val="0"/>
      </c:catAx>
      <c:valAx>
        <c:axId val="27863075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6317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[Solution File - Web Analytics at Quality Alloy Inc.xlsx]Others Charts!PivotTable3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676181102362207E-2"/>
          <c:y val="0.10259957815350601"/>
          <c:w val="0.95407381889763776"/>
          <c:h val="0.61701302841020844"/>
        </c:manualLayout>
      </c:layout>
      <c:barChart>
        <c:barDir val="col"/>
        <c:grouping val="clustered"/>
        <c:varyColors val="0"/>
        <c:ser>
          <c:idx val="0"/>
          <c:order val="0"/>
          <c:tx>
            <c:strRef>
              <c:f>'Others Charts'!$W$1:$W$2</c:f>
              <c:strCache>
                <c:ptCount val="1"/>
                <c:pt idx="0">
                  <c:v>1 - Initial Period</c:v>
                </c:pt>
              </c:strCache>
            </c:strRef>
          </c:tx>
          <c:spPr>
            <a:solidFill>
              <a:schemeClr val="accent1"/>
            </a:solidFill>
            <a:ln>
              <a:noFill/>
            </a:ln>
            <a:effectLst/>
          </c:spPr>
          <c:invertIfNegative val="0"/>
          <c:cat>
            <c:strRef>
              <c:f>'Others Charts'!$V$3:$V$69</c:f>
              <c:strCach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strCache>
            </c:strRef>
          </c:cat>
          <c:val>
            <c:numRef>
              <c:f>'Others Charts'!$W$3:$W$69</c:f>
              <c:numCache>
                <c:formatCode>General</c:formatCode>
                <c:ptCount val="66"/>
                <c:pt idx="0">
                  <c:v>13</c:v>
                </c:pt>
                <c:pt idx="1">
                  <c:v>7</c:v>
                </c:pt>
                <c:pt idx="2">
                  <c:v>5</c:v>
                </c:pt>
                <c:pt idx="3">
                  <c:v>3</c:v>
                </c:pt>
                <c:pt idx="4">
                  <c:v>3</c:v>
                </c:pt>
                <c:pt idx="5">
                  <c:v>5</c:v>
                </c:pt>
                <c:pt idx="6">
                  <c:v>16</c:v>
                </c:pt>
                <c:pt idx="7">
                  <c:v>7</c:v>
                </c:pt>
                <c:pt idx="8">
                  <c:v>6</c:v>
                </c:pt>
                <c:pt idx="9">
                  <c:v>6</c:v>
                </c:pt>
                <c:pt idx="10">
                  <c:v>4</c:v>
                </c:pt>
                <c:pt idx="11">
                  <c:v>9</c:v>
                </c:pt>
                <c:pt idx="12">
                  <c:v>10</c:v>
                </c:pt>
                <c:pt idx="13">
                  <c:v>8</c:v>
                </c:pt>
              </c:numCache>
            </c:numRef>
          </c:val>
          <c:extLst>
            <c:ext xmlns:c16="http://schemas.microsoft.com/office/drawing/2014/chart" uri="{C3380CC4-5D6E-409C-BE32-E72D297353CC}">
              <c16:uniqueId val="{00000000-9122-4D9D-B408-2121F0F7F1FE}"/>
            </c:ext>
          </c:extLst>
        </c:ser>
        <c:ser>
          <c:idx val="1"/>
          <c:order val="1"/>
          <c:tx>
            <c:strRef>
              <c:f>'Others Charts'!$X$1:$X$2</c:f>
              <c:strCache>
                <c:ptCount val="1"/>
                <c:pt idx="0">
                  <c:v>2 - Pre-Promo</c:v>
                </c:pt>
              </c:strCache>
            </c:strRef>
          </c:tx>
          <c:spPr>
            <a:solidFill>
              <a:schemeClr val="accent2"/>
            </a:solidFill>
            <a:ln>
              <a:noFill/>
            </a:ln>
            <a:effectLst/>
          </c:spPr>
          <c:invertIfNegative val="0"/>
          <c:cat>
            <c:strRef>
              <c:f>'Others Charts'!$V$3:$V$69</c:f>
              <c:strCach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strCache>
            </c:strRef>
          </c:cat>
          <c:val>
            <c:numRef>
              <c:f>'Others Charts'!$X$3:$X$69</c:f>
              <c:numCache>
                <c:formatCode>General</c:formatCode>
                <c:ptCount val="66"/>
                <c:pt idx="14">
                  <c:v>8</c:v>
                </c:pt>
                <c:pt idx="15">
                  <c:v>11</c:v>
                </c:pt>
                <c:pt idx="16">
                  <c:v>9</c:v>
                </c:pt>
                <c:pt idx="17">
                  <c:v>6</c:v>
                </c:pt>
                <c:pt idx="18">
                  <c:v>8</c:v>
                </c:pt>
                <c:pt idx="19">
                  <c:v>10</c:v>
                </c:pt>
                <c:pt idx="20">
                  <c:v>1</c:v>
                </c:pt>
                <c:pt idx="21">
                  <c:v>5</c:v>
                </c:pt>
                <c:pt idx="22">
                  <c:v>9</c:v>
                </c:pt>
                <c:pt idx="23">
                  <c:v>8</c:v>
                </c:pt>
                <c:pt idx="24">
                  <c:v>6</c:v>
                </c:pt>
                <c:pt idx="25">
                  <c:v>6</c:v>
                </c:pt>
                <c:pt idx="26">
                  <c:v>4</c:v>
                </c:pt>
                <c:pt idx="27">
                  <c:v>9</c:v>
                </c:pt>
                <c:pt idx="28">
                  <c:v>4</c:v>
                </c:pt>
                <c:pt idx="29">
                  <c:v>7</c:v>
                </c:pt>
                <c:pt idx="30">
                  <c:v>3</c:v>
                </c:pt>
                <c:pt idx="31">
                  <c:v>1</c:v>
                </c:pt>
                <c:pt idx="32">
                  <c:v>8</c:v>
                </c:pt>
                <c:pt idx="33">
                  <c:v>7</c:v>
                </c:pt>
                <c:pt idx="34">
                  <c:v>6</c:v>
                </c:pt>
              </c:numCache>
            </c:numRef>
          </c:val>
          <c:extLst>
            <c:ext xmlns:c16="http://schemas.microsoft.com/office/drawing/2014/chart" uri="{C3380CC4-5D6E-409C-BE32-E72D297353CC}">
              <c16:uniqueId val="{00000001-9122-4D9D-B408-2121F0F7F1FE}"/>
            </c:ext>
          </c:extLst>
        </c:ser>
        <c:ser>
          <c:idx val="2"/>
          <c:order val="2"/>
          <c:tx>
            <c:strRef>
              <c:f>'Others Charts'!$Y$1:$Y$2</c:f>
              <c:strCache>
                <c:ptCount val="1"/>
                <c:pt idx="0">
                  <c:v>3 - Promo</c:v>
                </c:pt>
              </c:strCache>
            </c:strRef>
          </c:tx>
          <c:spPr>
            <a:solidFill>
              <a:schemeClr val="accent3"/>
            </a:solidFill>
            <a:ln>
              <a:noFill/>
            </a:ln>
            <a:effectLst/>
          </c:spPr>
          <c:invertIfNegative val="0"/>
          <c:cat>
            <c:strRef>
              <c:f>'Others Charts'!$V$3:$V$69</c:f>
              <c:strCach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strCache>
            </c:strRef>
          </c:cat>
          <c:val>
            <c:numRef>
              <c:f>'Others Charts'!$Y$3:$Y$69</c:f>
              <c:numCache>
                <c:formatCode>General</c:formatCode>
                <c:ptCount val="66"/>
                <c:pt idx="35">
                  <c:v>4</c:v>
                </c:pt>
                <c:pt idx="36">
                  <c:v>5</c:v>
                </c:pt>
                <c:pt idx="37">
                  <c:v>7</c:v>
                </c:pt>
                <c:pt idx="38">
                  <c:v>7</c:v>
                </c:pt>
                <c:pt idx="39">
                  <c:v>11</c:v>
                </c:pt>
                <c:pt idx="40">
                  <c:v>9</c:v>
                </c:pt>
                <c:pt idx="41">
                  <c:v>4</c:v>
                </c:pt>
                <c:pt idx="42">
                  <c:v>8</c:v>
                </c:pt>
                <c:pt idx="43">
                  <c:v>6</c:v>
                </c:pt>
                <c:pt idx="44">
                  <c:v>7</c:v>
                </c:pt>
                <c:pt idx="45">
                  <c:v>5</c:v>
                </c:pt>
                <c:pt idx="46">
                  <c:v>9</c:v>
                </c:pt>
                <c:pt idx="47">
                  <c:v>3</c:v>
                </c:pt>
                <c:pt idx="48">
                  <c:v>5</c:v>
                </c:pt>
                <c:pt idx="49">
                  <c:v>5</c:v>
                </c:pt>
                <c:pt idx="50">
                  <c:v>7</c:v>
                </c:pt>
                <c:pt idx="51">
                  <c:v>6</c:v>
                </c:pt>
              </c:numCache>
            </c:numRef>
          </c:val>
          <c:extLst>
            <c:ext xmlns:c16="http://schemas.microsoft.com/office/drawing/2014/chart" uri="{C3380CC4-5D6E-409C-BE32-E72D297353CC}">
              <c16:uniqueId val="{00000002-9122-4D9D-B408-2121F0F7F1FE}"/>
            </c:ext>
          </c:extLst>
        </c:ser>
        <c:ser>
          <c:idx val="3"/>
          <c:order val="3"/>
          <c:tx>
            <c:strRef>
              <c:f>'Others Charts'!$Z$1:$Z$2</c:f>
              <c:strCache>
                <c:ptCount val="1"/>
                <c:pt idx="0">
                  <c:v>4 - Post-Promo</c:v>
                </c:pt>
              </c:strCache>
            </c:strRef>
          </c:tx>
          <c:spPr>
            <a:solidFill>
              <a:schemeClr val="accent4"/>
            </a:solidFill>
            <a:ln>
              <a:noFill/>
            </a:ln>
            <a:effectLst/>
          </c:spPr>
          <c:invertIfNegative val="0"/>
          <c:cat>
            <c:strRef>
              <c:f>'Others Charts'!$V$3:$V$69</c:f>
              <c:strCach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strCache>
            </c:strRef>
          </c:cat>
          <c:val>
            <c:numRef>
              <c:f>'Others Charts'!$Z$3:$Z$69</c:f>
              <c:numCache>
                <c:formatCode>General</c:formatCode>
                <c:ptCount val="66"/>
                <c:pt idx="52">
                  <c:v>5</c:v>
                </c:pt>
                <c:pt idx="53">
                  <c:v>3</c:v>
                </c:pt>
                <c:pt idx="54">
                  <c:v>3</c:v>
                </c:pt>
                <c:pt idx="55">
                  <c:v>6</c:v>
                </c:pt>
                <c:pt idx="56">
                  <c:v>2</c:v>
                </c:pt>
                <c:pt idx="57">
                  <c:v>6</c:v>
                </c:pt>
                <c:pt idx="58">
                  <c:v>7</c:v>
                </c:pt>
                <c:pt idx="59">
                  <c:v>11</c:v>
                </c:pt>
                <c:pt idx="60">
                  <c:v>4</c:v>
                </c:pt>
                <c:pt idx="61">
                  <c:v>4</c:v>
                </c:pt>
                <c:pt idx="62">
                  <c:v>5</c:v>
                </c:pt>
                <c:pt idx="63">
                  <c:v>5</c:v>
                </c:pt>
                <c:pt idx="64">
                  <c:v>7</c:v>
                </c:pt>
                <c:pt idx="65">
                  <c:v>8</c:v>
                </c:pt>
              </c:numCache>
            </c:numRef>
          </c:val>
          <c:extLst>
            <c:ext xmlns:c16="http://schemas.microsoft.com/office/drawing/2014/chart" uri="{C3380CC4-5D6E-409C-BE32-E72D297353CC}">
              <c16:uniqueId val="{00000003-9122-4D9D-B408-2121F0F7F1FE}"/>
            </c:ext>
          </c:extLst>
        </c:ser>
        <c:dLbls>
          <c:showLegendKey val="0"/>
          <c:showVal val="0"/>
          <c:showCatName val="0"/>
          <c:showSerName val="0"/>
          <c:showPercent val="0"/>
          <c:showBubbleSize val="0"/>
        </c:dLbls>
        <c:gapWidth val="45"/>
        <c:overlap val="100"/>
        <c:axId val="299194976"/>
        <c:axId val="299195456"/>
      </c:barChart>
      <c:catAx>
        <c:axId val="29919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195456"/>
        <c:crosses val="autoZero"/>
        <c:auto val="1"/>
        <c:lblAlgn val="ctr"/>
        <c:lblOffset val="100"/>
        <c:noMultiLvlLbl val="0"/>
      </c:catAx>
      <c:valAx>
        <c:axId val="29919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194976"/>
        <c:crosses val="autoZero"/>
        <c:crossBetween val="between"/>
      </c:valAx>
      <c:spPr>
        <a:noFill/>
        <a:ln>
          <a:noFill/>
        </a:ln>
        <a:effectLst/>
      </c:spPr>
    </c:plotArea>
    <c:legend>
      <c:legendPos val="b"/>
      <c:layout>
        <c:manualLayout>
          <c:xMode val="edge"/>
          <c:yMode val="edge"/>
          <c:x val="0.3391777395013123"/>
          <c:y val="0.79882181393992413"/>
          <c:w val="0.33132997047244095"/>
          <c:h val="0.112359830990118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[Solution File - Web Analytics at Quality Alloy Inc.xlsx]DS_LbsSold!PivotTable4</c:name>
    <c:fmtId val="3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988878188787549E-2"/>
          <c:y val="8.5321279284533869E-2"/>
          <c:w val="0.95407381889763776"/>
          <c:h val="0.47435187885464936"/>
        </c:manualLayout>
      </c:layout>
      <c:barChart>
        <c:barDir val="col"/>
        <c:grouping val="clustered"/>
        <c:varyColors val="0"/>
        <c:ser>
          <c:idx val="0"/>
          <c:order val="0"/>
          <c:tx>
            <c:strRef>
              <c:f>DS_LbsSold!$P$3:$P$4</c:f>
              <c:strCache>
                <c:ptCount val="1"/>
                <c:pt idx="0">
                  <c:v>0</c:v>
                </c:pt>
              </c:strCache>
            </c:strRef>
          </c:tx>
          <c:spPr>
            <a:solidFill>
              <a:schemeClr val="accent1"/>
            </a:solidFill>
            <a:ln>
              <a:noFill/>
            </a:ln>
            <a:effectLst/>
          </c:spPr>
          <c:invertIfNegative val="0"/>
          <c:cat>
            <c:multiLvlStrRef>
              <c:f>DS_LbsSold!$O$5:$O$300</c:f>
              <c:multiLvlStrCache>
                <c:ptCount val="290"/>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lvl>
                <c:lvl>
                  <c:pt idx="0">
                    <c:v>0 - Pre-WebAnalytics</c:v>
                  </c:pt>
                  <c:pt idx="177">
                    <c:v>1 - Initial Period</c:v>
                  </c:pt>
                  <c:pt idx="191">
                    <c:v>2 - Pre-Promo</c:v>
                  </c:pt>
                  <c:pt idx="212">
                    <c:v>3 - Promo</c:v>
                  </c:pt>
                  <c:pt idx="229">
                    <c:v>4 - Post-Promo</c:v>
                  </c:pt>
                  <c:pt idx="243">
                    <c:v>5 - Post-WebAnalytics</c:v>
                  </c:pt>
                </c:lvl>
              </c:multiLvlStrCache>
            </c:multiLvlStrRef>
          </c:cat>
          <c:val>
            <c:numRef>
              <c:f>DS_LbsSold!$P$5:$P$300</c:f>
              <c:numCache>
                <c:formatCode>General</c:formatCode>
                <c:ptCount val="290"/>
                <c:pt idx="0">
                  <c:v>23662</c:v>
                </c:pt>
                <c:pt idx="1">
                  <c:v>12699</c:v>
                </c:pt>
                <c:pt idx="2">
                  <c:v>23095</c:v>
                </c:pt>
                <c:pt idx="3">
                  <c:v>27944</c:v>
                </c:pt>
                <c:pt idx="4">
                  <c:v>20516</c:v>
                </c:pt>
                <c:pt idx="5">
                  <c:v>25546</c:v>
                </c:pt>
                <c:pt idx="6">
                  <c:v>20023</c:v>
                </c:pt>
                <c:pt idx="7">
                  <c:v>35247</c:v>
                </c:pt>
                <c:pt idx="8">
                  <c:v>23615</c:v>
                </c:pt>
                <c:pt idx="9">
                  <c:v>16655</c:v>
                </c:pt>
                <c:pt idx="10">
                  <c:v>14748</c:v>
                </c:pt>
                <c:pt idx="11">
                  <c:v>18159</c:v>
                </c:pt>
                <c:pt idx="12">
                  <c:v>22149</c:v>
                </c:pt>
                <c:pt idx="13">
                  <c:v>14492</c:v>
                </c:pt>
                <c:pt idx="14">
                  <c:v>19012</c:v>
                </c:pt>
                <c:pt idx="15">
                  <c:v>14678</c:v>
                </c:pt>
                <c:pt idx="16">
                  <c:v>30844</c:v>
                </c:pt>
                <c:pt idx="17">
                  <c:v>17701</c:v>
                </c:pt>
                <c:pt idx="18">
                  <c:v>15220</c:v>
                </c:pt>
                <c:pt idx="19">
                  <c:v>15504</c:v>
                </c:pt>
                <c:pt idx="20">
                  <c:v>23957</c:v>
                </c:pt>
                <c:pt idx="21">
                  <c:v>16153</c:v>
                </c:pt>
                <c:pt idx="22">
                  <c:v>15901</c:v>
                </c:pt>
                <c:pt idx="23">
                  <c:v>26637</c:v>
                </c:pt>
                <c:pt idx="24">
                  <c:v>16538</c:v>
                </c:pt>
                <c:pt idx="25">
                  <c:v>26581</c:v>
                </c:pt>
                <c:pt idx="26">
                  <c:v>4536</c:v>
                </c:pt>
                <c:pt idx="27">
                  <c:v>26737</c:v>
                </c:pt>
                <c:pt idx="28">
                  <c:v>18003</c:v>
                </c:pt>
                <c:pt idx="29">
                  <c:v>30773</c:v>
                </c:pt>
                <c:pt idx="30">
                  <c:v>12409</c:v>
                </c:pt>
                <c:pt idx="31">
                  <c:v>11804</c:v>
                </c:pt>
                <c:pt idx="32">
                  <c:v>23045</c:v>
                </c:pt>
                <c:pt idx="33">
                  <c:v>28865</c:v>
                </c:pt>
                <c:pt idx="34">
                  <c:v>21608</c:v>
                </c:pt>
                <c:pt idx="35">
                  <c:v>17369</c:v>
                </c:pt>
                <c:pt idx="36">
                  <c:v>20737</c:v>
                </c:pt>
                <c:pt idx="37">
                  <c:v>22595</c:v>
                </c:pt>
                <c:pt idx="38">
                  <c:v>20309</c:v>
                </c:pt>
                <c:pt idx="39">
                  <c:v>22996</c:v>
                </c:pt>
                <c:pt idx="40">
                  <c:v>12779</c:v>
                </c:pt>
                <c:pt idx="41">
                  <c:v>20803</c:v>
                </c:pt>
                <c:pt idx="42">
                  <c:v>20969</c:v>
                </c:pt>
                <c:pt idx="43">
                  <c:v>21603</c:v>
                </c:pt>
                <c:pt idx="44">
                  <c:v>11307</c:v>
                </c:pt>
                <c:pt idx="45">
                  <c:v>20819</c:v>
                </c:pt>
                <c:pt idx="46">
                  <c:v>8741</c:v>
                </c:pt>
                <c:pt idx="47">
                  <c:v>18382</c:v>
                </c:pt>
                <c:pt idx="48">
                  <c:v>16858</c:v>
                </c:pt>
                <c:pt idx="49">
                  <c:v>26865</c:v>
                </c:pt>
                <c:pt idx="50">
                  <c:v>16668</c:v>
                </c:pt>
                <c:pt idx="51">
                  <c:v>18211</c:v>
                </c:pt>
                <c:pt idx="52">
                  <c:v>12383</c:v>
                </c:pt>
                <c:pt idx="53">
                  <c:v>15179</c:v>
                </c:pt>
                <c:pt idx="54">
                  <c:v>25430</c:v>
                </c:pt>
                <c:pt idx="55">
                  <c:v>18630</c:v>
                </c:pt>
                <c:pt idx="56">
                  <c:v>14435</c:v>
                </c:pt>
                <c:pt idx="57">
                  <c:v>20673</c:v>
                </c:pt>
                <c:pt idx="58">
                  <c:v>16746</c:v>
                </c:pt>
                <c:pt idx="59">
                  <c:v>22465</c:v>
                </c:pt>
                <c:pt idx="60">
                  <c:v>25554</c:v>
                </c:pt>
                <c:pt idx="61">
                  <c:v>19803</c:v>
                </c:pt>
                <c:pt idx="62">
                  <c:v>20948</c:v>
                </c:pt>
                <c:pt idx="63">
                  <c:v>16733</c:v>
                </c:pt>
                <c:pt idx="64">
                  <c:v>33023</c:v>
                </c:pt>
                <c:pt idx="65">
                  <c:v>18688</c:v>
                </c:pt>
                <c:pt idx="66">
                  <c:v>15146</c:v>
                </c:pt>
                <c:pt idx="67">
                  <c:v>18491</c:v>
                </c:pt>
                <c:pt idx="68">
                  <c:v>36856</c:v>
                </c:pt>
                <c:pt idx="69">
                  <c:v>14443</c:v>
                </c:pt>
                <c:pt idx="70">
                  <c:v>24897</c:v>
                </c:pt>
                <c:pt idx="71">
                  <c:v>10841</c:v>
                </c:pt>
                <c:pt idx="72">
                  <c:v>35834</c:v>
                </c:pt>
                <c:pt idx="73">
                  <c:v>28048</c:v>
                </c:pt>
                <c:pt idx="74">
                  <c:v>15389</c:v>
                </c:pt>
                <c:pt idx="75">
                  <c:v>11785</c:v>
                </c:pt>
                <c:pt idx="76">
                  <c:v>22207</c:v>
                </c:pt>
                <c:pt idx="77">
                  <c:v>22022</c:v>
                </c:pt>
                <c:pt idx="78">
                  <c:v>14172</c:v>
                </c:pt>
                <c:pt idx="79">
                  <c:v>19088</c:v>
                </c:pt>
                <c:pt idx="80">
                  <c:v>22882</c:v>
                </c:pt>
                <c:pt idx="81">
                  <c:v>23800</c:v>
                </c:pt>
                <c:pt idx="82">
                  <c:v>23144</c:v>
                </c:pt>
                <c:pt idx="83">
                  <c:v>29106</c:v>
                </c:pt>
                <c:pt idx="84">
                  <c:v>15125</c:v>
                </c:pt>
                <c:pt idx="85">
                  <c:v>13208</c:v>
                </c:pt>
                <c:pt idx="86">
                  <c:v>27332</c:v>
                </c:pt>
                <c:pt idx="87">
                  <c:v>15273</c:v>
                </c:pt>
                <c:pt idx="88">
                  <c:v>11398</c:v>
                </c:pt>
                <c:pt idx="89">
                  <c:v>17026</c:v>
                </c:pt>
                <c:pt idx="90">
                  <c:v>32999</c:v>
                </c:pt>
                <c:pt idx="91">
                  <c:v>19499</c:v>
                </c:pt>
                <c:pt idx="92">
                  <c:v>13902</c:v>
                </c:pt>
                <c:pt idx="93">
                  <c:v>10420</c:v>
                </c:pt>
                <c:pt idx="94">
                  <c:v>27658</c:v>
                </c:pt>
                <c:pt idx="95">
                  <c:v>16320</c:v>
                </c:pt>
                <c:pt idx="96">
                  <c:v>20178</c:v>
                </c:pt>
                <c:pt idx="97">
                  <c:v>13139</c:v>
                </c:pt>
                <c:pt idx="98">
                  <c:v>8821</c:v>
                </c:pt>
                <c:pt idx="99">
                  <c:v>16599</c:v>
                </c:pt>
                <c:pt idx="100">
                  <c:v>19955</c:v>
                </c:pt>
                <c:pt idx="101">
                  <c:v>14567</c:v>
                </c:pt>
                <c:pt idx="102">
                  <c:v>9557</c:v>
                </c:pt>
                <c:pt idx="103">
                  <c:v>26341</c:v>
                </c:pt>
                <c:pt idx="104">
                  <c:v>15284</c:v>
                </c:pt>
                <c:pt idx="105">
                  <c:v>12683</c:v>
                </c:pt>
                <c:pt idx="106">
                  <c:v>10036</c:v>
                </c:pt>
                <c:pt idx="107">
                  <c:v>15723</c:v>
                </c:pt>
                <c:pt idx="108">
                  <c:v>25288</c:v>
                </c:pt>
                <c:pt idx="109">
                  <c:v>8085</c:v>
                </c:pt>
                <c:pt idx="110">
                  <c:v>16282</c:v>
                </c:pt>
                <c:pt idx="111">
                  <c:v>23178</c:v>
                </c:pt>
                <c:pt idx="112">
                  <c:v>24919</c:v>
                </c:pt>
                <c:pt idx="113">
                  <c:v>15258</c:v>
                </c:pt>
                <c:pt idx="114">
                  <c:v>8492</c:v>
                </c:pt>
                <c:pt idx="115">
                  <c:v>12426</c:v>
                </c:pt>
                <c:pt idx="116">
                  <c:v>32266</c:v>
                </c:pt>
                <c:pt idx="117">
                  <c:v>21981</c:v>
                </c:pt>
                <c:pt idx="118">
                  <c:v>12558</c:v>
                </c:pt>
                <c:pt idx="119">
                  <c:v>9299</c:v>
                </c:pt>
                <c:pt idx="120">
                  <c:v>25516</c:v>
                </c:pt>
                <c:pt idx="121">
                  <c:v>15326</c:v>
                </c:pt>
                <c:pt idx="122">
                  <c:v>13354</c:v>
                </c:pt>
                <c:pt idx="123">
                  <c:v>21417</c:v>
                </c:pt>
                <c:pt idx="124">
                  <c:v>25529</c:v>
                </c:pt>
                <c:pt idx="125">
                  <c:v>19585</c:v>
                </c:pt>
                <c:pt idx="126">
                  <c:v>28865</c:v>
                </c:pt>
                <c:pt idx="127">
                  <c:v>14905</c:v>
                </c:pt>
                <c:pt idx="128">
                  <c:v>16386</c:v>
                </c:pt>
                <c:pt idx="129">
                  <c:v>20385</c:v>
                </c:pt>
                <c:pt idx="130">
                  <c:v>4173</c:v>
                </c:pt>
                <c:pt idx="131">
                  <c:v>20030</c:v>
                </c:pt>
                <c:pt idx="132">
                  <c:v>11964</c:v>
                </c:pt>
                <c:pt idx="133">
                  <c:v>22061</c:v>
                </c:pt>
                <c:pt idx="134">
                  <c:v>16925</c:v>
                </c:pt>
                <c:pt idx="135">
                  <c:v>8736</c:v>
                </c:pt>
                <c:pt idx="136">
                  <c:v>16107</c:v>
                </c:pt>
                <c:pt idx="137">
                  <c:v>12353</c:v>
                </c:pt>
                <c:pt idx="138">
                  <c:v>28451</c:v>
                </c:pt>
                <c:pt idx="139">
                  <c:v>11135</c:v>
                </c:pt>
                <c:pt idx="140">
                  <c:v>28543</c:v>
                </c:pt>
                <c:pt idx="141">
                  <c:v>10668</c:v>
                </c:pt>
                <c:pt idx="142">
                  <c:v>28752</c:v>
                </c:pt>
                <c:pt idx="143">
                  <c:v>13886</c:v>
                </c:pt>
                <c:pt idx="144">
                  <c:v>7828</c:v>
                </c:pt>
                <c:pt idx="145">
                  <c:v>13435</c:v>
                </c:pt>
                <c:pt idx="146">
                  <c:v>19429</c:v>
                </c:pt>
                <c:pt idx="147">
                  <c:v>23102</c:v>
                </c:pt>
                <c:pt idx="148">
                  <c:v>16170</c:v>
                </c:pt>
                <c:pt idx="149">
                  <c:v>14836</c:v>
                </c:pt>
                <c:pt idx="150">
                  <c:v>13680</c:v>
                </c:pt>
                <c:pt idx="151">
                  <c:v>40447</c:v>
                </c:pt>
                <c:pt idx="152">
                  <c:v>21080</c:v>
                </c:pt>
                <c:pt idx="153">
                  <c:v>12456</c:v>
                </c:pt>
                <c:pt idx="154">
                  <c:v>9663</c:v>
                </c:pt>
                <c:pt idx="155">
                  <c:v>23735</c:v>
                </c:pt>
                <c:pt idx="156">
                  <c:v>8569</c:v>
                </c:pt>
                <c:pt idx="157">
                  <c:v>16856</c:v>
                </c:pt>
                <c:pt idx="158">
                  <c:v>19903</c:v>
                </c:pt>
                <c:pt idx="159">
                  <c:v>18139</c:v>
                </c:pt>
                <c:pt idx="160">
                  <c:v>36322</c:v>
                </c:pt>
                <c:pt idx="161">
                  <c:v>21289</c:v>
                </c:pt>
                <c:pt idx="162">
                  <c:v>34252</c:v>
                </c:pt>
                <c:pt idx="163">
                  <c:v>17411</c:v>
                </c:pt>
                <c:pt idx="164">
                  <c:v>28128</c:v>
                </c:pt>
                <c:pt idx="165">
                  <c:v>19459</c:v>
                </c:pt>
                <c:pt idx="166">
                  <c:v>23140</c:v>
                </c:pt>
                <c:pt idx="167">
                  <c:v>13394</c:v>
                </c:pt>
                <c:pt idx="168">
                  <c:v>34894</c:v>
                </c:pt>
                <c:pt idx="169">
                  <c:v>31014</c:v>
                </c:pt>
                <c:pt idx="170">
                  <c:v>21431</c:v>
                </c:pt>
                <c:pt idx="171">
                  <c:v>15735</c:v>
                </c:pt>
                <c:pt idx="172">
                  <c:v>17188</c:v>
                </c:pt>
                <c:pt idx="173">
                  <c:v>44740</c:v>
                </c:pt>
                <c:pt idx="174">
                  <c:v>17902</c:v>
                </c:pt>
                <c:pt idx="175">
                  <c:v>14145</c:v>
                </c:pt>
                <c:pt idx="176">
                  <c:v>11076</c:v>
                </c:pt>
              </c:numCache>
            </c:numRef>
          </c:val>
          <c:extLst>
            <c:ext xmlns:c16="http://schemas.microsoft.com/office/drawing/2014/chart" uri="{C3380CC4-5D6E-409C-BE32-E72D297353CC}">
              <c16:uniqueId val="{00000000-C304-48F7-8434-41A915A42748}"/>
            </c:ext>
          </c:extLst>
        </c:ser>
        <c:ser>
          <c:idx val="1"/>
          <c:order val="1"/>
          <c:tx>
            <c:strRef>
              <c:f>DS_LbsSold!$Q$3:$Q$4</c:f>
              <c:strCache>
                <c:ptCount val="1"/>
                <c:pt idx="0">
                  <c:v>1</c:v>
                </c:pt>
              </c:strCache>
            </c:strRef>
          </c:tx>
          <c:spPr>
            <a:solidFill>
              <a:schemeClr val="accent2"/>
            </a:solidFill>
            <a:ln>
              <a:noFill/>
            </a:ln>
            <a:effectLst/>
          </c:spPr>
          <c:invertIfNegative val="0"/>
          <c:cat>
            <c:multiLvlStrRef>
              <c:f>DS_LbsSold!$O$5:$O$300</c:f>
              <c:multiLvlStrCache>
                <c:ptCount val="290"/>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lvl>
                <c:lvl>
                  <c:pt idx="0">
                    <c:v>0 - Pre-WebAnalytics</c:v>
                  </c:pt>
                  <c:pt idx="177">
                    <c:v>1 - Initial Period</c:v>
                  </c:pt>
                  <c:pt idx="191">
                    <c:v>2 - Pre-Promo</c:v>
                  </c:pt>
                  <c:pt idx="212">
                    <c:v>3 - Promo</c:v>
                  </c:pt>
                  <c:pt idx="229">
                    <c:v>4 - Post-Promo</c:v>
                  </c:pt>
                  <c:pt idx="243">
                    <c:v>5 - Post-WebAnalytics</c:v>
                  </c:pt>
                </c:lvl>
              </c:multiLvlStrCache>
            </c:multiLvlStrRef>
          </c:cat>
          <c:val>
            <c:numRef>
              <c:f>DS_LbsSold!$Q$5:$Q$300</c:f>
              <c:numCache>
                <c:formatCode>General</c:formatCode>
                <c:ptCount val="290"/>
                <c:pt idx="177">
                  <c:v>16585</c:v>
                </c:pt>
                <c:pt idx="178">
                  <c:v>18906</c:v>
                </c:pt>
                <c:pt idx="179">
                  <c:v>28053</c:v>
                </c:pt>
                <c:pt idx="180">
                  <c:v>19382</c:v>
                </c:pt>
                <c:pt idx="181">
                  <c:v>24274</c:v>
                </c:pt>
                <c:pt idx="182">
                  <c:v>15309</c:v>
                </c:pt>
                <c:pt idx="183">
                  <c:v>8633</c:v>
                </c:pt>
                <c:pt idx="184">
                  <c:v>17216</c:v>
                </c:pt>
                <c:pt idx="185">
                  <c:v>17309</c:v>
                </c:pt>
                <c:pt idx="186">
                  <c:v>24571</c:v>
                </c:pt>
                <c:pt idx="187">
                  <c:v>14390</c:v>
                </c:pt>
                <c:pt idx="188">
                  <c:v>17231</c:v>
                </c:pt>
                <c:pt idx="189">
                  <c:v>13802</c:v>
                </c:pt>
                <c:pt idx="190">
                  <c:v>26653</c:v>
                </c:pt>
              </c:numCache>
            </c:numRef>
          </c:val>
          <c:extLst>
            <c:ext xmlns:c16="http://schemas.microsoft.com/office/drawing/2014/chart" uri="{C3380CC4-5D6E-409C-BE32-E72D297353CC}">
              <c16:uniqueId val="{00000001-C304-48F7-8434-41A915A42748}"/>
            </c:ext>
          </c:extLst>
        </c:ser>
        <c:ser>
          <c:idx val="2"/>
          <c:order val="2"/>
          <c:tx>
            <c:strRef>
              <c:f>DS_LbsSold!$R$3:$R$4</c:f>
              <c:strCache>
                <c:ptCount val="1"/>
                <c:pt idx="0">
                  <c:v>2</c:v>
                </c:pt>
              </c:strCache>
            </c:strRef>
          </c:tx>
          <c:spPr>
            <a:solidFill>
              <a:schemeClr val="accent3"/>
            </a:solidFill>
            <a:ln>
              <a:noFill/>
            </a:ln>
            <a:effectLst/>
          </c:spPr>
          <c:invertIfNegative val="0"/>
          <c:cat>
            <c:multiLvlStrRef>
              <c:f>DS_LbsSold!$O$5:$O$300</c:f>
              <c:multiLvlStrCache>
                <c:ptCount val="290"/>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lvl>
                <c:lvl>
                  <c:pt idx="0">
                    <c:v>0 - Pre-WebAnalytics</c:v>
                  </c:pt>
                  <c:pt idx="177">
                    <c:v>1 - Initial Period</c:v>
                  </c:pt>
                  <c:pt idx="191">
                    <c:v>2 - Pre-Promo</c:v>
                  </c:pt>
                  <c:pt idx="212">
                    <c:v>3 - Promo</c:v>
                  </c:pt>
                  <c:pt idx="229">
                    <c:v>4 - Post-Promo</c:v>
                  </c:pt>
                  <c:pt idx="243">
                    <c:v>5 - Post-WebAnalytics</c:v>
                  </c:pt>
                </c:lvl>
              </c:multiLvlStrCache>
            </c:multiLvlStrRef>
          </c:cat>
          <c:val>
            <c:numRef>
              <c:f>DS_LbsSold!$R$5:$R$300</c:f>
              <c:numCache>
                <c:formatCode>General</c:formatCode>
                <c:ptCount val="290"/>
                <c:pt idx="191">
                  <c:v>12403</c:v>
                </c:pt>
                <c:pt idx="192">
                  <c:v>11695</c:v>
                </c:pt>
                <c:pt idx="193">
                  <c:v>26362</c:v>
                </c:pt>
                <c:pt idx="194">
                  <c:v>15772</c:v>
                </c:pt>
                <c:pt idx="195">
                  <c:v>31972</c:v>
                </c:pt>
                <c:pt idx="196">
                  <c:v>15531</c:v>
                </c:pt>
                <c:pt idx="197">
                  <c:v>19734</c:v>
                </c:pt>
                <c:pt idx="198">
                  <c:v>17193</c:v>
                </c:pt>
                <c:pt idx="199">
                  <c:v>22591</c:v>
                </c:pt>
                <c:pt idx="200">
                  <c:v>8992</c:v>
                </c:pt>
                <c:pt idx="201">
                  <c:v>19104</c:v>
                </c:pt>
                <c:pt idx="202">
                  <c:v>21455</c:v>
                </c:pt>
                <c:pt idx="203">
                  <c:v>18784</c:v>
                </c:pt>
                <c:pt idx="204">
                  <c:v>14298</c:v>
                </c:pt>
                <c:pt idx="205">
                  <c:v>17215</c:v>
                </c:pt>
                <c:pt idx="206">
                  <c:v>27257</c:v>
                </c:pt>
                <c:pt idx="207">
                  <c:v>11292</c:v>
                </c:pt>
                <c:pt idx="208">
                  <c:v>20148</c:v>
                </c:pt>
                <c:pt idx="209">
                  <c:v>16454</c:v>
                </c:pt>
                <c:pt idx="210">
                  <c:v>12703</c:v>
                </c:pt>
                <c:pt idx="211">
                  <c:v>26303</c:v>
                </c:pt>
              </c:numCache>
            </c:numRef>
          </c:val>
          <c:extLst>
            <c:ext xmlns:c16="http://schemas.microsoft.com/office/drawing/2014/chart" uri="{C3380CC4-5D6E-409C-BE32-E72D297353CC}">
              <c16:uniqueId val="{00000002-C304-48F7-8434-41A915A42748}"/>
            </c:ext>
          </c:extLst>
        </c:ser>
        <c:ser>
          <c:idx val="3"/>
          <c:order val="3"/>
          <c:tx>
            <c:strRef>
              <c:f>DS_LbsSold!$S$3:$S$4</c:f>
              <c:strCache>
                <c:ptCount val="1"/>
                <c:pt idx="0">
                  <c:v>3</c:v>
                </c:pt>
              </c:strCache>
            </c:strRef>
          </c:tx>
          <c:spPr>
            <a:solidFill>
              <a:schemeClr val="accent4"/>
            </a:solidFill>
            <a:ln>
              <a:noFill/>
            </a:ln>
            <a:effectLst/>
          </c:spPr>
          <c:invertIfNegative val="0"/>
          <c:cat>
            <c:multiLvlStrRef>
              <c:f>DS_LbsSold!$O$5:$O$300</c:f>
              <c:multiLvlStrCache>
                <c:ptCount val="290"/>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lvl>
                <c:lvl>
                  <c:pt idx="0">
                    <c:v>0 - Pre-WebAnalytics</c:v>
                  </c:pt>
                  <c:pt idx="177">
                    <c:v>1 - Initial Period</c:v>
                  </c:pt>
                  <c:pt idx="191">
                    <c:v>2 - Pre-Promo</c:v>
                  </c:pt>
                  <c:pt idx="212">
                    <c:v>3 - Promo</c:v>
                  </c:pt>
                  <c:pt idx="229">
                    <c:v>4 - Post-Promo</c:v>
                  </c:pt>
                  <c:pt idx="243">
                    <c:v>5 - Post-WebAnalytics</c:v>
                  </c:pt>
                </c:lvl>
              </c:multiLvlStrCache>
            </c:multiLvlStrRef>
          </c:cat>
          <c:val>
            <c:numRef>
              <c:f>DS_LbsSold!$S$5:$S$300</c:f>
              <c:numCache>
                <c:formatCode>General</c:formatCode>
                <c:ptCount val="290"/>
                <c:pt idx="212">
                  <c:v>22199</c:v>
                </c:pt>
                <c:pt idx="213">
                  <c:v>16535</c:v>
                </c:pt>
                <c:pt idx="214">
                  <c:v>7814</c:v>
                </c:pt>
                <c:pt idx="215">
                  <c:v>28041</c:v>
                </c:pt>
                <c:pt idx="216">
                  <c:v>31496</c:v>
                </c:pt>
                <c:pt idx="217">
                  <c:v>10181</c:v>
                </c:pt>
                <c:pt idx="218">
                  <c:v>9727</c:v>
                </c:pt>
                <c:pt idx="219">
                  <c:v>18323</c:v>
                </c:pt>
                <c:pt idx="220">
                  <c:v>17299</c:v>
                </c:pt>
                <c:pt idx="221">
                  <c:v>13862</c:v>
                </c:pt>
                <c:pt idx="222">
                  <c:v>19007</c:v>
                </c:pt>
                <c:pt idx="223">
                  <c:v>23284</c:v>
                </c:pt>
                <c:pt idx="224">
                  <c:v>17374</c:v>
                </c:pt>
                <c:pt idx="225">
                  <c:v>18195</c:v>
                </c:pt>
                <c:pt idx="226">
                  <c:v>9176</c:v>
                </c:pt>
                <c:pt idx="227">
                  <c:v>12881</c:v>
                </c:pt>
                <c:pt idx="228">
                  <c:v>15524</c:v>
                </c:pt>
              </c:numCache>
            </c:numRef>
          </c:val>
          <c:extLst>
            <c:ext xmlns:c16="http://schemas.microsoft.com/office/drawing/2014/chart" uri="{C3380CC4-5D6E-409C-BE32-E72D297353CC}">
              <c16:uniqueId val="{00000003-C304-48F7-8434-41A915A42748}"/>
            </c:ext>
          </c:extLst>
        </c:ser>
        <c:ser>
          <c:idx val="4"/>
          <c:order val="4"/>
          <c:tx>
            <c:strRef>
              <c:f>DS_LbsSold!$T$3:$T$4</c:f>
              <c:strCache>
                <c:ptCount val="1"/>
                <c:pt idx="0">
                  <c:v>4</c:v>
                </c:pt>
              </c:strCache>
            </c:strRef>
          </c:tx>
          <c:spPr>
            <a:solidFill>
              <a:schemeClr val="accent5"/>
            </a:solidFill>
            <a:ln>
              <a:noFill/>
            </a:ln>
            <a:effectLst/>
          </c:spPr>
          <c:invertIfNegative val="0"/>
          <c:cat>
            <c:multiLvlStrRef>
              <c:f>DS_LbsSold!$O$5:$O$300</c:f>
              <c:multiLvlStrCache>
                <c:ptCount val="290"/>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lvl>
                <c:lvl>
                  <c:pt idx="0">
                    <c:v>0 - Pre-WebAnalytics</c:v>
                  </c:pt>
                  <c:pt idx="177">
                    <c:v>1 - Initial Period</c:v>
                  </c:pt>
                  <c:pt idx="191">
                    <c:v>2 - Pre-Promo</c:v>
                  </c:pt>
                  <c:pt idx="212">
                    <c:v>3 - Promo</c:v>
                  </c:pt>
                  <c:pt idx="229">
                    <c:v>4 - Post-Promo</c:v>
                  </c:pt>
                  <c:pt idx="243">
                    <c:v>5 - Post-WebAnalytics</c:v>
                  </c:pt>
                </c:lvl>
              </c:multiLvlStrCache>
            </c:multiLvlStrRef>
          </c:cat>
          <c:val>
            <c:numRef>
              <c:f>DS_LbsSold!$T$5:$T$300</c:f>
              <c:numCache>
                <c:formatCode>General</c:formatCode>
                <c:ptCount val="290"/>
                <c:pt idx="229">
                  <c:v>15406</c:v>
                </c:pt>
                <c:pt idx="230">
                  <c:v>14536</c:v>
                </c:pt>
                <c:pt idx="231">
                  <c:v>10397</c:v>
                </c:pt>
                <c:pt idx="232">
                  <c:v>11054</c:v>
                </c:pt>
                <c:pt idx="233">
                  <c:v>17855</c:v>
                </c:pt>
                <c:pt idx="234">
                  <c:v>7197</c:v>
                </c:pt>
                <c:pt idx="235">
                  <c:v>3826</c:v>
                </c:pt>
                <c:pt idx="236">
                  <c:v>22821</c:v>
                </c:pt>
                <c:pt idx="237">
                  <c:v>12758</c:v>
                </c:pt>
                <c:pt idx="238">
                  <c:v>22325</c:v>
                </c:pt>
                <c:pt idx="239">
                  <c:v>18566</c:v>
                </c:pt>
                <c:pt idx="240">
                  <c:v>12294</c:v>
                </c:pt>
                <c:pt idx="241">
                  <c:v>11293</c:v>
                </c:pt>
                <c:pt idx="242">
                  <c:v>23762</c:v>
                </c:pt>
              </c:numCache>
            </c:numRef>
          </c:val>
          <c:extLst>
            <c:ext xmlns:c16="http://schemas.microsoft.com/office/drawing/2014/chart" uri="{C3380CC4-5D6E-409C-BE32-E72D297353CC}">
              <c16:uniqueId val="{00000004-C304-48F7-8434-41A915A42748}"/>
            </c:ext>
          </c:extLst>
        </c:ser>
        <c:ser>
          <c:idx val="5"/>
          <c:order val="5"/>
          <c:tx>
            <c:strRef>
              <c:f>DS_LbsSold!$U$3:$U$4</c:f>
              <c:strCache>
                <c:ptCount val="1"/>
                <c:pt idx="0">
                  <c:v>5</c:v>
                </c:pt>
              </c:strCache>
            </c:strRef>
          </c:tx>
          <c:spPr>
            <a:solidFill>
              <a:schemeClr val="accent6"/>
            </a:solidFill>
            <a:ln>
              <a:noFill/>
            </a:ln>
            <a:effectLst/>
          </c:spPr>
          <c:invertIfNegative val="0"/>
          <c:cat>
            <c:multiLvlStrRef>
              <c:f>DS_LbsSold!$O$5:$O$300</c:f>
              <c:multiLvlStrCache>
                <c:ptCount val="290"/>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lvl>
                <c:lvl>
                  <c:pt idx="0">
                    <c:v>0 - Pre-WebAnalytics</c:v>
                  </c:pt>
                  <c:pt idx="177">
                    <c:v>1 - Initial Period</c:v>
                  </c:pt>
                  <c:pt idx="191">
                    <c:v>2 - Pre-Promo</c:v>
                  </c:pt>
                  <c:pt idx="212">
                    <c:v>3 - Promo</c:v>
                  </c:pt>
                  <c:pt idx="229">
                    <c:v>4 - Post-Promo</c:v>
                  </c:pt>
                  <c:pt idx="243">
                    <c:v>5 - Post-WebAnalytics</c:v>
                  </c:pt>
                </c:lvl>
              </c:multiLvlStrCache>
            </c:multiLvlStrRef>
          </c:cat>
          <c:val>
            <c:numRef>
              <c:f>DS_LbsSold!$U$5:$U$300</c:f>
              <c:numCache>
                <c:formatCode>General</c:formatCode>
                <c:ptCount val="290"/>
                <c:pt idx="243">
                  <c:v>11308</c:v>
                </c:pt>
                <c:pt idx="244">
                  <c:v>6662</c:v>
                </c:pt>
                <c:pt idx="245">
                  <c:v>14995</c:v>
                </c:pt>
                <c:pt idx="246">
                  <c:v>21218</c:v>
                </c:pt>
                <c:pt idx="247">
                  <c:v>14764</c:v>
                </c:pt>
                <c:pt idx="248">
                  <c:v>14905</c:v>
                </c:pt>
                <c:pt idx="249">
                  <c:v>16611</c:v>
                </c:pt>
                <c:pt idx="250">
                  <c:v>18343</c:v>
                </c:pt>
                <c:pt idx="251">
                  <c:v>25017</c:v>
                </c:pt>
                <c:pt idx="252">
                  <c:v>10741</c:v>
                </c:pt>
                <c:pt idx="253">
                  <c:v>11722</c:v>
                </c:pt>
                <c:pt idx="254">
                  <c:v>17457</c:v>
                </c:pt>
                <c:pt idx="255">
                  <c:v>15513</c:v>
                </c:pt>
                <c:pt idx="256">
                  <c:v>15038</c:v>
                </c:pt>
                <c:pt idx="257">
                  <c:v>20636</c:v>
                </c:pt>
                <c:pt idx="258">
                  <c:v>20792</c:v>
                </c:pt>
                <c:pt idx="259">
                  <c:v>6715</c:v>
                </c:pt>
                <c:pt idx="260">
                  <c:v>22207</c:v>
                </c:pt>
                <c:pt idx="261">
                  <c:v>8102</c:v>
                </c:pt>
                <c:pt idx="262">
                  <c:v>13969</c:v>
                </c:pt>
                <c:pt idx="263">
                  <c:v>35669</c:v>
                </c:pt>
                <c:pt idx="264">
                  <c:v>19592</c:v>
                </c:pt>
                <c:pt idx="265">
                  <c:v>17645</c:v>
                </c:pt>
                <c:pt idx="266">
                  <c:v>15911</c:v>
                </c:pt>
                <c:pt idx="267">
                  <c:v>14516</c:v>
                </c:pt>
                <c:pt idx="268">
                  <c:v>25250</c:v>
                </c:pt>
                <c:pt idx="269">
                  <c:v>23285</c:v>
                </c:pt>
                <c:pt idx="270">
                  <c:v>20585</c:v>
                </c:pt>
                <c:pt idx="271">
                  <c:v>11532</c:v>
                </c:pt>
                <c:pt idx="272">
                  <c:v>24894</c:v>
                </c:pt>
                <c:pt idx="273">
                  <c:v>12908</c:v>
                </c:pt>
                <c:pt idx="274">
                  <c:v>19234</c:v>
                </c:pt>
                <c:pt idx="275">
                  <c:v>20026</c:v>
                </c:pt>
                <c:pt idx="276">
                  <c:v>22317</c:v>
                </c:pt>
                <c:pt idx="277">
                  <c:v>28181</c:v>
                </c:pt>
                <c:pt idx="278">
                  <c:v>28906</c:v>
                </c:pt>
                <c:pt idx="279">
                  <c:v>15729</c:v>
                </c:pt>
                <c:pt idx="280">
                  <c:v>14793</c:v>
                </c:pt>
                <c:pt idx="281">
                  <c:v>30790</c:v>
                </c:pt>
                <c:pt idx="282">
                  <c:v>27704</c:v>
                </c:pt>
                <c:pt idx="283">
                  <c:v>12274</c:v>
                </c:pt>
                <c:pt idx="284">
                  <c:v>14862</c:v>
                </c:pt>
                <c:pt idx="285">
                  <c:v>19431</c:v>
                </c:pt>
                <c:pt idx="286">
                  <c:v>21976</c:v>
                </c:pt>
                <c:pt idx="287">
                  <c:v>5380</c:v>
                </c:pt>
                <c:pt idx="288">
                  <c:v>17776</c:v>
                </c:pt>
                <c:pt idx="289">
                  <c:v>14307</c:v>
                </c:pt>
              </c:numCache>
            </c:numRef>
          </c:val>
          <c:extLst>
            <c:ext xmlns:c16="http://schemas.microsoft.com/office/drawing/2014/chart" uri="{C3380CC4-5D6E-409C-BE32-E72D297353CC}">
              <c16:uniqueId val="{00000005-C304-48F7-8434-41A915A42748}"/>
            </c:ext>
          </c:extLst>
        </c:ser>
        <c:dLbls>
          <c:showLegendKey val="0"/>
          <c:showVal val="0"/>
          <c:showCatName val="0"/>
          <c:showSerName val="0"/>
          <c:showPercent val="0"/>
          <c:showBubbleSize val="0"/>
        </c:dLbls>
        <c:gapWidth val="45"/>
        <c:axId val="299194976"/>
        <c:axId val="299195456"/>
      </c:barChart>
      <c:catAx>
        <c:axId val="29919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195456"/>
        <c:crosses val="autoZero"/>
        <c:auto val="1"/>
        <c:lblAlgn val="ctr"/>
        <c:lblOffset val="100"/>
        <c:noMultiLvlLbl val="0"/>
      </c:catAx>
      <c:valAx>
        <c:axId val="29919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194976"/>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Frequency of Lbs. Sold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Frequency of Lbs. Sold </a:t>
          </a:r>
        </a:p>
      </cx:txPr>
    </cx:title>
    <cx:plotArea>
      <cx:plotAreaRegion>
        <cx:series layoutId="clusteredColumn" uniqueId="{45525F4A-BC18-4D71-8559-C3615CD20A71}">
          <cx:tx>
            <cx:txData>
              <cx:f>_xlchart.v1.1</cx:f>
              <cx:v>Lbs. Sold</cx:v>
            </cx:txData>
          </cx:tx>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dataLabels>
          <cx:dataId val="0"/>
          <cx:layoutPr>
            <cx:binning intervalClosed="r"/>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chartData>
  <cx:chart>
    <cx:title pos="t" align="ctr" overlay="0">
      <cx:tx>
        <cx:txData>
          <cx:v>Frequency Distribution- Daily Visits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Frequency Distribution- Daily Visits</a:t>
          </a:r>
        </a:p>
      </cx:txPr>
    </cx:title>
    <cx:plotArea>
      <cx:plotAreaRegion>
        <cx:series layoutId="clusteredColumn" uniqueId="{94875AC5-DC3E-4B70-BF44-1F7325867353}">
          <cx:tx>
            <cx:txData>
              <cx:f>_xlchart.v1.8</cx:f>
              <cx:v>Visits</cx:v>
            </cx:txData>
          </cx:tx>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dataLabels>
          <cx:dataId val="0"/>
          <cx:layoutPr>
            <cx:binning intervalClosed="r"/>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Frequency of Lbs. Sold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Frequency of Lbs. Sold </a:t>
          </a:r>
        </a:p>
      </cx:txPr>
    </cx:title>
    <cx:plotArea>
      <cx:plotAreaRegion>
        <cx:series layoutId="clusteredColumn" uniqueId="{45525F4A-BC18-4D71-8559-C3615CD20A71}">
          <cx:tx>
            <cx:txData>
              <cx:f>_xlchart.v1.4</cx:f>
              <cx:v>Lbs. Sold</cx:v>
            </cx:txData>
          </cx:tx>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dataLabels>
          <cx:dataId val="0"/>
          <cx:layoutPr>
            <cx:binning intervalClosed="r"/>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tx>
        <cx:txData>
          <cx:v>Frequency Distribution- Daily Visits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Frequency Distribution- Daily Visits</a:t>
          </a:r>
        </a:p>
      </cx:txPr>
    </cx:title>
    <cx:plotArea>
      <cx:plotAreaRegion>
        <cx:series layoutId="clusteredColumn" uniqueId="{94875AC5-DC3E-4B70-BF44-1F7325867353}">
          <cx:tx>
            <cx:txData>
              <cx:f>_xlchart.v1.6</cx:f>
              <cx:v>Visits</cx:v>
            </cx:txData>
          </cx:tx>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dataLabels>
          <cx:dataId val="0"/>
          <cx:layoutPr>
            <cx:binning intervalClosed="r"/>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val">
        <cx:f>_xlchart.v1.12</cx:f>
      </cx:numDim>
    </cx:data>
  </cx:chartData>
  <cx:chart>
    <cx:title pos="t" align="ctr" overlay="0">
      <cx:tx>
        <cx:txData>
          <cx:v>Boxplot for Revenue per Visit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Boxplot for Revenue per Visit</a:t>
          </a:r>
        </a:p>
      </cx:txPr>
    </cx:title>
    <cx:plotArea>
      <cx:plotAreaRegion>
        <cx:series layoutId="boxWhisker" uniqueId="{FB2BD9C4-1088-4607-8BC4-955DD22330B9}">
          <cx:tx>
            <cx:txData>
              <cx:f>_xlchart.v1.11</cx:f>
              <cx:v>Revenue Per Visit</cx:v>
            </cx:txData>
          </cx:tx>
          <cx:dataLabels>
            <cx:numFmt formatCode="0" sourceLinked="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separator>, </cx:separator>
          </cx:dataLabels>
          <cx:dataId val="0"/>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_xlchart.v1.13</cx:f>
      </cx:strDim>
      <cx:numDim type="val">
        <cx:f>_xlchart.v1.15</cx:f>
      </cx:numDim>
    </cx:data>
  </cx:chartData>
  <cx:chart>
    <cx:title pos="t" align="ctr" overlay="0">
      <cx:tx>
        <cx:txData>
          <cx:v>Boxplot per Month Alloy Sold by Volume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Boxplot per Month Alloy Sold by Volume</a:t>
          </a:r>
        </a:p>
      </cx:txPr>
    </cx:title>
    <cx:plotArea>
      <cx:plotAreaRegion>
        <cx:series layoutId="boxWhisker" uniqueId="{A5B11A40-E34D-474D-BD8E-336BB3D5AFD5}">
          <cx:tx>
            <cx:txData>
              <cx:f>_xlchart.v1.14</cx:f>
              <cx:v>Lbs. Sold</cx:v>
            </cx:txData>
          </cx:tx>
          <cx:dataId val="0"/>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png"/><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4.pn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6" Type="http://schemas.microsoft.com/office/2014/relationships/chartEx" Target="../charts/chartEx1.xml"/><Relationship Id="rId5" Type="http://schemas.openxmlformats.org/officeDocument/2006/relationships/image" Target="../media/image13.png"/><Relationship Id="rId4" Type="http://schemas.openxmlformats.org/officeDocument/2006/relationships/image" Target="../media/image12.png"/></Relationships>
</file>

<file path=xl/drawings/_rels/drawing10.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openxmlformats.org/officeDocument/2006/relationships/image" Target="../media/image14.png"/><Relationship Id="rId4" Type="http://schemas.microsoft.com/office/2014/relationships/chartEx" Target="../charts/chartEx4.xml"/></Relationships>
</file>

<file path=xl/drawings/_rels/drawing11.xml.rels><?xml version="1.0" encoding="UTF-8" standalone="yes"?>
<Relationships xmlns="http://schemas.openxmlformats.org/package/2006/relationships"><Relationship Id="rId3" Type="http://schemas.openxmlformats.org/officeDocument/2006/relationships/image" Target="../media/image16.png"/><Relationship Id="rId7" Type="http://schemas.openxmlformats.org/officeDocument/2006/relationships/chart" Target="../charts/chart19.xml"/><Relationship Id="rId2" Type="http://schemas.openxmlformats.org/officeDocument/2006/relationships/chart" Target="../charts/chart15.xml"/><Relationship Id="rId1" Type="http://schemas.openxmlformats.org/officeDocument/2006/relationships/image" Target="../media/image15.png"/><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hyperlink" Target="http://www4.gsb.columbia.edu/caseworks" TargetMode="External"/></Relationships>
</file>

<file path=xl/drawings/_rels/drawing13.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microsoft.com/office/2014/relationships/chartEx" Target="../charts/chartEx5.xml"/><Relationship Id="rId4" Type="http://schemas.microsoft.com/office/2014/relationships/chartEx" Target="../charts/chartEx6.xml"/></Relationships>
</file>

<file path=xl/drawings/_rels/drawing14.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0</xdr:row>
      <xdr:rowOff>0</xdr:rowOff>
    </xdr:from>
    <xdr:to>
      <xdr:col>15</xdr:col>
      <xdr:colOff>1048584</xdr:colOff>
      <xdr:row>4</xdr:row>
      <xdr:rowOff>9633</xdr:rowOff>
    </xdr:to>
    <xdr:pic>
      <xdr:nvPicPr>
        <xdr:cNvPr id="4" name="Picture 3">
          <a:extLst>
            <a:ext uri="{FF2B5EF4-FFF2-40B4-BE49-F238E27FC236}">
              <a16:creationId xmlns:a16="http://schemas.microsoft.com/office/drawing/2014/main" id="{66E9393A-4997-4C66-B5A5-5B39C6864BFB}"/>
            </a:ext>
          </a:extLst>
        </xdr:cNvPr>
        <xdr:cNvPicPr>
          <a:picLocks noChangeAspect="1"/>
        </xdr:cNvPicPr>
      </xdr:nvPicPr>
      <xdr:blipFill>
        <a:blip xmlns:r="http://schemas.openxmlformats.org/officeDocument/2006/relationships" r:embed="rId1"/>
        <a:stretch>
          <a:fillRect/>
        </a:stretch>
      </xdr:blipFill>
      <xdr:spPr>
        <a:xfrm>
          <a:off x="5972175" y="0"/>
          <a:ext cx="11068884" cy="7716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47625</xdr:colOff>
      <xdr:row>6</xdr:row>
      <xdr:rowOff>95249</xdr:rowOff>
    </xdr:from>
    <xdr:to>
      <xdr:col>21</xdr:col>
      <xdr:colOff>47625</xdr:colOff>
      <xdr:row>25</xdr:row>
      <xdr:rowOff>161924</xdr:rowOff>
    </xdr:to>
    <xdr:graphicFrame macro="">
      <xdr:nvGraphicFramePr>
        <xdr:cNvPr id="2" name="Chart 1">
          <a:extLst>
            <a:ext uri="{FF2B5EF4-FFF2-40B4-BE49-F238E27FC236}">
              <a16:creationId xmlns:a16="http://schemas.microsoft.com/office/drawing/2014/main" id="{D1918437-32ED-433D-90C8-8B587C8622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30</xdr:row>
      <xdr:rowOff>38100</xdr:rowOff>
    </xdr:from>
    <xdr:to>
      <xdr:col>20</xdr:col>
      <xdr:colOff>571500</xdr:colOff>
      <xdr:row>49</xdr:row>
      <xdr:rowOff>133350</xdr:rowOff>
    </xdr:to>
    <xdr:graphicFrame macro="">
      <xdr:nvGraphicFramePr>
        <xdr:cNvPr id="4" name="Chart 3">
          <a:extLst>
            <a:ext uri="{FF2B5EF4-FFF2-40B4-BE49-F238E27FC236}">
              <a16:creationId xmlns:a16="http://schemas.microsoft.com/office/drawing/2014/main" id="{2B2929B6-5D6F-4A8D-B687-5C52BCBE88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19050</xdr:colOff>
      <xdr:row>54</xdr:row>
      <xdr:rowOff>57150</xdr:rowOff>
    </xdr:from>
    <xdr:to>
      <xdr:col>21</xdr:col>
      <xdr:colOff>9525</xdr:colOff>
      <xdr:row>73</xdr:row>
      <xdr:rowOff>161925</xdr:rowOff>
    </xdr:to>
    <xdr:graphicFrame macro="">
      <xdr:nvGraphicFramePr>
        <xdr:cNvPr id="6" name="Chart 5">
          <a:extLst>
            <a:ext uri="{FF2B5EF4-FFF2-40B4-BE49-F238E27FC236}">
              <a16:creationId xmlns:a16="http://schemas.microsoft.com/office/drawing/2014/main" id="{414EE71F-8FC5-462D-A0C7-25CE37FB49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28575</xdr:colOff>
      <xdr:row>79</xdr:row>
      <xdr:rowOff>66675</xdr:rowOff>
    </xdr:from>
    <xdr:to>
      <xdr:col>21</xdr:col>
      <xdr:colOff>19050</xdr:colOff>
      <xdr:row>98</xdr:row>
      <xdr:rowOff>142875</xdr:rowOff>
    </xdr:to>
    <xdr:graphicFrame macro="">
      <xdr:nvGraphicFramePr>
        <xdr:cNvPr id="10" name="Chart 9">
          <a:extLst>
            <a:ext uri="{FF2B5EF4-FFF2-40B4-BE49-F238E27FC236}">
              <a16:creationId xmlns:a16="http://schemas.microsoft.com/office/drawing/2014/main" id="{23462D7E-D458-4107-9CC4-AC880E46E1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323850</xdr:colOff>
      <xdr:row>0</xdr:row>
      <xdr:rowOff>123825</xdr:rowOff>
    </xdr:from>
    <xdr:to>
      <xdr:col>16</xdr:col>
      <xdr:colOff>29385</xdr:colOff>
      <xdr:row>4</xdr:row>
      <xdr:rowOff>114405</xdr:rowOff>
    </xdr:to>
    <xdr:pic>
      <xdr:nvPicPr>
        <xdr:cNvPr id="3" name="Picture 2">
          <a:extLst>
            <a:ext uri="{FF2B5EF4-FFF2-40B4-BE49-F238E27FC236}">
              <a16:creationId xmlns:a16="http://schemas.microsoft.com/office/drawing/2014/main" id="{830CA748-4C90-E441-191E-EBAB54AD4D1E}"/>
            </a:ext>
          </a:extLst>
        </xdr:cNvPr>
        <xdr:cNvPicPr>
          <a:picLocks noChangeAspect="1"/>
        </xdr:cNvPicPr>
      </xdr:nvPicPr>
      <xdr:blipFill>
        <a:blip xmlns:r="http://schemas.openxmlformats.org/officeDocument/2006/relationships" r:embed="rId5"/>
        <a:stretch>
          <a:fillRect/>
        </a:stretch>
      </xdr:blipFill>
      <xdr:spPr>
        <a:xfrm>
          <a:off x="3743325" y="123825"/>
          <a:ext cx="5801535" cy="7525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328612</xdr:colOff>
      <xdr:row>0</xdr:row>
      <xdr:rowOff>0</xdr:rowOff>
    </xdr:from>
    <xdr:to>
      <xdr:col>16</xdr:col>
      <xdr:colOff>224667</xdr:colOff>
      <xdr:row>18</xdr:row>
      <xdr:rowOff>86217</xdr:rowOff>
    </xdr:to>
    <xdr:pic>
      <xdr:nvPicPr>
        <xdr:cNvPr id="3" name="Picture 2">
          <a:extLst>
            <a:ext uri="{FF2B5EF4-FFF2-40B4-BE49-F238E27FC236}">
              <a16:creationId xmlns:a16="http://schemas.microsoft.com/office/drawing/2014/main" id="{244BB405-7E40-9E03-DC26-9FED49A185CA}"/>
            </a:ext>
          </a:extLst>
        </xdr:cNvPr>
        <xdr:cNvPicPr>
          <a:picLocks noChangeAspect="1"/>
        </xdr:cNvPicPr>
      </xdr:nvPicPr>
      <xdr:blipFill>
        <a:blip xmlns:r="http://schemas.openxmlformats.org/officeDocument/2006/relationships" r:embed="rId1"/>
        <a:stretch>
          <a:fillRect/>
        </a:stretch>
      </xdr:blipFill>
      <xdr:spPr>
        <a:xfrm>
          <a:off x="7019925" y="0"/>
          <a:ext cx="6373055" cy="33437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276225</xdr:colOff>
      <xdr:row>2</xdr:row>
      <xdr:rowOff>57150</xdr:rowOff>
    </xdr:from>
    <xdr:to>
      <xdr:col>12</xdr:col>
      <xdr:colOff>1039076</xdr:colOff>
      <xdr:row>19</xdr:row>
      <xdr:rowOff>444</xdr:rowOff>
    </xdr:to>
    <xdr:pic>
      <xdr:nvPicPr>
        <xdr:cNvPr id="3" name="Picture 2">
          <a:extLst>
            <a:ext uri="{FF2B5EF4-FFF2-40B4-BE49-F238E27FC236}">
              <a16:creationId xmlns:a16="http://schemas.microsoft.com/office/drawing/2014/main" id="{AE2DD8A7-A344-CC95-56C1-264EFE503984}"/>
            </a:ext>
          </a:extLst>
        </xdr:cNvPr>
        <xdr:cNvPicPr>
          <a:picLocks noChangeAspect="1"/>
        </xdr:cNvPicPr>
      </xdr:nvPicPr>
      <xdr:blipFill>
        <a:blip xmlns:r="http://schemas.openxmlformats.org/officeDocument/2006/relationships" r:embed="rId1"/>
        <a:stretch>
          <a:fillRect/>
        </a:stretch>
      </xdr:blipFill>
      <xdr:spPr>
        <a:xfrm>
          <a:off x="6772275" y="247650"/>
          <a:ext cx="6096851" cy="3181794"/>
        </a:xfrm>
        <a:prstGeom prst="rect">
          <a:avLst/>
        </a:prstGeom>
      </xdr:spPr>
    </xdr:pic>
    <xdr:clientData/>
  </xdr:twoCellAnchor>
  <xdr:twoCellAnchor>
    <xdr:from>
      <xdr:col>2</xdr:col>
      <xdr:colOff>238125</xdr:colOff>
      <xdr:row>11</xdr:row>
      <xdr:rowOff>4762</xdr:rowOff>
    </xdr:from>
    <xdr:to>
      <xdr:col>7</xdr:col>
      <xdr:colOff>180975</xdr:colOff>
      <xdr:row>20</xdr:row>
      <xdr:rowOff>47625</xdr:rowOff>
    </xdr:to>
    <xdr:graphicFrame macro="">
      <xdr:nvGraphicFramePr>
        <xdr:cNvPr id="5" name="Chart 4">
          <a:extLst>
            <a:ext uri="{FF2B5EF4-FFF2-40B4-BE49-F238E27FC236}">
              <a16:creationId xmlns:a16="http://schemas.microsoft.com/office/drawing/2014/main" id="{1B011997-BD8D-C393-7456-D4857BAA13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190500</xdr:colOff>
      <xdr:row>21</xdr:row>
      <xdr:rowOff>119062</xdr:rowOff>
    </xdr:from>
    <xdr:to>
      <xdr:col>7</xdr:col>
      <xdr:colOff>133350</xdr:colOff>
      <xdr:row>32</xdr:row>
      <xdr:rowOff>0</xdr:rowOff>
    </xdr:to>
    <xdr:graphicFrame macro="">
      <xdr:nvGraphicFramePr>
        <xdr:cNvPr id="6" name="Chart 5">
          <a:extLst>
            <a:ext uri="{FF2B5EF4-FFF2-40B4-BE49-F238E27FC236}">
              <a16:creationId xmlns:a16="http://schemas.microsoft.com/office/drawing/2014/main" id="{9A055DB7-D7CF-7B98-529E-7C34863EB4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200025</xdr:colOff>
      <xdr:row>33</xdr:row>
      <xdr:rowOff>28575</xdr:rowOff>
    </xdr:from>
    <xdr:to>
      <xdr:col>7</xdr:col>
      <xdr:colOff>85725</xdr:colOff>
      <xdr:row>47</xdr:row>
      <xdr:rowOff>9526</xdr:rowOff>
    </xdr:to>
    <xdr:graphicFrame macro="">
      <xdr:nvGraphicFramePr>
        <xdr:cNvPr id="7" name="Chart 6">
          <a:extLst>
            <a:ext uri="{FF2B5EF4-FFF2-40B4-BE49-F238E27FC236}">
              <a16:creationId xmlns:a16="http://schemas.microsoft.com/office/drawing/2014/main" id="{4310C349-20A1-E821-006B-A262601D14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180975</xdr:colOff>
      <xdr:row>47</xdr:row>
      <xdr:rowOff>176213</xdr:rowOff>
    </xdr:from>
    <xdr:to>
      <xdr:col>7</xdr:col>
      <xdr:colOff>66675</xdr:colOff>
      <xdr:row>62</xdr:row>
      <xdr:rowOff>152400</xdr:rowOff>
    </xdr:to>
    <xdr:graphicFrame macro="">
      <xdr:nvGraphicFramePr>
        <xdr:cNvPr id="8" name="Chart 7">
          <a:extLst>
            <a:ext uri="{FF2B5EF4-FFF2-40B4-BE49-F238E27FC236}">
              <a16:creationId xmlns:a16="http://schemas.microsoft.com/office/drawing/2014/main" id="{3216D127-2B80-EA52-EA8E-C14EA9F8D6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209550</xdr:colOff>
      <xdr:row>64</xdr:row>
      <xdr:rowOff>61912</xdr:rowOff>
    </xdr:from>
    <xdr:to>
      <xdr:col>7</xdr:col>
      <xdr:colOff>95250</xdr:colOff>
      <xdr:row>78</xdr:row>
      <xdr:rowOff>138112</xdr:rowOff>
    </xdr:to>
    <xdr:graphicFrame macro="">
      <xdr:nvGraphicFramePr>
        <xdr:cNvPr id="9" name="Chart 8">
          <a:extLst>
            <a:ext uri="{FF2B5EF4-FFF2-40B4-BE49-F238E27FC236}">
              <a16:creationId xmlns:a16="http://schemas.microsoft.com/office/drawing/2014/main" id="{1A23514D-4C4A-63B6-2706-4A403C43D8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257175</xdr:colOff>
      <xdr:row>0</xdr:row>
      <xdr:rowOff>161926</xdr:rowOff>
    </xdr:from>
    <xdr:to>
      <xdr:col>7</xdr:col>
      <xdr:colOff>361950</xdr:colOff>
      <xdr:row>6</xdr:row>
      <xdr:rowOff>106381</xdr:rowOff>
    </xdr:to>
    <xdr:pic>
      <xdr:nvPicPr>
        <xdr:cNvPr id="2" name="Picture 1">
          <a:extLst>
            <a:ext uri="{FF2B5EF4-FFF2-40B4-BE49-F238E27FC236}">
              <a16:creationId xmlns:a16="http://schemas.microsoft.com/office/drawing/2014/main" id="{8D6862E0-6178-F13E-01BF-BCD8B70C1523}"/>
            </a:ext>
          </a:extLst>
        </xdr:cNvPr>
        <xdr:cNvPicPr>
          <a:picLocks noChangeAspect="1"/>
        </xdr:cNvPicPr>
      </xdr:nvPicPr>
      <xdr:blipFill>
        <a:blip xmlns:r="http://schemas.openxmlformats.org/officeDocument/2006/relationships" r:embed="rId1"/>
        <a:stretch>
          <a:fillRect/>
        </a:stretch>
      </xdr:blipFill>
      <xdr:spPr>
        <a:xfrm>
          <a:off x="257175" y="161926"/>
          <a:ext cx="5495925" cy="1087455"/>
        </a:xfrm>
        <a:prstGeom prst="rect">
          <a:avLst/>
        </a:prstGeom>
      </xdr:spPr>
    </xdr:pic>
    <xdr:clientData/>
  </xdr:twoCellAnchor>
  <xdr:twoCellAnchor>
    <xdr:from>
      <xdr:col>0</xdr:col>
      <xdr:colOff>128587</xdr:colOff>
      <xdr:row>21</xdr:row>
      <xdr:rowOff>33337</xdr:rowOff>
    </xdr:from>
    <xdr:to>
      <xdr:col>8</xdr:col>
      <xdr:colOff>576262</xdr:colOff>
      <xdr:row>36</xdr:row>
      <xdr:rowOff>61912</xdr:rowOff>
    </xdr:to>
    <xdr:graphicFrame macro="">
      <xdr:nvGraphicFramePr>
        <xdr:cNvPr id="3" name="Chart 2">
          <a:extLst>
            <a:ext uri="{FF2B5EF4-FFF2-40B4-BE49-F238E27FC236}">
              <a16:creationId xmlns:a16="http://schemas.microsoft.com/office/drawing/2014/main" id="{FC290901-C5E7-B79A-E753-51AF7F925F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466725</xdr:colOff>
      <xdr:row>0</xdr:row>
      <xdr:rowOff>85725</xdr:rowOff>
    </xdr:from>
    <xdr:to>
      <xdr:col>14</xdr:col>
      <xdr:colOff>305628</xdr:colOff>
      <xdr:row>11</xdr:row>
      <xdr:rowOff>105070</xdr:rowOff>
    </xdr:to>
    <xdr:pic>
      <xdr:nvPicPr>
        <xdr:cNvPr id="2" name="Picture 1">
          <a:extLst>
            <a:ext uri="{FF2B5EF4-FFF2-40B4-BE49-F238E27FC236}">
              <a16:creationId xmlns:a16="http://schemas.microsoft.com/office/drawing/2014/main" id="{2F6BDEC1-F25B-0E40-4738-F8D1BA164128}"/>
            </a:ext>
          </a:extLst>
        </xdr:cNvPr>
        <xdr:cNvPicPr>
          <a:picLocks noChangeAspect="1"/>
        </xdr:cNvPicPr>
      </xdr:nvPicPr>
      <xdr:blipFill>
        <a:blip xmlns:r="http://schemas.openxmlformats.org/officeDocument/2006/relationships" r:embed="rId1"/>
        <a:stretch>
          <a:fillRect/>
        </a:stretch>
      </xdr:blipFill>
      <xdr:spPr>
        <a:xfrm>
          <a:off x="2905125" y="85725"/>
          <a:ext cx="5934903" cy="2114845"/>
        </a:xfrm>
        <a:prstGeom prst="rect">
          <a:avLst/>
        </a:prstGeom>
      </xdr:spPr>
    </xdr:pic>
    <xdr:clientData/>
  </xdr:twoCellAnchor>
  <xdr:twoCellAnchor>
    <xdr:from>
      <xdr:col>0</xdr:col>
      <xdr:colOff>571500</xdr:colOff>
      <xdr:row>17</xdr:row>
      <xdr:rowOff>47625</xdr:rowOff>
    </xdr:from>
    <xdr:to>
      <xdr:col>8</xdr:col>
      <xdr:colOff>266700</xdr:colOff>
      <xdr:row>31</xdr:row>
      <xdr:rowOff>123825</xdr:rowOff>
    </xdr:to>
    <xdr:graphicFrame macro="">
      <xdr:nvGraphicFramePr>
        <xdr:cNvPr id="4" name="Chart 3">
          <a:extLst>
            <a:ext uri="{FF2B5EF4-FFF2-40B4-BE49-F238E27FC236}">
              <a16:creationId xmlns:a16="http://schemas.microsoft.com/office/drawing/2014/main" id="{C02175C1-15B0-40DA-ACCF-30FFAB6F50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219075</xdr:colOff>
      <xdr:row>1</xdr:row>
      <xdr:rowOff>47625</xdr:rowOff>
    </xdr:from>
    <xdr:to>
      <xdr:col>10</xdr:col>
      <xdr:colOff>38926</xdr:colOff>
      <xdr:row>5</xdr:row>
      <xdr:rowOff>19152</xdr:rowOff>
    </xdr:to>
    <xdr:pic>
      <xdr:nvPicPr>
        <xdr:cNvPr id="2" name="Picture 1">
          <a:extLst>
            <a:ext uri="{FF2B5EF4-FFF2-40B4-BE49-F238E27FC236}">
              <a16:creationId xmlns:a16="http://schemas.microsoft.com/office/drawing/2014/main" id="{19E3877D-62A7-841B-0866-662B892D4541}"/>
            </a:ext>
          </a:extLst>
        </xdr:cNvPr>
        <xdr:cNvPicPr>
          <a:picLocks noChangeAspect="1"/>
        </xdr:cNvPicPr>
      </xdr:nvPicPr>
      <xdr:blipFill>
        <a:blip xmlns:r="http://schemas.openxmlformats.org/officeDocument/2006/relationships" r:embed="rId1"/>
        <a:stretch>
          <a:fillRect/>
        </a:stretch>
      </xdr:blipFill>
      <xdr:spPr>
        <a:xfrm>
          <a:off x="219075" y="238125"/>
          <a:ext cx="5915851" cy="733527"/>
        </a:xfrm>
        <a:prstGeom prst="rect">
          <a:avLst/>
        </a:prstGeom>
      </xdr:spPr>
    </xdr:pic>
    <xdr:clientData/>
  </xdr:twoCellAnchor>
  <xdr:twoCellAnchor>
    <xdr:from>
      <xdr:col>1</xdr:col>
      <xdr:colOff>0</xdr:colOff>
      <xdr:row>6</xdr:row>
      <xdr:rowOff>0</xdr:rowOff>
    </xdr:from>
    <xdr:to>
      <xdr:col>8</xdr:col>
      <xdr:colOff>304800</xdr:colOff>
      <xdr:row>20</xdr:row>
      <xdr:rowOff>76200</xdr:rowOff>
    </xdr:to>
    <xdr:graphicFrame macro="">
      <xdr:nvGraphicFramePr>
        <xdr:cNvPr id="3" name="Chart 2">
          <a:extLst>
            <a:ext uri="{FF2B5EF4-FFF2-40B4-BE49-F238E27FC236}">
              <a16:creationId xmlns:a16="http://schemas.microsoft.com/office/drawing/2014/main" id="{ED63FB72-6B6B-4272-A9F4-A4349F4546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209550</xdr:colOff>
      <xdr:row>0</xdr:row>
      <xdr:rowOff>57150</xdr:rowOff>
    </xdr:from>
    <xdr:to>
      <xdr:col>10</xdr:col>
      <xdr:colOff>67489</xdr:colOff>
      <xdr:row>3</xdr:row>
      <xdr:rowOff>85809</xdr:rowOff>
    </xdr:to>
    <xdr:pic>
      <xdr:nvPicPr>
        <xdr:cNvPr id="2" name="Picture 1">
          <a:extLst>
            <a:ext uri="{FF2B5EF4-FFF2-40B4-BE49-F238E27FC236}">
              <a16:creationId xmlns:a16="http://schemas.microsoft.com/office/drawing/2014/main" id="{9C5D3E60-AC22-25B6-853F-D880238E1B94}"/>
            </a:ext>
          </a:extLst>
        </xdr:cNvPr>
        <xdr:cNvPicPr>
          <a:picLocks noChangeAspect="1"/>
        </xdr:cNvPicPr>
      </xdr:nvPicPr>
      <xdr:blipFill>
        <a:blip xmlns:r="http://schemas.openxmlformats.org/officeDocument/2006/relationships" r:embed="rId1"/>
        <a:stretch>
          <a:fillRect/>
        </a:stretch>
      </xdr:blipFill>
      <xdr:spPr>
        <a:xfrm>
          <a:off x="3009900" y="57150"/>
          <a:ext cx="5830114" cy="600159"/>
        </a:xfrm>
        <a:prstGeom prst="rect">
          <a:avLst/>
        </a:prstGeom>
      </xdr:spPr>
    </xdr:pic>
    <xdr:clientData/>
  </xdr:twoCellAnchor>
  <xdr:twoCellAnchor>
    <xdr:from>
      <xdr:col>0</xdr:col>
      <xdr:colOff>114299</xdr:colOff>
      <xdr:row>16</xdr:row>
      <xdr:rowOff>90487</xdr:rowOff>
    </xdr:from>
    <xdr:to>
      <xdr:col>13</xdr:col>
      <xdr:colOff>161925</xdr:colOff>
      <xdr:row>30</xdr:row>
      <xdr:rowOff>166687</xdr:rowOff>
    </xdr:to>
    <xdr:graphicFrame macro="">
      <xdr:nvGraphicFramePr>
        <xdr:cNvPr id="6" name="Chart 5">
          <a:extLst>
            <a:ext uri="{FF2B5EF4-FFF2-40B4-BE49-F238E27FC236}">
              <a16:creationId xmlns:a16="http://schemas.microsoft.com/office/drawing/2014/main" id="{8A8432E9-D780-9B78-0394-F3F14D2F3A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28574</xdr:colOff>
      <xdr:row>36</xdr:row>
      <xdr:rowOff>71437</xdr:rowOff>
    </xdr:from>
    <xdr:to>
      <xdr:col>11</xdr:col>
      <xdr:colOff>590550</xdr:colOff>
      <xdr:row>50</xdr:row>
      <xdr:rowOff>147637</xdr:rowOff>
    </xdr:to>
    <xdr:graphicFrame macro="">
      <xdr:nvGraphicFramePr>
        <xdr:cNvPr id="10" name="Chart 9">
          <a:extLst>
            <a:ext uri="{FF2B5EF4-FFF2-40B4-BE49-F238E27FC236}">
              <a16:creationId xmlns:a16="http://schemas.microsoft.com/office/drawing/2014/main" id="{C444759F-482F-3A7E-9C4F-62F4F7A706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13</xdr:col>
      <xdr:colOff>266700</xdr:colOff>
      <xdr:row>4</xdr:row>
      <xdr:rowOff>142875</xdr:rowOff>
    </xdr:from>
    <xdr:to>
      <xdr:col>23</xdr:col>
      <xdr:colOff>105603</xdr:colOff>
      <xdr:row>15</xdr:row>
      <xdr:rowOff>9799</xdr:rowOff>
    </xdr:to>
    <xdr:pic>
      <xdr:nvPicPr>
        <xdr:cNvPr id="2" name="Picture 1">
          <a:extLst>
            <a:ext uri="{FF2B5EF4-FFF2-40B4-BE49-F238E27FC236}">
              <a16:creationId xmlns:a16="http://schemas.microsoft.com/office/drawing/2014/main" id="{E63B4962-BFB1-EAD2-4046-BB6869E8DCA0}"/>
            </a:ext>
          </a:extLst>
        </xdr:cNvPr>
        <xdr:cNvPicPr>
          <a:picLocks noChangeAspect="1"/>
        </xdr:cNvPicPr>
      </xdr:nvPicPr>
      <xdr:blipFill>
        <a:blip xmlns:r="http://schemas.openxmlformats.org/officeDocument/2006/relationships" r:embed="rId1"/>
        <a:stretch>
          <a:fillRect/>
        </a:stretch>
      </xdr:blipFill>
      <xdr:spPr>
        <a:xfrm>
          <a:off x="8191500" y="142875"/>
          <a:ext cx="5934903" cy="1962424"/>
        </a:xfrm>
        <a:prstGeom prst="rect">
          <a:avLst/>
        </a:prstGeom>
      </xdr:spPr>
    </xdr:pic>
    <xdr:clientData/>
  </xdr:twoCellAnchor>
  <xdr:twoCellAnchor editAs="oneCell">
    <xdr:from>
      <xdr:col>13</xdr:col>
      <xdr:colOff>333375</xdr:colOff>
      <xdr:row>15</xdr:row>
      <xdr:rowOff>133350</xdr:rowOff>
    </xdr:from>
    <xdr:to>
      <xdr:col>23</xdr:col>
      <xdr:colOff>153226</xdr:colOff>
      <xdr:row>37</xdr:row>
      <xdr:rowOff>19619</xdr:rowOff>
    </xdr:to>
    <xdr:pic>
      <xdr:nvPicPr>
        <xdr:cNvPr id="3" name="Picture 2">
          <a:extLst>
            <a:ext uri="{FF2B5EF4-FFF2-40B4-BE49-F238E27FC236}">
              <a16:creationId xmlns:a16="http://schemas.microsoft.com/office/drawing/2014/main" id="{40B8B007-FADD-A5E1-33AA-7C543BB9752A}"/>
            </a:ext>
          </a:extLst>
        </xdr:cNvPr>
        <xdr:cNvPicPr>
          <a:picLocks noChangeAspect="1"/>
        </xdr:cNvPicPr>
      </xdr:nvPicPr>
      <xdr:blipFill>
        <a:blip xmlns:r="http://schemas.openxmlformats.org/officeDocument/2006/relationships" r:embed="rId2"/>
        <a:stretch>
          <a:fillRect/>
        </a:stretch>
      </xdr:blipFill>
      <xdr:spPr>
        <a:xfrm>
          <a:off x="9801225" y="2228850"/>
          <a:ext cx="5915851" cy="4077269"/>
        </a:xfrm>
        <a:prstGeom prst="rect">
          <a:avLst/>
        </a:prstGeom>
      </xdr:spPr>
    </xdr:pic>
    <xdr:clientData/>
  </xdr:twoCellAnchor>
  <xdr:twoCellAnchor editAs="oneCell">
    <xdr:from>
      <xdr:col>13</xdr:col>
      <xdr:colOff>304800</xdr:colOff>
      <xdr:row>37</xdr:row>
      <xdr:rowOff>66675</xdr:rowOff>
    </xdr:from>
    <xdr:to>
      <xdr:col>23</xdr:col>
      <xdr:colOff>219914</xdr:colOff>
      <xdr:row>58</xdr:row>
      <xdr:rowOff>602</xdr:rowOff>
    </xdr:to>
    <xdr:pic>
      <xdr:nvPicPr>
        <xdr:cNvPr id="4" name="Picture 3">
          <a:extLst>
            <a:ext uri="{FF2B5EF4-FFF2-40B4-BE49-F238E27FC236}">
              <a16:creationId xmlns:a16="http://schemas.microsoft.com/office/drawing/2014/main" id="{F47B0CA0-E6E4-1780-A478-DA412C5709F3}"/>
            </a:ext>
          </a:extLst>
        </xdr:cNvPr>
        <xdr:cNvPicPr>
          <a:picLocks noChangeAspect="1"/>
        </xdr:cNvPicPr>
      </xdr:nvPicPr>
      <xdr:blipFill>
        <a:blip xmlns:r="http://schemas.openxmlformats.org/officeDocument/2006/relationships" r:embed="rId3"/>
        <a:stretch>
          <a:fillRect/>
        </a:stretch>
      </xdr:blipFill>
      <xdr:spPr>
        <a:xfrm>
          <a:off x="9772650" y="6353175"/>
          <a:ext cx="6011114" cy="4315427"/>
        </a:xfrm>
        <a:prstGeom prst="rect">
          <a:avLst/>
        </a:prstGeom>
      </xdr:spPr>
    </xdr:pic>
    <xdr:clientData/>
  </xdr:twoCellAnchor>
  <xdr:twoCellAnchor editAs="oneCell">
    <xdr:from>
      <xdr:col>13</xdr:col>
      <xdr:colOff>342900</xdr:colOff>
      <xdr:row>59</xdr:row>
      <xdr:rowOff>95250</xdr:rowOff>
    </xdr:from>
    <xdr:to>
      <xdr:col>23</xdr:col>
      <xdr:colOff>419961</xdr:colOff>
      <xdr:row>76</xdr:row>
      <xdr:rowOff>152908</xdr:rowOff>
    </xdr:to>
    <xdr:pic>
      <xdr:nvPicPr>
        <xdr:cNvPr id="5" name="Picture 4">
          <a:extLst>
            <a:ext uri="{FF2B5EF4-FFF2-40B4-BE49-F238E27FC236}">
              <a16:creationId xmlns:a16="http://schemas.microsoft.com/office/drawing/2014/main" id="{D4EBECB4-25F9-B03D-963B-9AEDB541CBE0}"/>
            </a:ext>
          </a:extLst>
        </xdr:cNvPr>
        <xdr:cNvPicPr>
          <a:picLocks noChangeAspect="1"/>
        </xdr:cNvPicPr>
      </xdr:nvPicPr>
      <xdr:blipFill>
        <a:blip xmlns:r="http://schemas.openxmlformats.org/officeDocument/2006/relationships" r:embed="rId4"/>
        <a:stretch>
          <a:fillRect/>
        </a:stretch>
      </xdr:blipFill>
      <xdr:spPr>
        <a:xfrm>
          <a:off x="11106150" y="11715750"/>
          <a:ext cx="6173061" cy="3639058"/>
        </a:xfrm>
        <a:prstGeom prst="rect">
          <a:avLst/>
        </a:prstGeom>
      </xdr:spPr>
    </xdr:pic>
    <xdr:clientData/>
  </xdr:twoCellAnchor>
  <xdr:twoCellAnchor editAs="oneCell">
    <xdr:from>
      <xdr:col>13</xdr:col>
      <xdr:colOff>238125</xdr:colOff>
      <xdr:row>81</xdr:row>
      <xdr:rowOff>152400</xdr:rowOff>
    </xdr:from>
    <xdr:to>
      <xdr:col>23</xdr:col>
      <xdr:colOff>57976</xdr:colOff>
      <xdr:row>87</xdr:row>
      <xdr:rowOff>162086</xdr:rowOff>
    </xdr:to>
    <xdr:pic>
      <xdr:nvPicPr>
        <xdr:cNvPr id="12" name="Picture 5">
          <a:extLst>
            <a:ext uri="{FF2B5EF4-FFF2-40B4-BE49-F238E27FC236}">
              <a16:creationId xmlns:a16="http://schemas.microsoft.com/office/drawing/2014/main" id="{33E46561-CCA8-35D8-694B-0BAF4B06857F}"/>
            </a:ext>
            <a:ext uri="{147F2762-F138-4A5C-976F-8EAC2B608ADB}">
              <a16:predDERef xmlns:a16="http://schemas.microsoft.com/office/drawing/2014/main" pred="{D4EBECB4-25F9-B03D-963B-9AEDB541CBE0}"/>
            </a:ext>
          </a:extLst>
        </xdr:cNvPr>
        <xdr:cNvPicPr>
          <a:picLocks noChangeAspect="1"/>
        </xdr:cNvPicPr>
      </xdr:nvPicPr>
      <xdr:blipFill>
        <a:blip xmlns:r="http://schemas.openxmlformats.org/officeDocument/2006/relationships" r:embed="rId5"/>
        <a:stretch>
          <a:fillRect/>
        </a:stretch>
      </xdr:blipFill>
      <xdr:spPr>
        <a:xfrm>
          <a:off x="11001375" y="16306800"/>
          <a:ext cx="5915851" cy="1152686"/>
        </a:xfrm>
        <a:prstGeom prst="rect">
          <a:avLst/>
        </a:prstGeom>
      </xdr:spPr>
    </xdr:pic>
    <xdr:clientData/>
  </xdr:twoCellAnchor>
  <xdr:twoCellAnchor>
    <xdr:from>
      <xdr:col>1</xdr:col>
      <xdr:colOff>114300</xdr:colOff>
      <xdr:row>24</xdr:row>
      <xdr:rowOff>161925</xdr:rowOff>
    </xdr:from>
    <xdr:to>
      <xdr:col>12</xdr:col>
      <xdr:colOff>504825</xdr:colOff>
      <xdr:row>39</xdr:row>
      <xdr:rowOff>47625</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713405C2-2064-48E3-BE43-3DA57650DF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66725" y="4733925"/>
              <a:ext cx="10191750" cy="2743200"/>
            </a:xfrm>
            <a:prstGeom prst="rect">
              <a:avLst/>
            </a:prstGeom>
            <a:solidFill>
              <a:prstClr val="white"/>
            </a:solidFill>
            <a:ln w="1">
              <a:solidFill>
                <a:prstClr val="green"/>
              </a:solidFill>
            </a:ln>
          </xdr:spPr>
          <xdr:txBody>
            <a:bodyPr vertOverflow="clip" horzOverflow="clip"/>
            <a:lstStyle/>
            <a:p>
              <a:r>
                <a:rPr lang="en-PH"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304800</xdr:colOff>
      <xdr:row>0</xdr:row>
      <xdr:rowOff>0</xdr:rowOff>
    </xdr:from>
    <xdr:to>
      <xdr:col>8</xdr:col>
      <xdr:colOff>1267682</xdr:colOff>
      <xdr:row>8</xdr:row>
      <xdr:rowOff>28792</xdr:rowOff>
    </xdr:to>
    <xdr:pic>
      <xdr:nvPicPr>
        <xdr:cNvPr id="2" name="Picture 1">
          <a:extLst>
            <a:ext uri="{FF2B5EF4-FFF2-40B4-BE49-F238E27FC236}">
              <a16:creationId xmlns:a16="http://schemas.microsoft.com/office/drawing/2014/main" id="{8C259D97-4EE2-E7E5-9DA5-3399A48F8884}"/>
            </a:ext>
          </a:extLst>
        </xdr:cNvPr>
        <xdr:cNvPicPr>
          <a:picLocks noChangeAspect="1"/>
        </xdr:cNvPicPr>
      </xdr:nvPicPr>
      <xdr:blipFill>
        <a:blip xmlns:r="http://schemas.openxmlformats.org/officeDocument/2006/relationships" r:embed="rId1"/>
        <a:stretch>
          <a:fillRect/>
        </a:stretch>
      </xdr:blipFill>
      <xdr:spPr>
        <a:xfrm>
          <a:off x="4086225" y="0"/>
          <a:ext cx="6144482" cy="1552792"/>
        </a:xfrm>
        <a:prstGeom prst="rect">
          <a:avLst/>
        </a:prstGeom>
      </xdr:spPr>
    </xdr:pic>
    <xdr:clientData/>
  </xdr:twoCellAnchor>
  <xdr:twoCellAnchor>
    <xdr:from>
      <xdr:col>3</xdr:col>
      <xdr:colOff>390524</xdr:colOff>
      <xdr:row>9</xdr:row>
      <xdr:rowOff>0</xdr:rowOff>
    </xdr:from>
    <xdr:to>
      <xdr:col>12</xdr:col>
      <xdr:colOff>0</xdr:colOff>
      <xdr:row>25</xdr:row>
      <xdr:rowOff>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3ECBF5BA-A571-4476-9C41-915B54D091A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171949" y="1714500"/>
              <a:ext cx="9944101" cy="3048000"/>
            </a:xfrm>
            <a:prstGeom prst="rect">
              <a:avLst/>
            </a:prstGeom>
            <a:solidFill>
              <a:prstClr val="white"/>
            </a:solidFill>
            <a:ln w="1">
              <a:solidFill>
                <a:prstClr val="green"/>
              </a:solidFill>
            </a:ln>
          </xdr:spPr>
          <xdr:txBody>
            <a:bodyPr vertOverflow="clip" horzOverflow="clip"/>
            <a:lstStyle/>
            <a:p>
              <a:r>
                <a:rPr lang="en-PH"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0</xdr:colOff>
      <xdr:row>62</xdr:row>
      <xdr:rowOff>0</xdr:rowOff>
    </xdr:from>
    <xdr:to>
      <xdr:col>10</xdr:col>
      <xdr:colOff>1428750</xdr:colOff>
      <xdr:row>76</xdr:row>
      <xdr:rowOff>76200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28A78D85-7838-4E5D-8A0F-435AED3CD09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410450" y="12363450"/>
              <a:ext cx="6067425" cy="2743200"/>
            </a:xfrm>
            <a:prstGeom prst="rect">
              <a:avLst/>
            </a:prstGeom>
            <a:solidFill>
              <a:prstClr val="white"/>
            </a:solidFill>
            <a:ln w="1">
              <a:solidFill>
                <a:prstClr val="green"/>
              </a:solidFill>
            </a:ln>
          </xdr:spPr>
          <xdr:txBody>
            <a:bodyPr vertOverflow="clip" horzOverflow="clip"/>
            <a:lstStyle/>
            <a:p>
              <a:r>
                <a:rPr lang="en-PH"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581025</xdr:colOff>
      <xdr:row>61</xdr:row>
      <xdr:rowOff>161925</xdr:rowOff>
    </xdr:from>
    <xdr:to>
      <xdr:col>5</xdr:col>
      <xdr:colOff>57150</xdr:colOff>
      <xdr:row>76</xdr:row>
      <xdr:rowOff>114300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14AC5082-C502-453D-B925-B742948178C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81025" y="12334875"/>
              <a:ext cx="5667375" cy="2809875"/>
            </a:xfrm>
            <a:prstGeom prst="rect">
              <a:avLst/>
            </a:prstGeom>
            <a:solidFill>
              <a:prstClr val="white"/>
            </a:solidFill>
            <a:ln w="1">
              <a:solidFill>
                <a:prstClr val="green"/>
              </a:solidFill>
            </a:ln>
          </xdr:spPr>
          <xdr:txBody>
            <a:bodyPr vertOverflow="clip" horzOverflow="clip"/>
            <a:lstStyle/>
            <a:p>
              <a:r>
                <a:rPr lang="en-PH"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266700</xdr:colOff>
      <xdr:row>0</xdr:row>
      <xdr:rowOff>19050</xdr:rowOff>
    </xdr:from>
    <xdr:to>
      <xdr:col>14</xdr:col>
      <xdr:colOff>467604</xdr:colOff>
      <xdr:row>7</xdr:row>
      <xdr:rowOff>85920</xdr:rowOff>
    </xdr:to>
    <xdr:pic>
      <xdr:nvPicPr>
        <xdr:cNvPr id="2" name="Picture 1">
          <a:extLst>
            <a:ext uri="{FF2B5EF4-FFF2-40B4-BE49-F238E27FC236}">
              <a16:creationId xmlns:a16="http://schemas.microsoft.com/office/drawing/2014/main" id="{5D444C9F-20B8-C157-D550-F1F14E1357BC}"/>
            </a:ext>
          </a:extLst>
        </xdr:cNvPr>
        <xdr:cNvPicPr>
          <a:picLocks noChangeAspect="1"/>
        </xdr:cNvPicPr>
      </xdr:nvPicPr>
      <xdr:blipFill>
        <a:blip xmlns:r="http://schemas.openxmlformats.org/officeDocument/2006/relationships" r:embed="rId1"/>
        <a:stretch>
          <a:fillRect/>
        </a:stretch>
      </xdr:blipFill>
      <xdr:spPr>
        <a:xfrm>
          <a:off x="2943225" y="19050"/>
          <a:ext cx="6296904" cy="1400370"/>
        </a:xfrm>
        <a:prstGeom prst="rect">
          <a:avLst/>
        </a:prstGeom>
      </xdr:spPr>
    </xdr:pic>
    <xdr:clientData/>
  </xdr:twoCellAnchor>
  <xdr:twoCellAnchor>
    <xdr:from>
      <xdr:col>1</xdr:col>
      <xdr:colOff>66675</xdr:colOff>
      <xdr:row>16</xdr:row>
      <xdr:rowOff>123825</xdr:rowOff>
    </xdr:from>
    <xdr:to>
      <xdr:col>13</xdr:col>
      <xdr:colOff>219075</xdr:colOff>
      <xdr:row>31</xdr:row>
      <xdr:rowOff>9525</xdr:rowOff>
    </xdr:to>
    <xdr:graphicFrame macro="">
      <xdr:nvGraphicFramePr>
        <xdr:cNvPr id="3" name="Chart 2">
          <a:extLst>
            <a:ext uri="{FF2B5EF4-FFF2-40B4-BE49-F238E27FC236}">
              <a16:creationId xmlns:a16="http://schemas.microsoft.com/office/drawing/2014/main" id="{C76E046C-5F6A-4748-BDE0-2A513A1DAD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0</xdr:colOff>
      <xdr:row>23</xdr:row>
      <xdr:rowOff>0</xdr:rowOff>
    </xdr:from>
    <xdr:to>
      <xdr:col>13</xdr:col>
      <xdr:colOff>38105</xdr:colOff>
      <xdr:row>23</xdr:row>
      <xdr:rowOff>66684</xdr:rowOff>
    </xdr:to>
    <xdr:pic>
      <xdr:nvPicPr>
        <xdr:cNvPr id="5" name="Picture 4">
          <a:extLst>
            <a:ext uri="{FF2B5EF4-FFF2-40B4-BE49-F238E27FC236}">
              <a16:creationId xmlns:a16="http://schemas.microsoft.com/office/drawing/2014/main" id="{7E574736-CE07-8A37-A693-633322C408D8}"/>
            </a:ext>
          </a:extLst>
        </xdr:cNvPr>
        <xdr:cNvPicPr>
          <a:picLocks noChangeAspect="1"/>
        </xdr:cNvPicPr>
      </xdr:nvPicPr>
      <xdr:blipFill>
        <a:blip xmlns:r="http://schemas.openxmlformats.org/officeDocument/2006/relationships" r:embed="rId3"/>
        <a:stretch>
          <a:fillRect/>
        </a:stretch>
      </xdr:blipFill>
      <xdr:spPr>
        <a:xfrm>
          <a:off x="8162925" y="4381500"/>
          <a:ext cx="38105" cy="66684"/>
        </a:xfrm>
        <a:prstGeom prst="rect">
          <a:avLst/>
        </a:prstGeom>
      </xdr:spPr>
    </xdr:pic>
    <xdr:clientData/>
  </xdr:twoCellAnchor>
  <xdr:twoCellAnchor>
    <xdr:from>
      <xdr:col>1</xdr:col>
      <xdr:colOff>28575</xdr:colOff>
      <xdr:row>50</xdr:row>
      <xdr:rowOff>114300</xdr:rowOff>
    </xdr:from>
    <xdr:to>
      <xdr:col>13</xdr:col>
      <xdr:colOff>76200</xdr:colOff>
      <xdr:row>67</xdr:row>
      <xdr:rowOff>66674</xdr:rowOff>
    </xdr:to>
    <xdr:graphicFrame macro="">
      <xdr:nvGraphicFramePr>
        <xdr:cNvPr id="4" name="Chart 3">
          <a:extLst>
            <a:ext uri="{FF2B5EF4-FFF2-40B4-BE49-F238E27FC236}">
              <a16:creationId xmlns:a16="http://schemas.microsoft.com/office/drawing/2014/main" id="{7C4B844A-DACF-46B6-884F-30C4287A99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47625</xdr:colOff>
      <xdr:row>32</xdr:row>
      <xdr:rowOff>133350</xdr:rowOff>
    </xdr:from>
    <xdr:to>
      <xdr:col>13</xdr:col>
      <xdr:colOff>176214</xdr:colOff>
      <xdr:row>49</xdr:row>
      <xdr:rowOff>66675</xdr:rowOff>
    </xdr:to>
    <xdr:graphicFrame macro="">
      <xdr:nvGraphicFramePr>
        <xdr:cNvPr id="6" name="Chart 5">
          <a:extLst>
            <a:ext uri="{FF2B5EF4-FFF2-40B4-BE49-F238E27FC236}">
              <a16:creationId xmlns:a16="http://schemas.microsoft.com/office/drawing/2014/main" id="{EAF28014-2ABB-49FF-A851-B8DE293D87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69</xdr:row>
      <xdr:rowOff>133350</xdr:rowOff>
    </xdr:from>
    <xdr:to>
      <xdr:col>13</xdr:col>
      <xdr:colOff>57150</xdr:colOff>
      <xdr:row>87</xdr:row>
      <xdr:rowOff>171450</xdr:rowOff>
    </xdr:to>
    <xdr:graphicFrame macro="">
      <xdr:nvGraphicFramePr>
        <xdr:cNvPr id="8" name="Chart 7">
          <a:extLst>
            <a:ext uri="{FF2B5EF4-FFF2-40B4-BE49-F238E27FC236}">
              <a16:creationId xmlns:a16="http://schemas.microsoft.com/office/drawing/2014/main" id="{43885D03-544C-4759-993F-A8D006C9A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57150</xdr:colOff>
      <xdr:row>89</xdr:row>
      <xdr:rowOff>161925</xdr:rowOff>
    </xdr:from>
    <xdr:to>
      <xdr:col>12</xdr:col>
      <xdr:colOff>604838</xdr:colOff>
      <xdr:row>104</xdr:row>
      <xdr:rowOff>47625</xdr:rowOff>
    </xdr:to>
    <xdr:graphicFrame macro="">
      <xdr:nvGraphicFramePr>
        <xdr:cNvPr id="9" name="Chart 8">
          <a:extLst>
            <a:ext uri="{FF2B5EF4-FFF2-40B4-BE49-F238E27FC236}">
              <a16:creationId xmlns:a16="http://schemas.microsoft.com/office/drawing/2014/main" id="{39138B47-A1D5-43AF-ADE5-7E7E24AC9D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4</xdr:col>
      <xdr:colOff>609600</xdr:colOff>
      <xdr:row>0</xdr:row>
      <xdr:rowOff>257175</xdr:rowOff>
    </xdr:from>
    <xdr:to>
      <xdr:col>4</xdr:col>
      <xdr:colOff>828675</xdr:colOff>
      <xdr:row>0</xdr:row>
      <xdr:rowOff>257175</xdr:rowOff>
    </xdr:to>
    <xdr:pic>
      <xdr:nvPicPr>
        <xdr:cNvPr id="5125" name="Picture 1" descr="D:\Dockets\0336 Penta Columbia Caseworks\Graphics\CCLogoLarge.gif">
          <a:hlinkClick xmlns:r="http://schemas.openxmlformats.org/officeDocument/2006/relationships" r:id="rId1"/>
          <a:extLst>
            <a:ext uri="{FF2B5EF4-FFF2-40B4-BE49-F238E27FC236}">
              <a16:creationId xmlns:a16="http://schemas.microsoft.com/office/drawing/2014/main" id="{C1448186-9579-E927-A31E-8758DDE5C4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362450" y="257175"/>
          <a:ext cx="2190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0</xdr:row>
      <xdr:rowOff>95250</xdr:rowOff>
    </xdr:from>
    <xdr:to>
      <xdr:col>7</xdr:col>
      <xdr:colOff>504825</xdr:colOff>
      <xdr:row>2</xdr:row>
      <xdr:rowOff>161925</xdr:rowOff>
    </xdr:to>
    <xdr:pic>
      <xdr:nvPicPr>
        <xdr:cNvPr id="5126" name="Picture 2" descr="D:\Dockets\0336 Penta Columbia Caseworks\Graphics\CCLogoLarge.gif">
          <a:extLst>
            <a:ext uri="{FF2B5EF4-FFF2-40B4-BE49-F238E27FC236}">
              <a16:creationId xmlns:a16="http://schemas.microsoft.com/office/drawing/2014/main" id="{0A6E345A-78C3-5F75-C95F-0F7C8B0E3D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153025" y="95250"/>
          <a:ext cx="1724025"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1</xdr:col>
      <xdr:colOff>76200</xdr:colOff>
      <xdr:row>24</xdr:row>
      <xdr:rowOff>104775</xdr:rowOff>
    </xdr:from>
    <xdr:to>
      <xdr:col>13</xdr:col>
      <xdr:colOff>361950</xdr:colOff>
      <xdr:row>48</xdr:row>
      <xdr:rowOff>9519</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136799A-A112-45F9-A67D-4CB1579CE92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85800" y="4676775"/>
              <a:ext cx="7600950" cy="4476744"/>
            </a:xfrm>
            <a:prstGeom prst="rect">
              <a:avLst/>
            </a:prstGeom>
            <a:solidFill>
              <a:prstClr val="white"/>
            </a:solidFill>
            <a:ln w="1">
              <a:solidFill>
                <a:prstClr val="green"/>
              </a:solidFill>
            </a:ln>
          </xdr:spPr>
          <xdr:txBody>
            <a:bodyPr vertOverflow="clip" horzOverflow="clip"/>
            <a:lstStyle/>
            <a:p>
              <a:r>
                <a:rPr lang="en-PH"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533399</xdr:colOff>
      <xdr:row>3</xdr:row>
      <xdr:rowOff>176212</xdr:rowOff>
    </xdr:from>
    <xdr:to>
      <xdr:col>20</xdr:col>
      <xdr:colOff>180975</xdr:colOff>
      <xdr:row>23</xdr:row>
      <xdr:rowOff>19050</xdr:rowOff>
    </xdr:to>
    <xdr:graphicFrame macro="">
      <xdr:nvGraphicFramePr>
        <xdr:cNvPr id="4" name="Chart 3">
          <a:extLst>
            <a:ext uri="{FF2B5EF4-FFF2-40B4-BE49-F238E27FC236}">
              <a16:creationId xmlns:a16="http://schemas.microsoft.com/office/drawing/2014/main" id="{DC2F6598-6EB1-358C-D82D-C9F46E8F80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552450</xdr:colOff>
      <xdr:row>56</xdr:row>
      <xdr:rowOff>114300</xdr:rowOff>
    </xdr:from>
    <xdr:to>
      <xdr:col>19</xdr:col>
      <xdr:colOff>238125</xdr:colOff>
      <xdr:row>80</xdr:row>
      <xdr:rowOff>171450</xdr:rowOff>
    </xdr:to>
    <xdr:graphicFrame macro="">
      <xdr:nvGraphicFramePr>
        <xdr:cNvPr id="5" name="Chart 4">
          <a:extLst>
            <a:ext uri="{FF2B5EF4-FFF2-40B4-BE49-F238E27FC236}">
              <a16:creationId xmlns:a16="http://schemas.microsoft.com/office/drawing/2014/main" id="{2D3A9B82-054C-4C49-B5F6-DC83DD24F6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485775</xdr:colOff>
      <xdr:row>83</xdr:row>
      <xdr:rowOff>38100</xdr:rowOff>
    </xdr:from>
    <xdr:to>
      <xdr:col>20</xdr:col>
      <xdr:colOff>361950</xdr:colOff>
      <xdr:row>97</xdr:row>
      <xdr:rowOff>114300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8702972E-09D8-444A-BFBD-35DB8FD5621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85775" y="15849600"/>
              <a:ext cx="12068175" cy="2743200"/>
            </a:xfrm>
            <a:prstGeom prst="rect">
              <a:avLst/>
            </a:prstGeom>
            <a:solidFill>
              <a:prstClr val="white"/>
            </a:solidFill>
            <a:ln w="1">
              <a:solidFill>
                <a:prstClr val="green"/>
              </a:solidFill>
            </a:ln>
          </xdr:spPr>
          <xdr:txBody>
            <a:bodyPr vertOverflow="clip" horzOverflow="clip"/>
            <a:lstStyle/>
            <a:p>
              <a:r>
                <a:rPr lang="en-PH"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609599</xdr:colOff>
      <xdr:row>48</xdr:row>
      <xdr:rowOff>152399</xdr:rowOff>
    </xdr:from>
    <xdr:to>
      <xdr:col>10</xdr:col>
      <xdr:colOff>457200</xdr:colOff>
      <xdr:row>55</xdr:row>
      <xdr:rowOff>190499</xdr:rowOff>
    </xdr:to>
    <mc:AlternateContent xmlns:mc="http://schemas.openxmlformats.org/markup-compatibility/2006" xmlns:tsle="http://schemas.microsoft.com/office/drawing/2012/timeslicer">
      <mc:Choice Requires="tsle">
        <xdr:graphicFrame macro="">
          <xdr:nvGraphicFramePr>
            <xdr:cNvPr id="7" name="Week">
              <a:extLst>
                <a:ext uri="{FF2B5EF4-FFF2-40B4-BE49-F238E27FC236}">
                  <a16:creationId xmlns:a16="http://schemas.microsoft.com/office/drawing/2014/main" id="{6DF8899B-674A-4F8F-9184-F6A6672EFAC2}"/>
                </a:ext>
              </a:extLst>
            </xdr:cNvPr>
            <xdr:cNvGraphicFramePr/>
          </xdr:nvGraphicFramePr>
          <xdr:xfrm>
            <a:off x="0" y="0"/>
            <a:ext cx="0" cy="0"/>
          </xdr:xfrm>
          <a:graphic>
            <a:graphicData uri="http://schemas.microsoft.com/office/drawing/2012/timeslicer">
              <tsle:timeslicer name="Week"/>
            </a:graphicData>
          </a:graphic>
        </xdr:graphicFrame>
      </mc:Choice>
      <mc:Fallback xmlns="">
        <xdr:sp macro="" textlink="">
          <xdr:nvSpPr>
            <xdr:cNvPr id="0" name=""/>
            <xdr:cNvSpPr>
              <a:spLocks noTextEdit="1"/>
            </xdr:cNvSpPr>
          </xdr:nvSpPr>
          <xdr:spPr>
            <a:xfrm>
              <a:off x="609599" y="9296399"/>
              <a:ext cx="5943601" cy="1371600"/>
            </a:xfrm>
            <a:prstGeom prst="rect">
              <a:avLst/>
            </a:prstGeom>
            <a:solidFill>
              <a:prstClr val="white"/>
            </a:solidFill>
            <a:ln w="1">
              <a:solidFill>
                <a:prstClr val="green"/>
              </a:solidFill>
            </a:ln>
          </xdr:spPr>
          <xdr:txBody>
            <a:bodyPr vertOverflow="clip" horzOverflow="clip"/>
            <a:lstStyle/>
            <a:p>
              <a:r>
                <a:rPr lang="en-PH" sz="1100"/>
                <a:t>Timeline: Works in Excel 2013 or higher. Do not move or resize.</a:t>
              </a:r>
            </a:p>
          </xdr:txBody>
        </xdr:sp>
      </mc:Fallback>
    </mc:AlternateContent>
    <xdr:clientData/>
  </xdr:twoCellAnchor>
  <xdr:twoCellAnchor editAs="oneCell">
    <xdr:from>
      <xdr:col>16</xdr:col>
      <xdr:colOff>171450</xdr:colOff>
      <xdr:row>45</xdr:row>
      <xdr:rowOff>47625</xdr:rowOff>
    </xdr:from>
    <xdr:to>
      <xdr:col>19</xdr:col>
      <xdr:colOff>171450</xdr:colOff>
      <xdr:row>55</xdr:row>
      <xdr:rowOff>142875</xdr:rowOff>
    </xdr:to>
    <mc:AlternateContent xmlns:mc="http://schemas.openxmlformats.org/markup-compatibility/2006" xmlns:a14="http://schemas.microsoft.com/office/drawing/2010/main">
      <mc:Choice Requires="a14">
        <xdr:graphicFrame macro="">
          <xdr:nvGraphicFramePr>
            <xdr:cNvPr id="8" name="PhraseDesc">
              <a:extLst>
                <a:ext uri="{FF2B5EF4-FFF2-40B4-BE49-F238E27FC236}">
                  <a16:creationId xmlns:a16="http://schemas.microsoft.com/office/drawing/2014/main" id="{CCD3BE6B-12E5-4625-B234-CBD2E8A22A77}"/>
                </a:ext>
              </a:extLst>
            </xdr:cNvPr>
            <xdr:cNvGraphicFramePr/>
          </xdr:nvGraphicFramePr>
          <xdr:xfrm>
            <a:off x="0" y="0"/>
            <a:ext cx="0" cy="0"/>
          </xdr:xfrm>
          <a:graphic>
            <a:graphicData uri="http://schemas.microsoft.com/office/drawing/2010/slicer">
              <sle:slicer xmlns:sle="http://schemas.microsoft.com/office/drawing/2010/slicer" name="PhraseDesc"/>
            </a:graphicData>
          </a:graphic>
        </xdr:graphicFrame>
      </mc:Choice>
      <mc:Fallback xmlns="">
        <xdr:sp macro="" textlink="">
          <xdr:nvSpPr>
            <xdr:cNvPr id="0" name=""/>
            <xdr:cNvSpPr>
              <a:spLocks noTextEdit="1"/>
            </xdr:cNvSpPr>
          </xdr:nvSpPr>
          <xdr:spPr>
            <a:xfrm>
              <a:off x="9925050" y="8620125"/>
              <a:ext cx="1828800" cy="200025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447675</xdr:colOff>
      <xdr:row>3</xdr:row>
      <xdr:rowOff>104775</xdr:rowOff>
    </xdr:from>
    <xdr:to>
      <xdr:col>17</xdr:col>
      <xdr:colOff>10740</xdr:colOff>
      <xdr:row>27</xdr:row>
      <xdr:rowOff>67308</xdr:rowOff>
    </xdr:to>
    <xdr:pic>
      <xdr:nvPicPr>
        <xdr:cNvPr id="2" name="Picture 1">
          <a:extLst>
            <a:ext uri="{FF2B5EF4-FFF2-40B4-BE49-F238E27FC236}">
              <a16:creationId xmlns:a16="http://schemas.microsoft.com/office/drawing/2014/main" id="{EFB663B2-B8F1-CA0D-DAD1-CDD7A0232080}"/>
            </a:ext>
          </a:extLst>
        </xdr:cNvPr>
        <xdr:cNvPicPr>
          <a:picLocks noChangeAspect="1"/>
        </xdr:cNvPicPr>
      </xdr:nvPicPr>
      <xdr:blipFill>
        <a:blip xmlns:r="http://schemas.openxmlformats.org/officeDocument/2006/relationships" r:embed="rId1"/>
        <a:stretch>
          <a:fillRect/>
        </a:stretch>
      </xdr:blipFill>
      <xdr:spPr>
        <a:xfrm>
          <a:off x="1666875" y="676275"/>
          <a:ext cx="8707065" cy="4534533"/>
        </a:xfrm>
        <a:prstGeom prst="rect">
          <a:avLst/>
        </a:prstGeom>
      </xdr:spPr>
    </xdr:pic>
    <xdr:clientData/>
  </xdr:twoCellAnchor>
  <xdr:twoCellAnchor editAs="oneCell">
    <xdr:from>
      <xdr:col>3</xdr:col>
      <xdr:colOff>0</xdr:colOff>
      <xdr:row>29</xdr:row>
      <xdr:rowOff>0</xdr:rowOff>
    </xdr:from>
    <xdr:to>
      <xdr:col>16</xdr:col>
      <xdr:colOff>601265</xdr:colOff>
      <xdr:row>52</xdr:row>
      <xdr:rowOff>172085</xdr:rowOff>
    </xdr:to>
    <xdr:pic>
      <xdr:nvPicPr>
        <xdr:cNvPr id="3" name="Picture 2">
          <a:extLst>
            <a:ext uri="{FF2B5EF4-FFF2-40B4-BE49-F238E27FC236}">
              <a16:creationId xmlns:a16="http://schemas.microsoft.com/office/drawing/2014/main" id="{288D605C-2948-56D9-3E02-C7733233E30B}"/>
            </a:ext>
          </a:extLst>
        </xdr:cNvPr>
        <xdr:cNvPicPr>
          <a:picLocks noChangeAspect="1"/>
        </xdr:cNvPicPr>
      </xdr:nvPicPr>
      <xdr:blipFill>
        <a:blip xmlns:r="http://schemas.openxmlformats.org/officeDocument/2006/relationships" r:embed="rId2"/>
        <a:stretch>
          <a:fillRect/>
        </a:stretch>
      </xdr:blipFill>
      <xdr:spPr>
        <a:xfrm>
          <a:off x="1828800" y="5524500"/>
          <a:ext cx="8526065" cy="4553585"/>
        </a:xfrm>
        <a:prstGeom prst="rect">
          <a:avLst/>
        </a:prstGeom>
      </xdr:spPr>
    </xdr:pic>
    <xdr:clientData/>
  </xdr:twoCellAnchor>
  <xdr:twoCellAnchor editAs="oneCell">
    <xdr:from>
      <xdr:col>3</xdr:col>
      <xdr:colOff>0</xdr:colOff>
      <xdr:row>55</xdr:row>
      <xdr:rowOff>0</xdr:rowOff>
    </xdr:from>
    <xdr:to>
      <xdr:col>17</xdr:col>
      <xdr:colOff>58349</xdr:colOff>
      <xdr:row>78</xdr:row>
      <xdr:rowOff>124454</xdr:rowOff>
    </xdr:to>
    <xdr:pic>
      <xdr:nvPicPr>
        <xdr:cNvPr id="4" name="Picture 3">
          <a:extLst>
            <a:ext uri="{FF2B5EF4-FFF2-40B4-BE49-F238E27FC236}">
              <a16:creationId xmlns:a16="http://schemas.microsoft.com/office/drawing/2014/main" id="{36505DE3-04BC-2DED-BDB3-7E6DBFA6AD6B}"/>
            </a:ext>
          </a:extLst>
        </xdr:cNvPr>
        <xdr:cNvPicPr>
          <a:picLocks noChangeAspect="1"/>
        </xdr:cNvPicPr>
      </xdr:nvPicPr>
      <xdr:blipFill>
        <a:blip xmlns:r="http://schemas.openxmlformats.org/officeDocument/2006/relationships" r:embed="rId3"/>
        <a:stretch>
          <a:fillRect/>
        </a:stretch>
      </xdr:blipFill>
      <xdr:spPr>
        <a:xfrm>
          <a:off x="1828800" y="10477500"/>
          <a:ext cx="8592749" cy="450595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te Gumpal" refreshedDate="45429.718896643521" createdVersion="8" refreshedVersion="8" recordCount="104" xr:uid="{00000000-000A-0000-FFFF-FFFF15000000}">
  <cacheSource type="worksheet">
    <worksheetSource ref="A1:U65536" sheet="SRC"/>
  </cacheSource>
  <cacheFields count="21">
    <cacheField name="Phase" numFmtId="0">
      <sharedItems containsBlank="1"/>
    </cacheField>
    <cacheField name="PhraseDesc" numFmtId="0">
      <sharedItems containsBlank="1" count="6">
        <s v="1 - Initial Period"/>
        <s v="2 - Pre-Promo"/>
        <s v="3 - Promo"/>
        <s v="4 - Post-Promo"/>
        <m/>
        <s v="1 - Shakedown" u="1"/>
      </sharedItems>
    </cacheField>
    <cacheField name="PhaseCode" numFmtId="0">
      <sharedItems containsString="0" containsBlank="1" containsNumber="1" containsInteger="1" minValue="1" maxValue="4"/>
    </cacheField>
    <cacheField name="WeekCode" numFmtId="0">
      <sharedItems containsString="0" containsBlank="1" containsNumber="1" containsInteger="1" minValue="1" maxValue="66" count="67">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m/>
      </sharedItems>
    </cacheField>
    <cacheField name="MonthYear" numFmtId="0">
      <sharedItems containsBlank="1"/>
    </cacheField>
    <cacheField name="Year" numFmtId="0">
      <sharedItems containsBlank="1"/>
    </cacheField>
    <cacheField name="YearMonth" numFmtId="0">
      <sharedItems containsBlank="1"/>
    </cacheField>
    <cacheField name="Week (2008-2009)" numFmtId="0">
      <sharedItems containsBlank="1"/>
    </cacheField>
    <cacheField name="Visits" numFmtId="0">
      <sharedItems containsString="0" containsBlank="1" containsNumber="1" containsInteger="1" minValue="383" maxValue="3726"/>
    </cacheField>
    <cacheField name="Unique Visits" numFmtId="0">
      <sharedItems containsString="0" containsBlank="1" containsNumber="1" containsInteger="1" minValue="366" maxValue="3617"/>
    </cacheField>
    <cacheField name="Pageviews" numFmtId="0">
      <sharedItems containsString="0" containsBlank="1" containsNumber="1" containsInteger="1" minValue="793" maxValue="5291"/>
    </cacheField>
    <cacheField name="Pages/Visit" numFmtId="0">
      <sharedItems containsString="0" containsBlank="1" containsNumber="1" minValue="1.42" maxValue="3.18"/>
    </cacheField>
    <cacheField name="Total Time on Site (secs.)" numFmtId="0">
      <sharedItems containsString="0" containsBlank="1" containsNumber="1" containsInteger="1" minValue="24924" maxValue="117612"/>
    </cacheField>
    <cacheField name="Avg. Time on Site (secs.)" numFmtId="0">
      <sharedItems containsString="0" containsBlank="1" containsNumber="1" containsInteger="1" minValue="28" maxValue="120"/>
    </cacheField>
    <cacheField name="Bounce Rate" numFmtId="0">
      <sharedItems containsString="0" containsBlank="1" containsNumber="1" minValue="0.53520000000000001" maxValue="0.85780000000000001"/>
    </cacheField>
    <cacheField name="Bounce Rating" numFmtId="0">
      <sharedItems containsBlank="1"/>
    </cacheField>
    <cacheField name="% New Visits" numFmtId="0">
      <sharedItems containsString="0" containsBlank="1" containsNumber="1" minValue="0.78510000000000002" maxValue="0.94789999999999996"/>
    </cacheField>
    <cacheField name="Volume" numFmtId="0">
      <sharedItems containsString="0" containsBlank="1" containsNumber="1" containsInteger="1" minValue="3826" maxValue="31972"/>
    </cacheField>
    <cacheField name="Revenue" numFmtId="0">
      <sharedItems containsString="0" containsBlank="1" containsNumber="1" minValue="133966.902" maxValue="951216.16399999999"/>
    </cacheField>
    <cacheField name="Profit" numFmtId="0">
      <sharedItems containsString="0" containsBlank="1" containsNumber="1" minValue="32825.299999999996" maxValue="275218.09999999998"/>
    </cacheField>
    <cacheField name="Inquiries" numFmtId="0">
      <sharedItems containsString="0" containsBlank="1" containsNumber="1" containsInteger="1" minValue="1" maxValue="1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te Gumpal" refreshedDate="45429.718897453706" createdVersion="8" refreshedVersion="8" minRefreshableVersion="3" recordCount="104" xr:uid="{6354286B-5AE1-4B3A-9C85-3A8F73A7B965}">
  <cacheSource type="worksheet">
    <worksheetSource ref="A1:Z1048576" sheet="SRC"/>
  </cacheSource>
  <cacheFields count="26">
    <cacheField name="Phase" numFmtId="0">
      <sharedItems containsBlank="1"/>
    </cacheField>
    <cacheField name="PhraseDesc" numFmtId="0">
      <sharedItems containsBlank="1" count="5">
        <s v="1 - Initial Period"/>
        <s v="2 - Pre-Promo"/>
        <s v="3 - Promo"/>
        <s v="4 - Post-Promo"/>
        <m/>
      </sharedItems>
    </cacheField>
    <cacheField name="PhaseCode" numFmtId="0">
      <sharedItems containsString="0" containsBlank="1" containsNumber="1" containsInteger="1" minValue="1" maxValue="4"/>
    </cacheField>
    <cacheField name="WeekCode" numFmtId="0">
      <sharedItems containsString="0" containsBlank="1" containsNumber="1" containsInteger="1" minValue="1" maxValue="66" count="67">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m/>
      </sharedItems>
    </cacheField>
    <cacheField name="MonthYear" numFmtId="0">
      <sharedItems containsBlank="1"/>
    </cacheField>
    <cacheField name="Year" numFmtId="0">
      <sharedItems containsBlank="1"/>
    </cacheField>
    <cacheField name="YearMonth" numFmtId="0">
      <sharedItems containsBlank="1"/>
    </cacheField>
    <cacheField name="Week (2008-2009)" numFmtId="0">
      <sharedItems containsBlank="1"/>
    </cacheField>
    <cacheField name="Visits" numFmtId="0">
      <sharedItems containsString="0" containsBlank="1" containsNumber="1" containsInteger="1" minValue="383" maxValue="3726"/>
    </cacheField>
    <cacheField name="Unique Visits" numFmtId="0">
      <sharedItems containsString="0" containsBlank="1" containsNumber="1" containsInteger="1" minValue="366" maxValue="3617"/>
    </cacheField>
    <cacheField name="Pageviews" numFmtId="0">
      <sharedItems containsString="0" containsBlank="1" containsNumber="1" containsInteger="1" minValue="793" maxValue="5291"/>
    </cacheField>
    <cacheField name="Pages/Visit" numFmtId="0">
      <sharedItems containsString="0" containsBlank="1" containsNumber="1" minValue="1.42" maxValue="3.18"/>
    </cacheField>
    <cacheField name="Total Time on Site (secs.)" numFmtId="0">
      <sharedItems containsString="0" containsBlank="1" containsNumber="1" containsInteger="1" minValue="24924" maxValue="117612"/>
    </cacheField>
    <cacheField name="Avg. Time on Site (secs.)" numFmtId="0">
      <sharedItems containsString="0" containsBlank="1" containsNumber="1" containsInteger="1" minValue="28" maxValue="120"/>
    </cacheField>
    <cacheField name="Bounce Rate" numFmtId="0">
      <sharedItems containsString="0" containsBlank="1" containsNumber="1" minValue="0.53520000000000001" maxValue="0.85780000000000001"/>
    </cacheField>
    <cacheField name="Bounce Rating" numFmtId="0">
      <sharedItems containsBlank="1"/>
    </cacheField>
    <cacheField name="% New Visits" numFmtId="0">
      <sharedItems containsString="0" containsBlank="1" containsNumber="1" minValue="0.78510000000000002" maxValue="0.94789999999999996"/>
    </cacheField>
    <cacheField name="Volume" numFmtId="0">
      <sharedItems containsString="0" containsBlank="1" containsNumber="1" containsInteger="1" minValue="3826" maxValue="31972"/>
    </cacheField>
    <cacheField name="Revenue" numFmtId="0">
      <sharedItems containsString="0" containsBlank="1" containsNumber="1" minValue="133966.902" maxValue="951216.16399999999"/>
    </cacheField>
    <cacheField name="Profit" numFmtId="0">
      <sharedItems containsString="0" containsBlank="1" containsNumber="1" minValue="32825.299999999996" maxValue="275218.09999999998"/>
    </cacheField>
    <cacheField name="Inquiries" numFmtId="0">
      <sharedItems containsString="0" containsBlank="1" containsNumber="1" containsInteger="1" minValue="1" maxValue="16"/>
    </cacheField>
    <cacheField name="Revenue Per Visit" numFmtId="0">
      <sharedItems containsString="0" containsBlank="1" containsNumber="1" minValue="108.61016666666667" maxValue="1556.8185990180032"/>
    </cacheField>
    <cacheField name="Stickiness" numFmtId="0">
      <sharedItems containsString="0" containsBlank="1" containsNumber="1" minValue="2.6787674742003952E-2" maxValue="0.2647295615896948"/>
    </cacheField>
    <cacheField name="Stickeness Rating" numFmtId="0">
      <sharedItems containsBlank="1"/>
    </cacheField>
    <cacheField name="Cost Per (Visitor) Acquisition" numFmtId="0">
      <sharedItems containsString="0" containsBlank="1" containsNumber="1" minValue="0.4065767860918213" maxValue="1.5812776723592663"/>
    </cacheField>
    <cacheField name="Marketing ROI per Visitor" numFmtId="0">
      <sharedItems containsString="0" containsBlank="1" containsNumber="1" minValue="7.352224533599469E-2" maxValue="0.4168291946400000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te Gumpal" refreshedDate="45429.975441087961" createdVersion="8" refreshedVersion="8" minRefreshableVersion="3" recordCount="463" xr:uid="{998F9C32-96BB-4742-A659-0B67CD520C72}">
  <cacheSource type="worksheet">
    <worksheetSource ref="G1:G1048576" sheet="Daily Visits"/>
  </cacheSource>
  <cacheFields count="1">
    <cacheField name="Count" numFmtId="0">
      <sharedItems containsString="0" containsBlank="1" containsNumber="1" containsInteger="1" minValue="-2" maxValue="3" count="5">
        <n v="-2"/>
        <n v="1"/>
        <n v="2"/>
        <n v="3"/>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ete Gumpal" refreshedDate="45429.718883680558" backgroundQuery="1" createdVersion="8" refreshedVersion="8" minRefreshableVersion="3" recordCount="0" supportSubquery="1" supportAdvancedDrill="1" xr:uid="{06D8A6E4-73C0-4DEC-B871-2D8B7C036F76}">
  <cacheSource type="external" connectionId="1"/>
  <cacheFields count="3">
    <cacheField name="[Measures].[Average of Revenue Per Visit]" caption="Average of Revenue Per Visit" numFmtId="0" hierarchy="46" level="32767"/>
    <cacheField name="[Range].[PhraseDesc].[PhraseDesc]" caption="PhraseDesc" numFmtId="0" hierarchy="1" level="1">
      <sharedItems count="4">
        <s v="1 - Initial Period"/>
        <s v="2 - Pre-Promo"/>
        <s v="3 - Promo"/>
        <s v="4 - Post-Promo"/>
      </sharedItems>
    </cacheField>
    <cacheField name="[Range].[WeekCode].[WeekCode]" caption="WeekCode" numFmtId="0" hierarchy="3" level="1">
      <sharedItems containsSemiMixedTypes="0" containsString="0" containsNumber="1" containsInteger="1" minValue="1" maxValue="66" count="66">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sharedItems>
      <extLst>
        <ext xmlns:x15="http://schemas.microsoft.com/office/spreadsheetml/2010/11/main" uri="{4F2E5C28-24EA-4eb8-9CBF-B6C8F9C3D259}">
          <x15:cachedUniqueNames>
            <x15:cachedUniqueName index="0" name="[Range].[WeekCode].&amp;[1]"/>
            <x15:cachedUniqueName index="1" name="[Range].[WeekCode].&amp;[2]"/>
            <x15:cachedUniqueName index="2" name="[Range].[WeekCode].&amp;[3]"/>
            <x15:cachedUniqueName index="3" name="[Range].[WeekCode].&amp;[4]"/>
            <x15:cachedUniqueName index="4" name="[Range].[WeekCode].&amp;[5]"/>
            <x15:cachedUniqueName index="5" name="[Range].[WeekCode].&amp;[6]"/>
            <x15:cachedUniqueName index="6" name="[Range].[WeekCode].&amp;[7]"/>
            <x15:cachedUniqueName index="7" name="[Range].[WeekCode].&amp;[8]"/>
            <x15:cachedUniqueName index="8" name="[Range].[WeekCode].&amp;[9]"/>
            <x15:cachedUniqueName index="9" name="[Range].[WeekCode].&amp;[10]"/>
            <x15:cachedUniqueName index="10" name="[Range].[WeekCode].&amp;[11]"/>
            <x15:cachedUniqueName index="11" name="[Range].[WeekCode].&amp;[12]"/>
            <x15:cachedUniqueName index="12" name="[Range].[WeekCode].&amp;[13]"/>
            <x15:cachedUniqueName index="13" name="[Range].[WeekCode].&amp;[14]"/>
            <x15:cachedUniqueName index="14" name="[Range].[WeekCode].&amp;[15]"/>
            <x15:cachedUniqueName index="15" name="[Range].[WeekCode].&amp;[16]"/>
            <x15:cachedUniqueName index="16" name="[Range].[WeekCode].&amp;[17]"/>
            <x15:cachedUniqueName index="17" name="[Range].[WeekCode].&amp;[18]"/>
            <x15:cachedUniqueName index="18" name="[Range].[WeekCode].&amp;[19]"/>
            <x15:cachedUniqueName index="19" name="[Range].[WeekCode].&amp;[20]"/>
            <x15:cachedUniqueName index="20" name="[Range].[WeekCode].&amp;[21]"/>
            <x15:cachedUniqueName index="21" name="[Range].[WeekCode].&amp;[22]"/>
            <x15:cachedUniqueName index="22" name="[Range].[WeekCode].&amp;[23]"/>
            <x15:cachedUniqueName index="23" name="[Range].[WeekCode].&amp;[24]"/>
            <x15:cachedUniqueName index="24" name="[Range].[WeekCode].&amp;[25]"/>
            <x15:cachedUniqueName index="25" name="[Range].[WeekCode].&amp;[26]"/>
            <x15:cachedUniqueName index="26" name="[Range].[WeekCode].&amp;[27]"/>
            <x15:cachedUniqueName index="27" name="[Range].[WeekCode].&amp;[28]"/>
            <x15:cachedUniqueName index="28" name="[Range].[WeekCode].&amp;[29]"/>
            <x15:cachedUniqueName index="29" name="[Range].[WeekCode].&amp;[30]"/>
            <x15:cachedUniqueName index="30" name="[Range].[WeekCode].&amp;[31]"/>
            <x15:cachedUniqueName index="31" name="[Range].[WeekCode].&amp;[32]"/>
            <x15:cachedUniqueName index="32" name="[Range].[WeekCode].&amp;[33]"/>
            <x15:cachedUniqueName index="33" name="[Range].[WeekCode].&amp;[34]"/>
            <x15:cachedUniqueName index="34" name="[Range].[WeekCode].&amp;[35]"/>
            <x15:cachedUniqueName index="35" name="[Range].[WeekCode].&amp;[36]"/>
            <x15:cachedUniqueName index="36" name="[Range].[WeekCode].&amp;[37]"/>
            <x15:cachedUniqueName index="37" name="[Range].[WeekCode].&amp;[38]"/>
            <x15:cachedUniqueName index="38" name="[Range].[WeekCode].&amp;[39]"/>
            <x15:cachedUniqueName index="39" name="[Range].[WeekCode].&amp;[40]"/>
            <x15:cachedUniqueName index="40" name="[Range].[WeekCode].&amp;[41]"/>
            <x15:cachedUniqueName index="41" name="[Range].[WeekCode].&amp;[42]"/>
            <x15:cachedUniqueName index="42" name="[Range].[WeekCode].&amp;[43]"/>
            <x15:cachedUniqueName index="43" name="[Range].[WeekCode].&amp;[44]"/>
            <x15:cachedUniqueName index="44" name="[Range].[WeekCode].&amp;[45]"/>
            <x15:cachedUniqueName index="45" name="[Range].[WeekCode].&amp;[46]"/>
            <x15:cachedUniqueName index="46" name="[Range].[WeekCode].&amp;[47]"/>
            <x15:cachedUniqueName index="47" name="[Range].[WeekCode].&amp;[48]"/>
            <x15:cachedUniqueName index="48" name="[Range].[WeekCode].&amp;[49]"/>
            <x15:cachedUniqueName index="49" name="[Range].[WeekCode].&amp;[50]"/>
            <x15:cachedUniqueName index="50" name="[Range].[WeekCode].&amp;[51]"/>
            <x15:cachedUniqueName index="51" name="[Range].[WeekCode].&amp;[52]"/>
            <x15:cachedUniqueName index="52" name="[Range].[WeekCode].&amp;[53]"/>
            <x15:cachedUniqueName index="53" name="[Range].[WeekCode].&amp;[54]"/>
            <x15:cachedUniqueName index="54" name="[Range].[WeekCode].&amp;[55]"/>
            <x15:cachedUniqueName index="55" name="[Range].[WeekCode].&amp;[56]"/>
            <x15:cachedUniqueName index="56" name="[Range].[WeekCode].&amp;[57]"/>
            <x15:cachedUniqueName index="57" name="[Range].[WeekCode].&amp;[58]"/>
            <x15:cachedUniqueName index="58" name="[Range].[WeekCode].&amp;[59]"/>
            <x15:cachedUniqueName index="59" name="[Range].[WeekCode].&amp;[60]"/>
            <x15:cachedUniqueName index="60" name="[Range].[WeekCode].&amp;[61]"/>
            <x15:cachedUniqueName index="61" name="[Range].[WeekCode].&amp;[62]"/>
            <x15:cachedUniqueName index="62" name="[Range].[WeekCode].&amp;[63]"/>
            <x15:cachedUniqueName index="63" name="[Range].[WeekCode].&amp;[64]"/>
            <x15:cachedUniqueName index="64" name="[Range].[WeekCode].&amp;[65]"/>
            <x15:cachedUniqueName index="65" name="[Range].[WeekCode].&amp;[66]"/>
          </x15:cachedUniqueNames>
        </ext>
      </extLst>
    </cacheField>
  </cacheFields>
  <cacheHierarchies count="52">
    <cacheHierarchy uniqueName="[Range].[Phase]" caption="Phase" attribute="1" defaultMemberUniqueName="[Range].[Phase].[All]" allUniqueName="[Range].[Phase].[All]" dimensionUniqueName="[Range]" displayFolder="" count="0" memberValueDatatype="130" unbalanced="0"/>
    <cacheHierarchy uniqueName="[Range].[PhraseDesc]" caption="PhraseDesc" attribute="1" defaultMemberUniqueName="[Range].[PhraseDesc].[All]" allUniqueName="[Range].[PhraseDesc].[All]" dimensionUniqueName="[Range]" displayFolder="" count="2" memberValueDatatype="130" unbalanced="0">
      <fieldsUsage count="2">
        <fieldUsage x="-1"/>
        <fieldUsage x="1"/>
      </fieldsUsage>
    </cacheHierarchy>
    <cacheHierarchy uniqueName="[Range].[PhaseCode]" caption="PhaseCode" attribute="1" defaultMemberUniqueName="[Range].[PhaseCode].[All]" allUniqueName="[Range].[PhaseCode].[All]" dimensionUniqueName="[Range]" displayFolder="" count="0" memberValueDatatype="20" unbalanced="0"/>
    <cacheHierarchy uniqueName="[Range].[WeekCode]" caption="WeekCode" attribute="1" defaultMemberUniqueName="[Range].[WeekCode].[All]" allUniqueName="[Range].[WeekCode].[All]" dimensionUniqueName="[Range]" displayFolder="" count="2" memberValueDatatype="20" unbalanced="0">
      <fieldsUsage count="2">
        <fieldUsage x="-1"/>
        <fieldUsage x="2"/>
      </fieldsUsage>
    </cacheHierarchy>
    <cacheHierarchy uniqueName="[Range].[MonthYear]" caption="MonthYear" attribute="1" defaultMemberUniqueName="[Range].[MonthYear].[All]" allUniqueName="[Range].[MonthYear].[All]" dimensionUniqueName="[Range]" displayFolder="" count="0" memberValueDatatype="130" unbalanced="0"/>
    <cacheHierarchy uniqueName="[Range].[Year]" caption="Year" attribute="1" defaultMemberUniqueName="[Range].[Year].[All]" allUniqueName="[Range].[Year].[All]" dimensionUniqueName="[Range]" displayFolder="" count="0" memberValueDatatype="130" unbalanced="0"/>
    <cacheHierarchy uniqueName="[Range].[YearMonth]" caption="YearMonth" attribute="1" defaultMemberUniqueName="[Range].[YearMonth].[All]" allUniqueName="[Range].[YearMonth].[All]" dimensionUniqueName="[Range]" displayFolder="" count="0" memberValueDatatype="130" unbalanced="0"/>
    <cacheHierarchy uniqueName="[Range].[Week (2008-2009)]" caption="Week (2008-2009)" attribute="1" defaultMemberUniqueName="[Range].[Week (2008-2009)].[All]" allUniqueName="[Range].[Week (2008-2009)].[All]" dimensionUniqueName="[Range]" displayFolder="" count="0" memberValueDatatype="130" unbalanced="0"/>
    <cacheHierarchy uniqueName="[Range].[Visits]" caption="Visits" attribute="1" defaultMemberUniqueName="[Range].[Visits].[All]" allUniqueName="[Range].[Visits].[All]" dimensionUniqueName="[Range]" displayFolder="" count="0" memberValueDatatype="20" unbalanced="0"/>
    <cacheHierarchy uniqueName="[Range].[Unique Visits]" caption="Unique Visits" attribute="1" defaultMemberUniqueName="[Range].[Unique Visits].[All]" allUniqueName="[Range].[Unique Visits].[All]" dimensionUniqueName="[Range]" displayFolder="" count="0" memberValueDatatype="20" unbalanced="0"/>
    <cacheHierarchy uniqueName="[Range].[Pageviews]" caption="Pageviews" attribute="1" defaultMemberUniqueName="[Range].[Pageviews].[All]" allUniqueName="[Range].[Pageviews].[All]" dimensionUniqueName="[Range]" displayFolder="" count="0" memberValueDatatype="20" unbalanced="0"/>
    <cacheHierarchy uniqueName="[Range].[Pages/Visit]" caption="Pages/Visit" attribute="1" defaultMemberUniqueName="[Range].[Pages/Visit].[All]" allUniqueName="[Range].[Pages/Visit].[All]" dimensionUniqueName="[Range]" displayFolder="" count="0" memberValueDatatype="5" unbalanced="0"/>
    <cacheHierarchy uniqueName="[Range].[Total Time on Site (secs.)]" caption="Total Time on Site (secs.)" attribute="1" defaultMemberUniqueName="[Range].[Total Time on Site (secs.)].[All]" allUniqueName="[Range].[Total Time on Site (secs.)].[All]" dimensionUniqueName="[Range]" displayFolder="" count="0" memberValueDatatype="20" unbalanced="0"/>
    <cacheHierarchy uniqueName="[Range].[Avg. Time on Site (secs.)]" caption="Avg. Time on Site (secs.)" attribute="1" defaultMemberUniqueName="[Range].[Avg. Time on Site (secs.)].[All]" allUniqueName="[Range].[Avg. Time on Site (secs.)].[All]" dimensionUniqueName="[Range]" displayFolder="" count="0" memberValueDatatype="20" unbalanced="0"/>
    <cacheHierarchy uniqueName="[Range].[Bounce Rate]" caption="Bounce Rate" attribute="1" defaultMemberUniqueName="[Range].[Bounce Rate].[All]" allUniqueName="[Range].[Bounce Rate].[All]" dimensionUniqueName="[Range]" displayFolder="" count="0" memberValueDatatype="5" unbalanced="0"/>
    <cacheHierarchy uniqueName="[Range].[Bounce Rating]" caption="Bounce Rating" attribute="1" defaultMemberUniqueName="[Range].[Bounce Rating].[All]" allUniqueName="[Range].[Bounce Rating].[All]" dimensionUniqueName="[Range]" displayFolder="" count="0" memberValueDatatype="130" unbalanced="0"/>
    <cacheHierarchy uniqueName="[Range].[% New Visits]" caption="% New Visits" attribute="1" defaultMemberUniqueName="[Range].[% New Visits].[All]" allUniqueName="[Range].[% New Visits].[All]" dimensionUniqueName="[Range]" displayFolder="" count="0" memberValueDatatype="5" unbalanced="0"/>
    <cacheHierarchy uniqueName="[Range].[Volume]" caption="Volume" attribute="1" defaultMemberUniqueName="[Range].[Volume].[All]" allUniqueName="[Range].[Volum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Inquiries]" caption="Inquiries" attribute="1" defaultMemberUniqueName="[Range].[Inquiries].[All]" allUniqueName="[Range].[Inquiries].[All]" dimensionUniqueName="[Range]" displayFolder="" count="0" memberValueDatatype="20" unbalanced="0"/>
    <cacheHierarchy uniqueName="[Range].[Revenue Per Visit]" caption="Revenue Per Visit" attribute="1" defaultMemberUniqueName="[Range].[Revenue Per Visit].[All]" allUniqueName="[Range].[Revenue Per Visit].[All]" dimensionUniqueName="[Range]" displayFolder="" count="0" memberValueDatatype="5" unbalanced="0"/>
    <cacheHierarchy uniqueName="[Range].[Stickiness]" caption="Stickiness" attribute="1" defaultMemberUniqueName="[Range].[Stickiness].[All]" allUniqueName="[Range].[Stickiness].[All]" dimensionUniqueName="[Range]" displayFolder="" count="0" memberValueDatatype="5" unbalanced="0"/>
    <cacheHierarchy uniqueName="[Range].[Stickeness Rating]" caption="Stickeness Rating" attribute="1" defaultMemberUniqueName="[Range].[Stickeness Rating].[All]" allUniqueName="[Range].[Stickeness Rating].[All]" dimensionUniqueName="[Range]" displayFolder="" count="0" memberValueDatatype="130" unbalanced="0"/>
    <cacheHierarchy uniqueName="[Range].[Cost Per (Visitor) Acquisition]" caption="Cost Per (Visitor) Acquisition" attribute="1" defaultMemberUniqueName="[Range].[Cost Per (Visitor) Acquisition].[All]" allUniqueName="[Range].[Cost Per (Visitor) Acquisition].[All]" dimensionUniqueName="[Range]" displayFolder="" count="0" memberValueDatatype="5" unbalanced="0"/>
    <cacheHierarchy uniqueName="[Range].[Marketing ROI per Visitor]" caption="Marketing ROI per Visitor" attribute="1" defaultMemberUniqueName="[Range].[Marketing ROI per Visitor].[All]" allUniqueName="[Range].[Marketing ROI per Visitor].[All]" dimensionUniqueName="[Range]" displayFolder="" count="0" memberValueDatatype="5" unbalanced="0"/>
    <cacheHierarchy uniqueName="[Range 1].[Phase]" caption="Phase" attribute="1" defaultMemberUniqueName="[Range 1].[Phase].[All]" allUniqueName="[Range 1].[Phase].[All]" dimensionUniqueName="[Range 1]" displayFolder="" count="0" memberValueDatatype="130" unbalanced="0"/>
    <cacheHierarchy uniqueName="[Range 1].[PhraseDesc]" caption="PhraseDesc" attribute="1" defaultMemberUniqueName="[Range 1].[PhraseDesc].[All]" allUniqueName="[Range 1].[PhraseDesc].[All]" dimensionUniqueName="[Range 1]" displayFolder="" count="0" memberValueDatatype="130" unbalanced="0"/>
    <cacheHierarchy uniqueName="[Range 1].[PhaseCode]" caption="PhaseCode" attribute="1" defaultMemberUniqueName="[Range 1].[PhaseCode].[All]" allUniqueName="[Range 1].[PhaseCode].[All]" dimensionUniqueName="[Range 1]" displayFolder="" count="0" memberValueDatatype="20" unbalanced="0"/>
    <cacheHierarchy uniqueName="[Range 1].[WeekCode]" caption="WeekCode" attribute="1" defaultMemberUniqueName="[Range 1].[WeekCode].[All]" allUniqueName="[Range 1].[WeekCode].[All]" dimensionUniqueName="[Range 1]" displayFolder="" count="0" memberValueDatatype="20" unbalanced="0"/>
    <cacheHierarchy uniqueName="[Range 1].[MonthCode]" caption="MonthCode" attribute="1" defaultMemberUniqueName="[Range 1].[MonthCode].[All]" allUniqueName="[Range 1].[MonthCode].[All]" dimensionUniqueName="[Range 1]" displayFolder="" count="0" memberValueDatatype="130" unbalanced="0"/>
    <cacheHierarchy uniqueName="[Range 1].[MonthYear]" caption="MonthYear" attribute="1" defaultMemberUniqueName="[Range 1].[MonthYear].[All]" allUniqueName="[Range 1].[MonthYear].[All]" dimensionUniqueName="[Range 1]" displayFolder="" count="0" memberValueDatatype="130" unbalanced="0"/>
    <cacheHierarchy uniqueName="[Range 1].[Year]" caption="Year" attribute="1" defaultMemberUniqueName="[Range 1].[Year].[All]" allUniqueName="[Range 1].[Year].[All]" dimensionUniqueName="[Range 1]" displayFolder="" count="0" memberValueDatatype="130" unbalanced="0"/>
    <cacheHierarchy uniqueName="[Range 1].[Week]" caption="Week" attribute="1" time="1" defaultMemberUniqueName="[Range 1].[Week].[All]" allUniqueName="[Range 1].[Week].[All]" dimensionUniqueName="[Range 1]" displayFolder="" count="0" memberValueDatatype="7" unbalanced="0"/>
    <cacheHierarchy uniqueName="[Range 1].[Lbs. Sold]" caption="Lbs. Sold" attribute="1" defaultMemberUniqueName="[Range 1].[Lbs. Sold].[All]" allUniqueName="[Range 1].[Lbs. Sold].[All]" dimensionUniqueName="[Range 1]" displayFolder="" count="0" memberValueDatatype="20" unbalanced="0"/>
    <cacheHierarchy uniqueName="[Range 1].[Week (Year)]" caption="Week (Year)" attribute="1" defaultMemberUniqueName="[Range 1].[Week (Year)].[All]" allUniqueName="[Range 1].[Week (Year)].[All]" dimensionUniqueName="[Range 1]" displayFolder="" count="0" memberValueDatatype="130" unbalanced="0"/>
    <cacheHierarchy uniqueName="[Range 1].[Week (Quarter)]" caption="Week (Quarter)" attribute="1" defaultMemberUniqueName="[Range 1].[Week (Quarter)].[All]" allUniqueName="[Range 1].[Week (Quarter)].[All]" dimensionUniqueName="[Range 1]" displayFolder="" count="0" memberValueDatatype="130" unbalanced="0"/>
    <cacheHierarchy uniqueName="[Range 1].[Week (Month)]" caption="Week (Month)" attribute="1" defaultMemberUniqueName="[Range 1].[Week (Month)].[All]" allUniqueName="[Range 1].[Week (Month)].[All]" dimensionUniqueName="[Range 1]" displayFolder="" count="0" memberValueDatatype="130" unbalanced="0"/>
    <cacheHierarchy uniqueName="[Range 2].[South America]" caption="South America" attribute="1" defaultMemberUniqueName="[Range 2].[South America].[All]" allUniqueName="[Range 2].[South America].[All]" dimensionUniqueName="[Range 2]" displayFolder="" count="0" memberValueDatatype="130" unbalanced="0"/>
    <cacheHierarchy uniqueName="[Range 2].[22,616]" caption="22,616" attribute="1" defaultMemberUniqueName="[Range 2].[22,616].[All]" allUniqueName="[Range 2].[22,616].[All]" dimensionUniqueName="[Range 2]" displayFolder="" count="0" memberValueDatatype="20" unbalanced="0"/>
    <cacheHierarchy uniqueName="[Range 1].[Week (Month Index)]" caption="Week (Month Index)" attribute="1" defaultMemberUniqueName="[Range 1].[Week (Month Index)].[All]" allUniqueName="[Range 1].[Week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Revenue Per Visit]" caption="Sum of Revenue Per Visit" measure="1" displayFolder="" measureGroup="Range" count="0" hidden="1">
      <extLst>
        <ext xmlns:x15="http://schemas.microsoft.com/office/spreadsheetml/2010/11/main" uri="{B97F6D7D-B522-45F9-BDA1-12C45D357490}">
          <x15:cacheHierarchy aggregatedColumn="21"/>
        </ext>
      </extLst>
    </cacheHierarchy>
    <cacheHierarchy uniqueName="[Measures].[Average of Revenue Per Visit]" caption="Average of Revenue Per Visit" measure="1" displayFolder="" measureGroup="Range"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Bounce Rate]" caption="Sum of Bounce Rate" measure="1" displayFolder="" measureGroup="Range"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Range" count="0" hidden="1">
      <extLst>
        <ext xmlns:x15="http://schemas.microsoft.com/office/spreadsheetml/2010/11/main" uri="{B97F6D7D-B522-45F9-BDA1-12C45D357490}">
          <x15:cacheHierarchy aggregatedColumn="18"/>
        </ext>
      </extLst>
    </cacheHierarchy>
    <cacheHierarchy uniqueName="[Measures].[Sum of Lbs. Sold]" caption="Sum of Lbs. Sold" measure="1" displayFolder="" measureGroup="Range 1" count="0" hidden="1">
      <extLst>
        <ext xmlns:x15="http://schemas.microsoft.com/office/spreadsheetml/2010/11/main" uri="{B97F6D7D-B522-45F9-BDA1-12C45D357490}">
          <x15:cacheHierarchy aggregatedColumn="34"/>
        </ext>
      </extLst>
    </cacheHierarchy>
    <cacheHierarchy uniqueName="[Measures].[Average of Lbs. Sold]" caption="Average of Lbs. Sold" measure="1" displayFolder="" measureGroup="Range 1" count="0" hidden="1">
      <extLst>
        <ext xmlns:x15="http://schemas.microsoft.com/office/spreadsheetml/2010/11/main" uri="{B97F6D7D-B522-45F9-BDA1-12C45D357490}">
          <x15:cacheHierarchy aggregatedColumn="34"/>
        </ext>
      </extLst>
    </cacheHierarchy>
    <cacheHierarchy uniqueName="[Measures].[Max of Lbs. Sold]" caption="Max of Lbs. Sold" measure="1" displayFolder="" measureGroup="Range 1" count="0" hidden="1">
      <extLst>
        <ext xmlns:x15="http://schemas.microsoft.com/office/spreadsheetml/2010/11/main" uri="{B97F6D7D-B522-45F9-BDA1-12C45D357490}">
          <x15:cacheHierarchy aggregatedColumn="34"/>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ete Gumpal" refreshedDate="45429.718881134257" backgroundQuery="1" createdVersion="8" refreshedVersion="8" minRefreshableVersion="3" recordCount="0" supportSubquery="1" supportAdvancedDrill="1" xr:uid="{FB85EB73-FB58-45C4-A208-1B592968B864}">
  <cacheSource type="external" connectionId="1"/>
  <cacheFields count="2">
    <cacheField name="[Range].[PhraseDesc].[PhraseDesc]" caption="PhraseDesc" numFmtId="0" hierarchy="1" level="1">
      <sharedItems count="4">
        <s v="1 - Initial Period"/>
        <s v="2 - Pre-Promo"/>
        <s v="3 - Promo"/>
        <s v="4 - Post-Promo"/>
      </sharedItems>
    </cacheField>
    <cacheField name="[Measures].[Average of Revenue Per Visit]" caption="Average of Revenue Per Visit" numFmtId="0" hierarchy="46" level="32767"/>
  </cacheFields>
  <cacheHierarchies count="52">
    <cacheHierarchy uniqueName="[Range].[Phase]" caption="Phase" attribute="1" defaultMemberUniqueName="[Range].[Phase].[All]" allUniqueName="[Range].[Phase].[All]" dimensionUniqueName="[Range]" displayFolder="" count="0" memberValueDatatype="130" unbalanced="0"/>
    <cacheHierarchy uniqueName="[Range].[PhraseDesc]" caption="PhraseDesc" attribute="1" defaultMemberUniqueName="[Range].[PhraseDesc].[All]" allUniqueName="[Range].[PhraseDesc].[All]" dimensionUniqueName="[Range]" displayFolder="" count="2" memberValueDatatype="130" unbalanced="0">
      <fieldsUsage count="2">
        <fieldUsage x="-1"/>
        <fieldUsage x="0"/>
      </fieldsUsage>
    </cacheHierarchy>
    <cacheHierarchy uniqueName="[Range].[PhaseCode]" caption="PhaseCode" attribute="1" defaultMemberUniqueName="[Range].[PhaseCode].[All]" allUniqueName="[Range].[PhaseCode].[All]" dimensionUniqueName="[Range]" displayFolder="" count="0" memberValueDatatype="20" unbalanced="0"/>
    <cacheHierarchy uniqueName="[Range].[WeekCode]" caption="WeekCode" attribute="1" defaultMemberUniqueName="[Range].[WeekCode].[All]" allUniqueName="[Range].[WeekCode].[All]" dimensionUniqueName="[Range]" displayFolder="" count="0" memberValueDatatype="20" unbalanced="0"/>
    <cacheHierarchy uniqueName="[Range].[MonthYear]" caption="MonthYear" attribute="1" defaultMemberUniqueName="[Range].[MonthYear].[All]" allUniqueName="[Range].[MonthYear].[All]" dimensionUniqueName="[Range]" displayFolder="" count="0" memberValueDatatype="130" unbalanced="0"/>
    <cacheHierarchy uniqueName="[Range].[Year]" caption="Year" attribute="1" defaultMemberUniqueName="[Range].[Year].[All]" allUniqueName="[Range].[Year].[All]" dimensionUniqueName="[Range]" displayFolder="" count="0" memberValueDatatype="130" unbalanced="0"/>
    <cacheHierarchy uniqueName="[Range].[YearMonth]" caption="YearMonth" attribute="1" defaultMemberUniqueName="[Range].[YearMonth].[All]" allUniqueName="[Range].[YearMonth].[All]" dimensionUniqueName="[Range]" displayFolder="" count="0" memberValueDatatype="130" unbalanced="0"/>
    <cacheHierarchy uniqueName="[Range].[Week (2008-2009)]" caption="Week (2008-2009)" attribute="1" defaultMemberUniqueName="[Range].[Week (2008-2009)].[All]" allUniqueName="[Range].[Week (2008-2009)].[All]" dimensionUniqueName="[Range]" displayFolder="" count="0" memberValueDatatype="130" unbalanced="0"/>
    <cacheHierarchy uniqueName="[Range].[Visits]" caption="Visits" attribute="1" defaultMemberUniqueName="[Range].[Visits].[All]" allUniqueName="[Range].[Visits].[All]" dimensionUniqueName="[Range]" displayFolder="" count="0" memberValueDatatype="20" unbalanced="0"/>
    <cacheHierarchy uniqueName="[Range].[Unique Visits]" caption="Unique Visits" attribute="1" defaultMemberUniqueName="[Range].[Unique Visits].[All]" allUniqueName="[Range].[Unique Visits].[All]" dimensionUniqueName="[Range]" displayFolder="" count="0" memberValueDatatype="20" unbalanced="0"/>
    <cacheHierarchy uniqueName="[Range].[Pageviews]" caption="Pageviews" attribute="1" defaultMemberUniqueName="[Range].[Pageviews].[All]" allUniqueName="[Range].[Pageviews].[All]" dimensionUniqueName="[Range]" displayFolder="" count="0" memberValueDatatype="20" unbalanced="0"/>
    <cacheHierarchy uniqueName="[Range].[Pages/Visit]" caption="Pages/Visit" attribute="1" defaultMemberUniqueName="[Range].[Pages/Visit].[All]" allUniqueName="[Range].[Pages/Visit].[All]" dimensionUniqueName="[Range]" displayFolder="" count="0" memberValueDatatype="5" unbalanced="0"/>
    <cacheHierarchy uniqueName="[Range].[Total Time on Site (secs.)]" caption="Total Time on Site (secs.)" attribute="1" defaultMemberUniqueName="[Range].[Total Time on Site (secs.)].[All]" allUniqueName="[Range].[Total Time on Site (secs.)].[All]" dimensionUniqueName="[Range]" displayFolder="" count="0" memberValueDatatype="20" unbalanced="0"/>
    <cacheHierarchy uniqueName="[Range].[Avg. Time on Site (secs.)]" caption="Avg. Time on Site (secs.)" attribute="1" defaultMemberUniqueName="[Range].[Avg. Time on Site (secs.)].[All]" allUniqueName="[Range].[Avg. Time on Site (secs.)].[All]" dimensionUniqueName="[Range]" displayFolder="" count="0" memberValueDatatype="20" unbalanced="0"/>
    <cacheHierarchy uniqueName="[Range].[Bounce Rate]" caption="Bounce Rate" attribute="1" defaultMemberUniqueName="[Range].[Bounce Rate].[All]" allUniqueName="[Range].[Bounce Rate].[All]" dimensionUniqueName="[Range]" displayFolder="" count="0" memberValueDatatype="5" unbalanced="0"/>
    <cacheHierarchy uniqueName="[Range].[Bounce Rating]" caption="Bounce Rating" attribute="1" defaultMemberUniqueName="[Range].[Bounce Rating].[All]" allUniqueName="[Range].[Bounce Rating].[All]" dimensionUniqueName="[Range]" displayFolder="" count="0" memberValueDatatype="130" unbalanced="0"/>
    <cacheHierarchy uniqueName="[Range].[% New Visits]" caption="% New Visits" attribute="1" defaultMemberUniqueName="[Range].[% New Visits].[All]" allUniqueName="[Range].[% New Visits].[All]" dimensionUniqueName="[Range]" displayFolder="" count="0" memberValueDatatype="5" unbalanced="0"/>
    <cacheHierarchy uniqueName="[Range].[Volume]" caption="Volume" attribute="1" defaultMemberUniqueName="[Range].[Volume].[All]" allUniqueName="[Range].[Volum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Inquiries]" caption="Inquiries" attribute="1" defaultMemberUniqueName="[Range].[Inquiries].[All]" allUniqueName="[Range].[Inquiries].[All]" dimensionUniqueName="[Range]" displayFolder="" count="0" memberValueDatatype="20" unbalanced="0"/>
    <cacheHierarchy uniqueName="[Range].[Revenue Per Visit]" caption="Revenue Per Visit" attribute="1" defaultMemberUniqueName="[Range].[Revenue Per Visit].[All]" allUniqueName="[Range].[Revenue Per Visit].[All]" dimensionUniqueName="[Range]" displayFolder="" count="0" memberValueDatatype="5" unbalanced="0"/>
    <cacheHierarchy uniqueName="[Range].[Stickiness]" caption="Stickiness" attribute="1" defaultMemberUniqueName="[Range].[Stickiness].[All]" allUniqueName="[Range].[Stickiness].[All]" dimensionUniqueName="[Range]" displayFolder="" count="0" memberValueDatatype="5" unbalanced="0"/>
    <cacheHierarchy uniqueName="[Range].[Stickeness Rating]" caption="Stickeness Rating" attribute="1" defaultMemberUniqueName="[Range].[Stickeness Rating].[All]" allUniqueName="[Range].[Stickeness Rating].[All]" dimensionUniqueName="[Range]" displayFolder="" count="0" memberValueDatatype="130" unbalanced="0"/>
    <cacheHierarchy uniqueName="[Range].[Cost Per (Visitor) Acquisition]" caption="Cost Per (Visitor) Acquisition" attribute="1" defaultMemberUniqueName="[Range].[Cost Per (Visitor) Acquisition].[All]" allUniqueName="[Range].[Cost Per (Visitor) Acquisition].[All]" dimensionUniqueName="[Range]" displayFolder="" count="0" memberValueDatatype="5" unbalanced="0"/>
    <cacheHierarchy uniqueName="[Range].[Marketing ROI per Visitor]" caption="Marketing ROI per Visitor" attribute="1" defaultMemberUniqueName="[Range].[Marketing ROI per Visitor].[All]" allUniqueName="[Range].[Marketing ROI per Visitor].[All]" dimensionUniqueName="[Range]" displayFolder="" count="0" memberValueDatatype="5" unbalanced="0"/>
    <cacheHierarchy uniqueName="[Range 1].[Phase]" caption="Phase" attribute="1" defaultMemberUniqueName="[Range 1].[Phase].[All]" allUniqueName="[Range 1].[Phase].[All]" dimensionUniqueName="[Range 1]" displayFolder="" count="0" memberValueDatatype="130" unbalanced="0"/>
    <cacheHierarchy uniqueName="[Range 1].[PhraseDesc]" caption="PhraseDesc" attribute="1" defaultMemberUniqueName="[Range 1].[PhraseDesc].[All]" allUniqueName="[Range 1].[PhraseDesc].[All]" dimensionUniqueName="[Range 1]" displayFolder="" count="0" memberValueDatatype="130" unbalanced="0"/>
    <cacheHierarchy uniqueName="[Range 1].[PhaseCode]" caption="PhaseCode" attribute="1" defaultMemberUniqueName="[Range 1].[PhaseCode].[All]" allUniqueName="[Range 1].[PhaseCode].[All]" dimensionUniqueName="[Range 1]" displayFolder="" count="0" memberValueDatatype="20" unbalanced="0"/>
    <cacheHierarchy uniqueName="[Range 1].[WeekCode]" caption="WeekCode" attribute="1" defaultMemberUniqueName="[Range 1].[WeekCode].[All]" allUniqueName="[Range 1].[WeekCode].[All]" dimensionUniqueName="[Range 1]" displayFolder="" count="0" memberValueDatatype="20" unbalanced="0"/>
    <cacheHierarchy uniqueName="[Range 1].[MonthCode]" caption="MonthCode" attribute="1" defaultMemberUniqueName="[Range 1].[MonthCode].[All]" allUniqueName="[Range 1].[MonthCode].[All]" dimensionUniqueName="[Range 1]" displayFolder="" count="0" memberValueDatatype="130" unbalanced="0"/>
    <cacheHierarchy uniqueName="[Range 1].[MonthYear]" caption="MonthYear" attribute="1" defaultMemberUniqueName="[Range 1].[MonthYear].[All]" allUniqueName="[Range 1].[MonthYear].[All]" dimensionUniqueName="[Range 1]" displayFolder="" count="0" memberValueDatatype="130" unbalanced="0"/>
    <cacheHierarchy uniqueName="[Range 1].[Year]" caption="Year" attribute="1" defaultMemberUniqueName="[Range 1].[Year].[All]" allUniqueName="[Range 1].[Year].[All]" dimensionUniqueName="[Range 1]" displayFolder="" count="0" memberValueDatatype="130" unbalanced="0"/>
    <cacheHierarchy uniqueName="[Range 1].[Week]" caption="Week" attribute="1" time="1" defaultMemberUniqueName="[Range 1].[Week].[All]" allUniqueName="[Range 1].[Week].[All]" dimensionUniqueName="[Range 1]" displayFolder="" count="0" memberValueDatatype="7" unbalanced="0"/>
    <cacheHierarchy uniqueName="[Range 1].[Lbs. Sold]" caption="Lbs. Sold" attribute="1" defaultMemberUniqueName="[Range 1].[Lbs. Sold].[All]" allUniqueName="[Range 1].[Lbs. Sold].[All]" dimensionUniqueName="[Range 1]" displayFolder="" count="0" memberValueDatatype="20" unbalanced="0"/>
    <cacheHierarchy uniqueName="[Range 1].[Week (Year)]" caption="Week (Year)" attribute="1" defaultMemberUniqueName="[Range 1].[Week (Year)].[All]" allUniqueName="[Range 1].[Week (Year)].[All]" dimensionUniqueName="[Range 1]" displayFolder="" count="0" memberValueDatatype="130" unbalanced="0"/>
    <cacheHierarchy uniqueName="[Range 1].[Week (Quarter)]" caption="Week (Quarter)" attribute="1" defaultMemberUniqueName="[Range 1].[Week (Quarter)].[All]" allUniqueName="[Range 1].[Week (Quarter)].[All]" dimensionUniqueName="[Range 1]" displayFolder="" count="0" memberValueDatatype="130" unbalanced="0"/>
    <cacheHierarchy uniqueName="[Range 1].[Week (Month)]" caption="Week (Month)" attribute="1" defaultMemberUniqueName="[Range 1].[Week (Month)].[All]" allUniqueName="[Range 1].[Week (Month)].[All]" dimensionUniqueName="[Range 1]" displayFolder="" count="0" memberValueDatatype="130" unbalanced="0"/>
    <cacheHierarchy uniqueName="[Range 2].[South America]" caption="South America" attribute="1" defaultMemberUniqueName="[Range 2].[South America].[All]" allUniqueName="[Range 2].[South America].[All]" dimensionUniqueName="[Range 2]" displayFolder="" count="0" memberValueDatatype="130" unbalanced="0"/>
    <cacheHierarchy uniqueName="[Range 2].[22,616]" caption="22,616" attribute="1" defaultMemberUniqueName="[Range 2].[22,616].[All]" allUniqueName="[Range 2].[22,616].[All]" dimensionUniqueName="[Range 2]" displayFolder="" count="0" memberValueDatatype="20" unbalanced="0"/>
    <cacheHierarchy uniqueName="[Range 1].[Week (Month Index)]" caption="Week (Month Index)" attribute="1" defaultMemberUniqueName="[Range 1].[Week (Month Index)].[All]" allUniqueName="[Range 1].[Week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Revenue Per Visit]" caption="Sum of Revenue Per Visit" measure="1" displayFolder="" measureGroup="Range" count="0" hidden="1">
      <extLst>
        <ext xmlns:x15="http://schemas.microsoft.com/office/spreadsheetml/2010/11/main" uri="{B97F6D7D-B522-45F9-BDA1-12C45D357490}">
          <x15:cacheHierarchy aggregatedColumn="21"/>
        </ext>
      </extLst>
    </cacheHierarchy>
    <cacheHierarchy uniqueName="[Measures].[Average of Revenue Per Visit]" caption="Average of Revenue Per Visit" measure="1" displayFolder="" measureGroup="Range"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Bounce Rate]" caption="Sum of Bounce Rate" measure="1" displayFolder="" measureGroup="Range"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Range" count="0" hidden="1">
      <extLst>
        <ext xmlns:x15="http://schemas.microsoft.com/office/spreadsheetml/2010/11/main" uri="{B97F6D7D-B522-45F9-BDA1-12C45D357490}">
          <x15:cacheHierarchy aggregatedColumn="18"/>
        </ext>
      </extLst>
    </cacheHierarchy>
    <cacheHierarchy uniqueName="[Measures].[Sum of Lbs. Sold]" caption="Sum of Lbs. Sold" measure="1" displayFolder="" measureGroup="Range 1" count="0" hidden="1">
      <extLst>
        <ext xmlns:x15="http://schemas.microsoft.com/office/spreadsheetml/2010/11/main" uri="{B97F6D7D-B522-45F9-BDA1-12C45D357490}">
          <x15:cacheHierarchy aggregatedColumn="34"/>
        </ext>
      </extLst>
    </cacheHierarchy>
    <cacheHierarchy uniqueName="[Measures].[Average of Lbs. Sold]" caption="Average of Lbs. Sold" measure="1" displayFolder="" measureGroup="Range 1" count="0" hidden="1">
      <extLst>
        <ext xmlns:x15="http://schemas.microsoft.com/office/spreadsheetml/2010/11/main" uri="{B97F6D7D-B522-45F9-BDA1-12C45D357490}">
          <x15:cacheHierarchy aggregatedColumn="34"/>
        </ext>
      </extLst>
    </cacheHierarchy>
    <cacheHierarchy uniqueName="[Measures].[Max of Lbs. Sold]" caption="Max of Lbs. Sold" measure="1" displayFolder="" measureGroup="Range 1" count="0" hidden="1">
      <extLst>
        <ext xmlns:x15="http://schemas.microsoft.com/office/spreadsheetml/2010/11/main" uri="{B97F6D7D-B522-45F9-BDA1-12C45D357490}">
          <x15:cacheHierarchy aggregatedColumn="34"/>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ete Gumpal" refreshedDate="45429.71888252315" backgroundQuery="1" createdVersion="8" refreshedVersion="8" minRefreshableVersion="3" recordCount="0" supportSubquery="1" supportAdvancedDrill="1" xr:uid="{7670B2A6-CA9C-410D-8583-F557C082B5EE}">
  <cacheSource type="external" connectionId="1"/>
  <cacheFields count="3">
    <cacheField name="[Range].[WeekCode].[WeekCode]" caption="WeekCode" numFmtId="0" hierarchy="3" level="1">
      <sharedItems containsSemiMixedTypes="0" containsString="0" containsNumber="1" containsInteger="1" minValue="1" maxValue="66" count="66">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sharedItems>
      <extLst>
        <ext xmlns:x15="http://schemas.microsoft.com/office/spreadsheetml/2010/11/main" uri="{4F2E5C28-24EA-4eb8-9CBF-B6C8F9C3D259}">
          <x15:cachedUniqueNames>
            <x15:cachedUniqueName index="0" name="[Range].[WeekCode].&amp;[1]"/>
            <x15:cachedUniqueName index="1" name="[Range].[WeekCode].&amp;[2]"/>
            <x15:cachedUniqueName index="2" name="[Range].[WeekCode].&amp;[3]"/>
            <x15:cachedUniqueName index="3" name="[Range].[WeekCode].&amp;[4]"/>
            <x15:cachedUniqueName index="4" name="[Range].[WeekCode].&amp;[5]"/>
            <x15:cachedUniqueName index="5" name="[Range].[WeekCode].&amp;[6]"/>
            <x15:cachedUniqueName index="6" name="[Range].[WeekCode].&amp;[7]"/>
            <x15:cachedUniqueName index="7" name="[Range].[WeekCode].&amp;[8]"/>
            <x15:cachedUniqueName index="8" name="[Range].[WeekCode].&amp;[9]"/>
            <x15:cachedUniqueName index="9" name="[Range].[WeekCode].&amp;[10]"/>
            <x15:cachedUniqueName index="10" name="[Range].[WeekCode].&amp;[11]"/>
            <x15:cachedUniqueName index="11" name="[Range].[WeekCode].&amp;[12]"/>
            <x15:cachedUniqueName index="12" name="[Range].[WeekCode].&amp;[13]"/>
            <x15:cachedUniqueName index="13" name="[Range].[WeekCode].&amp;[14]"/>
            <x15:cachedUniqueName index="14" name="[Range].[WeekCode].&amp;[15]"/>
            <x15:cachedUniqueName index="15" name="[Range].[WeekCode].&amp;[16]"/>
            <x15:cachedUniqueName index="16" name="[Range].[WeekCode].&amp;[17]"/>
            <x15:cachedUniqueName index="17" name="[Range].[WeekCode].&amp;[18]"/>
            <x15:cachedUniqueName index="18" name="[Range].[WeekCode].&amp;[19]"/>
            <x15:cachedUniqueName index="19" name="[Range].[WeekCode].&amp;[20]"/>
            <x15:cachedUniqueName index="20" name="[Range].[WeekCode].&amp;[21]"/>
            <x15:cachedUniqueName index="21" name="[Range].[WeekCode].&amp;[22]"/>
            <x15:cachedUniqueName index="22" name="[Range].[WeekCode].&amp;[23]"/>
            <x15:cachedUniqueName index="23" name="[Range].[WeekCode].&amp;[24]"/>
            <x15:cachedUniqueName index="24" name="[Range].[WeekCode].&amp;[25]"/>
            <x15:cachedUniqueName index="25" name="[Range].[WeekCode].&amp;[26]"/>
            <x15:cachedUniqueName index="26" name="[Range].[WeekCode].&amp;[27]"/>
            <x15:cachedUniqueName index="27" name="[Range].[WeekCode].&amp;[28]"/>
            <x15:cachedUniqueName index="28" name="[Range].[WeekCode].&amp;[29]"/>
            <x15:cachedUniqueName index="29" name="[Range].[WeekCode].&amp;[30]"/>
            <x15:cachedUniqueName index="30" name="[Range].[WeekCode].&amp;[31]"/>
            <x15:cachedUniqueName index="31" name="[Range].[WeekCode].&amp;[32]"/>
            <x15:cachedUniqueName index="32" name="[Range].[WeekCode].&amp;[33]"/>
            <x15:cachedUniqueName index="33" name="[Range].[WeekCode].&amp;[34]"/>
            <x15:cachedUniqueName index="34" name="[Range].[WeekCode].&amp;[35]"/>
            <x15:cachedUniqueName index="35" name="[Range].[WeekCode].&amp;[36]"/>
            <x15:cachedUniqueName index="36" name="[Range].[WeekCode].&amp;[37]"/>
            <x15:cachedUniqueName index="37" name="[Range].[WeekCode].&amp;[38]"/>
            <x15:cachedUniqueName index="38" name="[Range].[WeekCode].&amp;[39]"/>
            <x15:cachedUniqueName index="39" name="[Range].[WeekCode].&amp;[40]"/>
            <x15:cachedUniqueName index="40" name="[Range].[WeekCode].&amp;[41]"/>
            <x15:cachedUniqueName index="41" name="[Range].[WeekCode].&amp;[42]"/>
            <x15:cachedUniqueName index="42" name="[Range].[WeekCode].&amp;[43]"/>
            <x15:cachedUniqueName index="43" name="[Range].[WeekCode].&amp;[44]"/>
            <x15:cachedUniqueName index="44" name="[Range].[WeekCode].&amp;[45]"/>
            <x15:cachedUniqueName index="45" name="[Range].[WeekCode].&amp;[46]"/>
            <x15:cachedUniqueName index="46" name="[Range].[WeekCode].&amp;[47]"/>
            <x15:cachedUniqueName index="47" name="[Range].[WeekCode].&amp;[48]"/>
            <x15:cachedUniqueName index="48" name="[Range].[WeekCode].&amp;[49]"/>
            <x15:cachedUniqueName index="49" name="[Range].[WeekCode].&amp;[50]"/>
            <x15:cachedUniqueName index="50" name="[Range].[WeekCode].&amp;[51]"/>
            <x15:cachedUniqueName index="51" name="[Range].[WeekCode].&amp;[52]"/>
            <x15:cachedUniqueName index="52" name="[Range].[WeekCode].&amp;[53]"/>
            <x15:cachedUniqueName index="53" name="[Range].[WeekCode].&amp;[54]"/>
            <x15:cachedUniqueName index="54" name="[Range].[WeekCode].&amp;[55]"/>
            <x15:cachedUniqueName index="55" name="[Range].[WeekCode].&amp;[56]"/>
            <x15:cachedUniqueName index="56" name="[Range].[WeekCode].&amp;[57]"/>
            <x15:cachedUniqueName index="57" name="[Range].[WeekCode].&amp;[58]"/>
            <x15:cachedUniqueName index="58" name="[Range].[WeekCode].&amp;[59]"/>
            <x15:cachedUniqueName index="59" name="[Range].[WeekCode].&amp;[60]"/>
            <x15:cachedUniqueName index="60" name="[Range].[WeekCode].&amp;[61]"/>
            <x15:cachedUniqueName index="61" name="[Range].[WeekCode].&amp;[62]"/>
            <x15:cachedUniqueName index="62" name="[Range].[WeekCode].&amp;[63]"/>
            <x15:cachedUniqueName index="63" name="[Range].[WeekCode].&amp;[64]"/>
            <x15:cachedUniqueName index="64" name="[Range].[WeekCode].&amp;[65]"/>
            <x15:cachedUniqueName index="65" name="[Range].[WeekCode].&amp;[66]"/>
          </x15:cachedUniqueNames>
        </ext>
      </extLst>
    </cacheField>
    <cacheField name="[Measures].[Sum of Bounce Rate]" caption="Sum of Bounce Rate" numFmtId="0" hierarchy="47" level="32767"/>
    <cacheField name="[Measures].[Sum of Revenue]" caption="Sum of Revenue" numFmtId="0" hierarchy="48" level="32767"/>
  </cacheFields>
  <cacheHierarchies count="52">
    <cacheHierarchy uniqueName="[Range].[Phase]" caption="Phase" attribute="1" defaultMemberUniqueName="[Range].[Phase].[All]" allUniqueName="[Range].[Phase].[All]" dimensionUniqueName="[Range]" displayFolder="" count="0" memberValueDatatype="130" unbalanced="0"/>
    <cacheHierarchy uniqueName="[Range].[PhraseDesc]" caption="PhraseDesc" attribute="1" defaultMemberUniqueName="[Range].[PhraseDesc].[All]" allUniqueName="[Range].[PhraseDesc].[All]" dimensionUniqueName="[Range]" displayFolder="" count="0" memberValueDatatype="130" unbalanced="0"/>
    <cacheHierarchy uniqueName="[Range].[PhaseCode]" caption="PhaseCode" attribute="1" defaultMemberUniqueName="[Range].[PhaseCode].[All]" allUniqueName="[Range].[PhaseCode].[All]" dimensionUniqueName="[Range]" displayFolder="" count="0" memberValueDatatype="20" unbalanced="0"/>
    <cacheHierarchy uniqueName="[Range].[WeekCode]" caption="WeekCode" attribute="1" defaultMemberUniqueName="[Range].[WeekCode].[All]" allUniqueName="[Range].[WeekCode].[All]" dimensionUniqueName="[Range]" displayFolder="" count="2" memberValueDatatype="20" unbalanced="0">
      <fieldsUsage count="2">
        <fieldUsage x="-1"/>
        <fieldUsage x="0"/>
      </fieldsUsage>
    </cacheHierarchy>
    <cacheHierarchy uniqueName="[Range].[MonthYear]" caption="MonthYear" attribute="1" defaultMemberUniqueName="[Range].[MonthYear].[All]" allUniqueName="[Range].[MonthYear].[All]" dimensionUniqueName="[Range]" displayFolder="" count="0" memberValueDatatype="130" unbalanced="0"/>
    <cacheHierarchy uniqueName="[Range].[Year]" caption="Year" attribute="1" defaultMemberUniqueName="[Range].[Year].[All]" allUniqueName="[Range].[Year].[All]" dimensionUniqueName="[Range]" displayFolder="" count="0" memberValueDatatype="130" unbalanced="0"/>
    <cacheHierarchy uniqueName="[Range].[YearMonth]" caption="YearMonth" attribute="1" defaultMemberUniqueName="[Range].[YearMonth].[All]" allUniqueName="[Range].[YearMonth].[All]" dimensionUniqueName="[Range]" displayFolder="" count="0" memberValueDatatype="130" unbalanced="0"/>
    <cacheHierarchy uniqueName="[Range].[Week (2008-2009)]" caption="Week (2008-2009)" attribute="1" defaultMemberUniqueName="[Range].[Week (2008-2009)].[All]" allUniqueName="[Range].[Week (2008-2009)].[All]" dimensionUniqueName="[Range]" displayFolder="" count="0" memberValueDatatype="130" unbalanced="0"/>
    <cacheHierarchy uniqueName="[Range].[Visits]" caption="Visits" attribute="1" defaultMemberUniqueName="[Range].[Visits].[All]" allUniqueName="[Range].[Visits].[All]" dimensionUniqueName="[Range]" displayFolder="" count="0" memberValueDatatype="20" unbalanced="0"/>
    <cacheHierarchy uniqueName="[Range].[Unique Visits]" caption="Unique Visits" attribute="1" defaultMemberUniqueName="[Range].[Unique Visits].[All]" allUniqueName="[Range].[Unique Visits].[All]" dimensionUniqueName="[Range]" displayFolder="" count="0" memberValueDatatype="20" unbalanced="0"/>
    <cacheHierarchy uniqueName="[Range].[Pageviews]" caption="Pageviews" attribute="1" defaultMemberUniqueName="[Range].[Pageviews].[All]" allUniqueName="[Range].[Pageviews].[All]" dimensionUniqueName="[Range]" displayFolder="" count="0" memberValueDatatype="20" unbalanced="0"/>
    <cacheHierarchy uniqueName="[Range].[Pages/Visit]" caption="Pages/Visit" attribute="1" defaultMemberUniqueName="[Range].[Pages/Visit].[All]" allUniqueName="[Range].[Pages/Visit].[All]" dimensionUniqueName="[Range]" displayFolder="" count="0" memberValueDatatype="5" unbalanced="0"/>
    <cacheHierarchy uniqueName="[Range].[Total Time on Site (secs.)]" caption="Total Time on Site (secs.)" attribute="1" defaultMemberUniqueName="[Range].[Total Time on Site (secs.)].[All]" allUniqueName="[Range].[Total Time on Site (secs.)].[All]" dimensionUniqueName="[Range]" displayFolder="" count="0" memberValueDatatype="20" unbalanced="0"/>
    <cacheHierarchy uniqueName="[Range].[Avg. Time on Site (secs.)]" caption="Avg. Time on Site (secs.)" attribute="1" defaultMemberUniqueName="[Range].[Avg. Time on Site (secs.)].[All]" allUniqueName="[Range].[Avg. Time on Site (secs.)].[All]" dimensionUniqueName="[Range]" displayFolder="" count="0" memberValueDatatype="20" unbalanced="0"/>
    <cacheHierarchy uniqueName="[Range].[Bounce Rate]" caption="Bounce Rate" attribute="1" defaultMemberUniqueName="[Range].[Bounce Rate].[All]" allUniqueName="[Range].[Bounce Rate].[All]" dimensionUniqueName="[Range]" displayFolder="" count="0" memberValueDatatype="5" unbalanced="0"/>
    <cacheHierarchy uniqueName="[Range].[Bounce Rating]" caption="Bounce Rating" attribute="1" defaultMemberUniqueName="[Range].[Bounce Rating].[All]" allUniqueName="[Range].[Bounce Rating].[All]" dimensionUniqueName="[Range]" displayFolder="" count="0" memberValueDatatype="130" unbalanced="0"/>
    <cacheHierarchy uniqueName="[Range].[% New Visits]" caption="% New Visits" attribute="1" defaultMemberUniqueName="[Range].[% New Visits].[All]" allUniqueName="[Range].[% New Visits].[All]" dimensionUniqueName="[Range]" displayFolder="" count="0" memberValueDatatype="5" unbalanced="0"/>
    <cacheHierarchy uniqueName="[Range].[Volume]" caption="Volume" attribute="1" defaultMemberUniqueName="[Range].[Volume].[All]" allUniqueName="[Range].[Volum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Inquiries]" caption="Inquiries" attribute="1" defaultMemberUniqueName="[Range].[Inquiries].[All]" allUniqueName="[Range].[Inquiries].[All]" dimensionUniqueName="[Range]" displayFolder="" count="0" memberValueDatatype="20" unbalanced="0"/>
    <cacheHierarchy uniqueName="[Range].[Revenue Per Visit]" caption="Revenue Per Visit" attribute="1" defaultMemberUniqueName="[Range].[Revenue Per Visit].[All]" allUniqueName="[Range].[Revenue Per Visit].[All]" dimensionUniqueName="[Range]" displayFolder="" count="0" memberValueDatatype="5" unbalanced="0"/>
    <cacheHierarchy uniqueName="[Range].[Stickiness]" caption="Stickiness" attribute="1" defaultMemberUniqueName="[Range].[Stickiness].[All]" allUniqueName="[Range].[Stickiness].[All]" dimensionUniqueName="[Range]" displayFolder="" count="0" memberValueDatatype="5" unbalanced="0"/>
    <cacheHierarchy uniqueName="[Range].[Stickeness Rating]" caption="Stickeness Rating" attribute="1" defaultMemberUniqueName="[Range].[Stickeness Rating].[All]" allUniqueName="[Range].[Stickeness Rating].[All]" dimensionUniqueName="[Range]" displayFolder="" count="0" memberValueDatatype="130" unbalanced="0"/>
    <cacheHierarchy uniqueName="[Range].[Cost Per (Visitor) Acquisition]" caption="Cost Per (Visitor) Acquisition" attribute="1" defaultMemberUniqueName="[Range].[Cost Per (Visitor) Acquisition].[All]" allUniqueName="[Range].[Cost Per (Visitor) Acquisition].[All]" dimensionUniqueName="[Range]" displayFolder="" count="0" memberValueDatatype="5" unbalanced="0"/>
    <cacheHierarchy uniqueName="[Range].[Marketing ROI per Visitor]" caption="Marketing ROI per Visitor" attribute="1" defaultMemberUniqueName="[Range].[Marketing ROI per Visitor].[All]" allUniqueName="[Range].[Marketing ROI per Visitor].[All]" dimensionUniqueName="[Range]" displayFolder="" count="0" memberValueDatatype="5" unbalanced="0"/>
    <cacheHierarchy uniqueName="[Range 1].[Phase]" caption="Phase" attribute="1" defaultMemberUniqueName="[Range 1].[Phase].[All]" allUniqueName="[Range 1].[Phase].[All]" dimensionUniqueName="[Range 1]" displayFolder="" count="0" memberValueDatatype="130" unbalanced="0"/>
    <cacheHierarchy uniqueName="[Range 1].[PhraseDesc]" caption="PhraseDesc" attribute="1" defaultMemberUniqueName="[Range 1].[PhraseDesc].[All]" allUniqueName="[Range 1].[PhraseDesc].[All]" dimensionUniqueName="[Range 1]" displayFolder="" count="0" memberValueDatatype="130" unbalanced="0"/>
    <cacheHierarchy uniqueName="[Range 1].[PhaseCode]" caption="PhaseCode" attribute="1" defaultMemberUniqueName="[Range 1].[PhaseCode].[All]" allUniqueName="[Range 1].[PhaseCode].[All]" dimensionUniqueName="[Range 1]" displayFolder="" count="0" memberValueDatatype="20" unbalanced="0"/>
    <cacheHierarchy uniqueName="[Range 1].[WeekCode]" caption="WeekCode" attribute="1" defaultMemberUniqueName="[Range 1].[WeekCode].[All]" allUniqueName="[Range 1].[WeekCode].[All]" dimensionUniqueName="[Range 1]" displayFolder="" count="0" memberValueDatatype="20" unbalanced="0"/>
    <cacheHierarchy uniqueName="[Range 1].[MonthCode]" caption="MonthCode" attribute="1" defaultMemberUniqueName="[Range 1].[MonthCode].[All]" allUniqueName="[Range 1].[MonthCode].[All]" dimensionUniqueName="[Range 1]" displayFolder="" count="0" memberValueDatatype="130" unbalanced="0"/>
    <cacheHierarchy uniqueName="[Range 1].[MonthYear]" caption="MonthYear" attribute="1" defaultMemberUniqueName="[Range 1].[MonthYear].[All]" allUniqueName="[Range 1].[MonthYear].[All]" dimensionUniqueName="[Range 1]" displayFolder="" count="0" memberValueDatatype="130" unbalanced="0"/>
    <cacheHierarchy uniqueName="[Range 1].[Year]" caption="Year" attribute="1" defaultMemberUniqueName="[Range 1].[Year].[All]" allUniqueName="[Range 1].[Year].[All]" dimensionUniqueName="[Range 1]" displayFolder="" count="0" memberValueDatatype="130" unbalanced="0"/>
    <cacheHierarchy uniqueName="[Range 1].[Week]" caption="Week" attribute="1" time="1" defaultMemberUniqueName="[Range 1].[Week].[All]" allUniqueName="[Range 1].[Week].[All]" dimensionUniqueName="[Range 1]" displayFolder="" count="0" memberValueDatatype="7" unbalanced="0"/>
    <cacheHierarchy uniqueName="[Range 1].[Lbs. Sold]" caption="Lbs. Sold" attribute="1" defaultMemberUniqueName="[Range 1].[Lbs. Sold].[All]" allUniqueName="[Range 1].[Lbs. Sold].[All]" dimensionUniqueName="[Range 1]" displayFolder="" count="0" memberValueDatatype="20" unbalanced="0"/>
    <cacheHierarchy uniqueName="[Range 1].[Week (Year)]" caption="Week (Year)" attribute="1" defaultMemberUniqueName="[Range 1].[Week (Year)].[All]" allUniqueName="[Range 1].[Week (Year)].[All]" dimensionUniqueName="[Range 1]" displayFolder="" count="0" memberValueDatatype="130" unbalanced="0"/>
    <cacheHierarchy uniqueName="[Range 1].[Week (Quarter)]" caption="Week (Quarter)" attribute="1" defaultMemberUniqueName="[Range 1].[Week (Quarter)].[All]" allUniqueName="[Range 1].[Week (Quarter)].[All]" dimensionUniqueName="[Range 1]" displayFolder="" count="0" memberValueDatatype="130" unbalanced="0"/>
    <cacheHierarchy uniqueName="[Range 1].[Week (Month)]" caption="Week (Month)" attribute="1" defaultMemberUniqueName="[Range 1].[Week (Month)].[All]" allUniqueName="[Range 1].[Week (Month)].[All]" dimensionUniqueName="[Range 1]" displayFolder="" count="0" memberValueDatatype="130" unbalanced="0"/>
    <cacheHierarchy uniqueName="[Range 2].[South America]" caption="South America" attribute="1" defaultMemberUniqueName="[Range 2].[South America].[All]" allUniqueName="[Range 2].[South America].[All]" dimensionUniqueName="[Range 2]" displayFolder="" count="0" memberValueDatatype="130" unbalanced="0"/>
    <cacheHierarchy uniqueName="[Range 2].[22,616]" caption="22,616" attribute="1" defaultMemberUniqueName="[Range 2].[22,616].[All]" allUniqueName="[Range 2].[22,616].[All]" dimensionUniqueName="[Range 2]" displayFolder="" count="0" memberValueDatatype="20" unbalanced="0"/>
    <cacheHierarchy uniqueName="[Range 1].[Week (Month Index)]" caption="Week (Month Index)" attribute="1" defaultMemberUniqueName="[Range 1].[Week (Month Index)].[All]" allUniqueName="[Range 1].[Week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Revenue Per Visit]" caption="Sum of Revenue Per Visit" measure="1" displayFolder="" measureGroup="Range" count="0" hidden="1">
      <extLst>
        <ext xmlns:x15="http://schemas.microsoft.com/office/spreadsheetml/2010/11/main" uri="{B97F6D7D-B522-45F9-BDA1-12C45D357490}">
          <x15:cacheHierarchy aggregatedColumn="21"/>
        </ext>
      </extLst>
    </cacheHierarchy>
    <cacheHierarchy uniqueName="[Measures].[Average of Revenue Per Visit]" caption="Average of Revenue Per Visit" measure="1" displayFolder="" measureGroup="Range" count="0" hidden="1">
      <extLst>
        <ext xmlns:x15="http://schemas.microsoft.com/office/spreadsheetml/2010/11/main" uri="{B97F6D7D-B522-45F9-BDA1-12C45D357490}">
          <x15:cacheHierarchy aggregatedColumn="21"/>
        </ext>
      </extLst>
    </cacheHierarchy>
    <cacheHierarchy uniqueName="[Measures].[Sum of Bounce Rate]" caption="Sum of Bounce Rate" measure="1" displayFolder="" measureGroup="Range"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Revenue]" caption="Sum of Revenue" measure="1" displayFolder="" measureGroup="Range"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Lbs. Sold]" caption="Sum of Lbs. Sold" measure="1" displayFolder="" measureGroup="Range 1" count="0" hidden="1">
      <extLst>
        <ext xmlns:x15="http://schemas.microsoft.com/office/spreadsheetml/2010/11/main" uri="{B97F6D7D-B522-45F9-BDA1-12C45D357490}">
          <x15:cacheHierarchy aggregatedColumn="34"/>
        </ext>
      </extLst>
    </cacheHierarchy>
    <cacheHierarchy uniqueName="[Measures].[Average of Lbs. Sold]" caption="Average of Lbs. Sold" measure="1" displayFolder="" measureGroup="Range 1" count="0" hidden="1">
      <extLst>
        <ext xmlns:x15="http://schemas.microsoft.com/office/spreadsheetml/2010/11/main" uri="{B97F6D7D-B522-45F9-BDA1-12C45D357490}">
          <x15:cacheHierarchy aggregatedColumn="34"/>
        </ext>
      </extLst>
    </cacheHierarchy>
    <cacheHierarchy uniqueName="[Measures].[Max of Lbs. Sold]" caption="Max of Lbs. Sold" measure="1" displayFolder="" measureGroup="Range 1" count="0" hidden="1">
      <extLst>
        <ext xmlns:x15="http://schemas.microsoft.com/office/spreadsheetml/2010/11/main" uri="{B97F6D7D-B522-45F9-BDA1-12C45D357490}">
          <x15:cacheHierarchy aggregatedColumn="34"/>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ete Gumpal" refreshedDate="45429.834074305552" backgroundQuery="1" createdVersion="8" refreshedVersion="8" minRefreshableVersion="3" recordCount="0" supportSubquery="1" supportAdvancedDrill="1" xr:uid="{00EF3675-F732-41EB-A5BB-61FE611B7385}">
  <cacheSource type="external" connectionId="1"/>
  <cacheFields count="5">
    <cacheField name="[Measures].[Sum of Lbs. Sold]" caption="Sum of Lbs. Sold" numFmtId="0" hierarchy="49" level="32767"/>
    <cacheField name="[Range 1].[Week].[Week]" caption="Week" numFmtId="0" hierarchy="33" level="1">
      <sharedItems containsSemiMixedTypes="0" containsNonDate="0" containsDate="1" containsString="0" minDate="2005-01-02T00:00:00" maxDate="2010-07-19T00:00:00" count="290">
        <d v="2005-01-02T00:00:00"/>
        <d v="2005-01-09T00:00:00"/>
        <d v="2005-01-16T00:00:00"/>
        <d v="2005-01-23T00:00:00"/>
        <d v="2005-01-30T00:00:00"/>
        <d v="2005-02-06T00:00:00"/>
        <d v="2005-02-13T00:00:00"/>
        <d v="2005-02-20T00:00:00"/>
        <d v="2005-02-27T00:00:00"/>
        <d v="2005-03-06T00:00:00"/>
        <d v="2005-03-13T00:00:00"/>
        <d v="2005-03-20T00:00:00"/>
        <d v="2005-03-27T00:00:00"/>
        <d v="2005-04-03T00:00:00"/>
        <d v="2005-04-10T00:00:00"/>
        <d v="2005-04-17T00:00:00"/>
        <d v="2005-04-24T00:00:00"/>
        <d v="2005-05-01T00:00:00"/>
        <d v="2005-05-08T00:00:00"/>
        <d v="2005-05-15T00:00:00"/>
        <d v="2005-05-22T00:00:00"/>
        <d v="2005-05-29T00:00:00"/>
        <d v="2005-06-05T00:00:00"/>
        <d v="2005-06-12T00:00:00"/>
        <d v="2005-06-19T00:00:00"/>
        <d v="2005-06-26T00:00:00"/>
        <d v="2005-07-03T00:00:00"/>
        <d v="2005-07-10T00:00:00"/>
        <d v="2005-07-17T00:00:00"/>
        <d v="2005-07-24T00:00:00"/>
        <d v="2005-07-31T00:00:00"/>
        <d v="2005-08-07T00:00:00"/>
        <d v="2005-08-14T00:00:00"/>
        <d v="2005-08-21T00:00:00"/>
        <d v="2005-08-28T00:00:00"/>
        <d v="2005-09-04T00:00:00"/>
        <d v="2005-09-11T00:00:00"/>
        <d v="2005-09-18T00:00:00"/>
        <d v="2005-09-25T00:00:00"/>
        <d v="2005-10-02T00:00:00"/>
        <d v="2005-10-09T00:00:00"/>
        <d v="2005-10-16T00:00:00"/>
        <d v="2005-10-23T00:00:00"/>
        <d v="2005-10-30T00:00:00"/>
        <d v="2005-11-06T00:00:00"/>
        <d v="2005-11-13T00:00:00"/>
        <d v="2005-11-20T00:00:00"/>
        <d v="2005-11-27T00:00:00"/>
        <d v="2005-12-04T00:00:00"/>
        <d v="2005-12-11T00:00:00"/>
        <d v="2005-12-18T00:00:00"/>
        <d v="2005-12-25T00:00:00"/>
        <d v="2006-01-01T00:00:00"/>
        <d v="2006-01-08T00:00:00"/>
        <d v="2006-01-15T00:00:00"/>
        <d v="2006-01-22T00:00:00"/>
        <d v="2006-01-29T00:00:00"/>
        <d v="2006-02-05T00:00:00"/>
        <d v="2006-02-12T00:00:00"/>
        <d v="2006-02-19T00:00:00"/>
        <d v="2006-02-26T00:00:00"/>
        <d v="2006-03-05T00:00:00"/>
        <d v="2006-03-12T00:00:00"/>
        <d v="2006-03-19T00:00:00"/>
        <d v="2006-03-26T00:00:00"/>
        <d v="2006-04-02T00:00:00"/>
        <d v="2006-04-09T00:00:00"/>
        <d v="2006-04-16T00:00:00"/>
        <d v="2006-04-23T00:00:00"/>
        <d v="2006-04-30T00:00:00"/>
        <d v="2006-05-07T00:00:00"/>
        <d v="2006-05-14T00:00:00"/>
        <d v="2006-05-21T00:00:00"/>
        <d v="2006-05-28T00:00:00"/>
        <d v="2006-06-04T00:00:00"/>
        <d v="2006-06-11T00:00:00"/>
        <d v="2006-06-18T00:00:00"/>
        <d v="2006-06-25T00:00:00"/>
        <d v="2006-07-02T00:00:00"/>
        <d v="2006-07-09T00:00:00"/>
        <d v="2006-07-16T00:00:00"/>
        <d v="2006-07-23T00:00:00"/>
        <d v="2006-07-30T00:00:00"/>
        <d v="2006-08-06T00:00:00"/>
        <d v="2006-08-13T00:00:00"/>
        <d v="2006-08-20T00:00:00"/>
        <d v="2006-08-27T00:00:00"/>
        <d v="2006-09-03T00:00:00"/>
        <d v="2006-09-10T00:00:00"/>
        <d v="2006-09-17T00:00:00"/>
        <d v="2006-09-24T00:00:00"/>
        <d v="2006-10-01T00:00:00"/>
        <d v="2006-10-08T00:00:00"/>
        <d v="2006-10-15T00:00:00"/>
        <d v="2006-10-22T00:00:00"/>
        <d v="2006-10-29T00:00:00"/>
        <d v="2006-11-05T00:00:00"/>
        <d v="2006-11-12T00:00:00"/>
        <d v="2006-11-19T00:00:00"/>
        <d v="2006-11-26T00:00:00"/>
        <d v="2006-12-03T00:00:00"/>
        <d v="2006-12-10T00:00:00"/>
        <d v="2006-12-17T00:00:00"/>
        <d v="2006-12-24T00:00:00"/>
        <d v="2006-12-31T00:00:00"/>
        <d v="2007-01-07T00:00:00"/>
        <d v="2007-01-14T00:00:00"/>
        <d v="2007-01-21T00:00:00"/>
        <d v="2007-01-28T00:00:00"/>
        <d v="2007-02-04T00:00:00"/>
        <d v="2007-02-11T00:00:00"/>
        <d v="2007-02-18T00:00:00"/>
        <d v="2007-02-25T00:00:00"/>
        <d v="2007-03-04T00:00:00"/>
        <d v="2007-03-11T00:00:00"/>
        <d v="2007-03-18T00:00:00"/>
        <d v="2007-03-25T00:00:00"/>
        <d v="2007-04-01T00:00:00"/>
        <d v="2007-04-08T00:00:00"/>
        <d v="2007-04-15T00:00:00"/>
        <d v="2007-04-22T00:00:00"/>
        <d v="2007-04-29T00:00:00"/>
        <d v="2007-05-06T00:00:00"/>
        <d v="2007-05-13T00:00:00"/>
        <d v="2007-05-20T00:00:00"/>
        <d v="2007-05-27T00:00:00"/>
        <d v="2007-06-03T00:00:00"/>
        <d v="2007-06-10T00:00:00"/>
        <d v="2007-06-17T00:00:00"/>
        <d v="2007-06-24T00:00:00"/>
        <d v="2007-07-01T00:00:00"/>
        <d v="2007-07-08T00:00:00"/>
        <d v="2007-07-15T00:00:00"/>
        <d v="2007-07-22T00:00:00"/>
        <d v="2007-07-29T00:00:00"/>
        <d v="2007-08-05T00:00:00"/>
        <d v="2007-08-12T00:00:00"/>
        <d v="2007-08-19T00:00:00"/>
        <d v="2007-08-26T00:00:00"/>
        <d v="2007-09-02T00:00:00"/>
        <d v="2007-09-09T00:00:00"/>
        <d v="2007-09-16T00:00:00"/>
        <d v="2007-09-23T00:00:00"/>
        <d v="2007-09-30T00:00:00"/>
        <d v="2007-10-07T00:00:00"/>
        <d v="2007-10-14T00:00:00"/>
        <d v="2007-10-21T00:00:00"/>
        <d v="2007-10-28T00:00:00"/>
        <d v="2007-11-04T00:00:00"/>
        <d v="2007-11-11T00:00:00"/>
        <d v="2007-11-18T00:00:00"/>
        <d v="2007-11-25T00:00:00"/>
        <d v="2007-12-02T00:00:00"/>
        <d v="2007-12-09T00:00:00"/>
        <d v="2007-12-16T00:00:00"/>
        <d v="2007-12-23T00:00:00"/>
        <d v="2007-12-30T00:00:00"/>
        <d v="2008-01-06T00:00:00"/>
        <d v="2008-01-13T00:00:00"/>
        <d v="2008-01-20T00:00:00"/>
        <d v="2008-01-27T00:00:00"/>
        <d v="2008-02-03T00:00:00"/>
        <d v="2008-02-10T00:00:00"/>
        <d v="2008-02-17T00:00:00"/>
        <d v="2008-02-24T00:00:00"/>
        <d v="2008-03-02T00:00:00"/>
        <d v="2008-03-09T00:00:00"/>
        <d v="2008-03-16T00:00:00"/>
        <d v="2008-03-23T00:00:00"/>
        <d v="2008-03-30T00:00:00"/>
        <d v="2008-04-06T00:00:00"/>
        <d v="2008-04-13T00:00:00"/>
        <d v="2008-04-20T00:00:00"/>
        <d v="2008-04-27T00:00:00"/>
        <d v="2008-05-04T00:00:00"/>
        <d v="2008-05-11T00:00:00"/>
        <d v="2008-05-18T00:00:00"/>
        <d v="2008-05-25T00:00:00"/>
        <d v="2008-06-01T00:00:00"/>
        <d v="2008-06-08T00:00:00"/>
        <d v="2008-06-15T00:00:00"/>
        <d v="2008-06-22T00:00:00"/>
        <d v="2008-06-29T00:00:00"/>
        <d v="2008-07-06T00:00:00"/>
        <d v="2008-07-13T00:00:00"/>
        <d v="2008-07-20T00:00:00"/>
        <d v="2008-07-27T00:00:00"/>
        <d v="2008-08-03T00:00:00"/>
        <d v="2008-08-10T00:00:00"/>
        <d v="2008-08-17T00:00:00"/>
        <d v="2008-08-24T00:00:00"/>
        <d v="2008-08-31T00:00:00"/>
        <d v="2008-09-07T00:00:00"/>
        <d v="2008-09-14T00:00:00"/>
        <d v="2008-09-21T00:00:00"/>
        <d v="2008-09-28T00:00:00"/>
        <d v="2008-10-05T00:00:00"/>
        <d v="2008-10-12T00:00:00"/>
        <d v="2008-10-19T00:00:00"/>
        <d v="2008-10-26T00:00:00"/>
        <d v="2008-11-02T00:00:00"/>
        <d v="2008-11-09T00:00:00"/>
        <d v="2008-11-16T00:00:00"/>
        <d v="2008-11-23T00:00:00"/>
        <d v="2008-11-30T00:00:00"/>
        <d v="2008-12-07T00:00:00"/>
        <d v="2008-12-14T00:00:00"/>
        <d v="2008-12-21T00:00:00"/>
        <d v="2008-12-28T00:00:00"/>
        <d v="2009-01-04T00:00:00"/>
        <d v="2009-01-11T00:00:00"/>
        <d v="2009-01-18T00:00:00"/>
        <d v="2009-01-25T00:00:00"/>
        <d v="2009-02-01T00:00:00"/>
        <d v="2009-02-08T00:00:00"/>
        <d v="2009-02-15T00:00:00"/>
        <d v="2009-02-22T00:00:00"/>
        <d v="2009-03-01T00:00:00"/>
        <d v="2009-03-08T00:00:00"/>
        <d v="2009-03-15T00:00:00"/>
        <d v="2009-03-22T00:00:00"/>
        <d v="2009-03-29T00:00:00"/>
        <d v="2009-04-05T00:00:00"/>
        <d v="2009-04-12T00:00:00"/>
        <d v="2009-04-19T00:00:00"/>
        <d v="2009-04-26T00:00:00"/>
        <d v="2009-05-03T00:00:00"/>
        <d v="2009-05-10T00:00:00"/>
        <d v="2009-05-17T00:00:00"/>
        <d v="2009-05-24T00:00:00"/>
        <d v="2009-05-31T00:00:00"/>
        <d v="2009-06-07T00:00:00"/>
        <d v="2009-06-14T00:00:00"/>
        <d v="2009-06-21T00:00:00"/>
        <d v="2009-06-28T00:00:00"/>
        <d v="2009-07-05T00:00:00"/>
        <d v="2009-07-12T00:00:00"/>
        <d v="2009-07-19T00:00:00"/>
        <d v="2009-07-26T00:00:00"/>
        <d v="2009-08-02T00:00:00"/>
        <d v="2009-08-09T00:00:00"/>
        <d v="2009-08-16T00:00:00"/>
        <d v="2009-08-23T00:00:00"/>
        <d v="2009-08-30T00:00:00"/>
        <d v="2009-09-06T00:00:00"/>
        <d v="2009-09-13T00:00:00"/>
        <d v="2009-09-20T00:00:00"/>
        <d v="2009-09-27T00:00:00"/>
        <d v="2009-10-04T00:00:00"/>
        <d v="2009-10-11T00:00:00"/>
        <d v="2009-10-18T00:00:00"/>
        <d v="2009-10-25T00:00:00"/>
        <d v="2009-11-01T00:00:00"/>
        <d v="2009-11-08T00:00:00"/>
        <d v="2009-11-15T00:00:00"/>
        <d v="2009-11-22T00:00:00"/>
        <d v="2009-11-29T00:00:00"/>
        <d v="2009-12-06T00:00:00"/>
        <d v="2009-12-13T00:00:00"/>
        <d v="2009-12-20T00:00:00"/>
        <d v="2009-12-27T00:00:00"/>
        <d v="2010-01-03T00:00:00"/>
        <d v="2010-01-10T00:00:00"/>
        <d v="2010-01-17T00:00:00"/>
        <d v="2010-01-24T00:00:00"/>
        <d v="2010-01-31T00:00:00"/>
        <d v="2010-02-07T00:00:00"/>
        <d v="2010-02-14T00:00:00"/>
        <d v="2010-02-21T00:00:00"/>
        <d v="2010-02-28T00:00:00"/>
        <d v="2010-03-07T00:00:00"/>
        <d v="2010-03-14T00:00:00"/>
        <d v="2010-03-21T00:00:00"/>
        <d v="2010-03-28T00:00:00"/>
        <d v="2010-04-04T00:00:00"/>
        <d v="2010-04-11T00:00:00"/>
        <d v="2010-04-18T00:00:00"/>
        <d v="2010-04-25T00:00:00"/>
        <d v="2010-05-02T00:00:00"/>
        <d v="2010-05-09T00:00:00"/>
        <d v="2010-05-16T00:00:00"/>
        <d v="2010-05-23T00:00:00"/>
        <d v="2010-05-30T00:00:00"/>
        <d v="2010-06-06T00:00:00"/>
        <d v="2010-06-13T00:00:00"/>
        <d v="2010-06-20T00:00:00"/>
        <d v="2010-06-27T00:00:00"/>
        <d v="2010-07-04T00:00:00"/>
        <d v="2010-07-11T00:00:00"/>
        <d v="2010-07-18T00:00:00"/>
      </sharedItems>
    </cacheField>
    <cacheField name="[Range 1].[PhaseCode].[PhaseCode]" caption="PhaseCode" numFmtId="0" hierarchy="28"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Range 1].[PhaseCode].&amp;[0]"/>
            <x15:cachedUniqueName index="1" name="[Range 1].[PhaseCode].&amp;[1]"/>
            <x15:cachedUniqueName index="2" name="[Range 1].[PhaseCode].&amp;[2]"/>
            <x15:cachedUniqueName index="3" name="[Range 1].[PhaseCode].&amp;[3]"/>
            <x15:cachedUniqueName index="4" name="[Range 1].[PhaseCode].&amp;[4]"/>
            <x15:cachedUniqueName index="5" name="[Range 1].[PhaseCode].&amp;[5]"/>
          </x15:cachedUniqueNames>
        </ext>
      </extLst>
    </cacheField>
    <cacheField name="[Range 1].[PhraseDesc].[PhraseDesc]" caption="PhraseDesc" numFmtId="0" hierarchy="27" level="1">
      <sharedItems count="6">
        <s v="0 - Pre-WebAnalytics"/>
        <s v="1 - Initial Period"/>
        <s v="2 - Pre-Promo"/>
        <s v="3 - Promo"/>
        <s v="4 - Post-Promo"/>
        <s v="5 - Post-WebAnalytics"/>
      </sharedItems>
    </cacheField>
    <cacheField name="[Range 1].[WeekCode].[WeekCode]" caption="WeekCode" numFmtId="0" hierarchy="29" level="1">
      <sharedItems containsSemiMixedTypes="0" containsString="0" containsNumber="1" containsInteger="1" minValue="1" maxValue="290" count="29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sharedItems>
      <extLst>
        <ext xmlns:x15="http://schemas.microsoft.com/office/spreadsheetml/2010/11/main" uri="{4F2E5C28-24EA-4eb8-9CBF-B6C8F9C3D259}">
          <x15:cachedUniqueNames>
            <x15:cachedUniqueName index="0" name="[Range 1].[WeekCode].&amp;[1]"/>
            <x15:cachedUniqueName index="1" name="[Range 1].[WeekCode].&amp;[2]"/>
            <x15:cachedUniqueName index="2" name="[Range 1].[WeekCode].&amp;[3]"/>
            <x15:cachedUniqueName index="3" name="[Range 1].[WeekCode].&amp;[4]"/>
            <x15:cachedUniqueName index="4" name="[Range 1].[WeekCode].&amp;[5]"/>
            <x15:cachedUniqueName index="5" name="[Range 1].[WeekCode].&amp;[6]"/>
            <x15:cachedUniqueName index="6" name="[Range 1].[WeekCode].&amp;[7]"/>
            <x15:cachedUniqueName index="7" name="[Range 1].[WeekCode].&amp;[8]"/>
            <x15:cachedUniqueName index="8" name="[Range 1].[WeekCode].&amp;[9]"/>
            <x15:cachedUniqueName index="9" name="[Range 1].[WeekCode].&amp;[10]"/>
            <x15:cachedUniqueName index="10" name="[Range 1].[WeekCode].&amp;[11]"/>
            <x15:cachedUniqueName index="11" name="[Range 1].[WeekCode].&amp;[12]"/>
            <x15:cachedUniqueName index="12" name="[Range 1].[WeekCode].&amp;[13]"/>
            <x15:cachedUniqueName index="13" name="[Range 1].[WeekCode].&amp;[14]"/>
            <x15:cachedUniqueName index="14" name="[Range 1].[WeekCode].&amp;[15]"/>
            <x15:cachedUniqueName index="15" name="[Range 1].[WeekCode].&amp;[16]"/>
            <x15:cachedUniqueName index="16" name="[Range 1].[WeekCode].&amp;[17]"/>
            <x15:cachedUniqueName index="17" name="[Range 1].[WeekCode].&amp;[18]"/>
            <x15:cachedUniqueName index="18" name="[Range 1].[WeekCode].&amp;[19]"/>
            <x15:cachedUniqueName index="19" name="[Range 1].[WeekCode].&amp;[20]"/>
            <x15:cachedUniqueName index="20" name="[Range 1].[WeekCode].&amp;[21]"/>
            <x15:cachedUniqueName index="21" name="[Range 1].[WeekCode].&amp;[22]"/>
            <x15:cachedUniqueName index="22" name="[Range 1].[WeekCode].&amp;[23]"/>
            <x15:cachedUniqueName index="23" name="[Range 1].[WeekCode].&amp;[24]"/>
            <x15:cachedUniqueName index="24" name="[Range 1].[WeekCode].&amp;[25]"/>
            <x15:cachedUniqueName index="25" name="[Range 1].[WeekCode].&amp;[26]"/>
            <x15:cachedUniqueName index="26" name="[Range 1].[WeekCode].&amp;[27]"/>
            <x15:cachedUniqueName index="27" name="[Range 1].[WeekCode].&amp;[28]"/>
            <x15:cachedUniqueName index="28" name="[Range 1].[WeekCode].&amp;[29]"/>
            <x15:cachedUniqueName index="29" name="[Range 1].[WeekCode].&amp;[30]"/>
            <x15:cachedUniqueName index="30" name="[Range 1].[WeekCode].&amp;[31]"/>
            <x15:cachedUniqueName index="31" name="[Range 1].[WeekCode].&amp;[32]"/>
            <x15:cachedUniqueName index="32" name="[Range 1].[WeekCode].&amp;[33]"/>
            <x15:cachedUniqueName index="33" name="[Range 1].[WeekCode].&amp;[34]"/>
            <x15:cachedUniqueName index="34" name="[Range 1].[WeekCode].&amp;[35]"/>
            <x15:cachedUniqueName index="35" name="[Range 1].[WeekCode].&amp;[36]"/>
            <x15:cachedUniqueName index="36" name="[Range 1].[WeekCode].&amp;[37]"/>
            <x15:cachedUniqueName index="37" name="[Range 1].[WeekCode].&amp;[38]"/>
            <x15:cachedUniqueName index="38" name="[Range 1].[WeekCode].&amp;[39]"/>
            <x15:cachedUniqueName index="39" name="[Range 1].[WeekCode].&amp;[40]"/>
            <x15:cachedUniqueName index="40" name="[Range 1].[WeekCode].&amp;[41]"/>
            <x15:cachedUniqueName index="41" name="[Range 1].[WeekCode].&amp;[42]"/>
            <x15:cachedUniqueName index="42" name="[Range 1].[WeekCode].&amp;[43]"/>
            <x15:cachedUniqueName index="43" name="[Range 1].[WeekCode].&amp;[44]"/>
            <x15:cachedUniqueName index="44" name="[Range 1].[WeekCode].&amp;[45]"/>
            <x15:cachedUniqueName index="45" name="[Range 1].[WeekCode].&amp;[46]"/>
            <x15:cachedUniqueName index="46" name="[Range 1].[WeekCode].&amp;[47]"/>
            <x15:cachedUniqueName index="47" name="[Range 1].[WeekCode].&amp;[48]"/>
            <x15:cachedUniqueName index="48" name="[Range 1].[WeekCode].&amp;[49]"/>
            <x15:cachedUniqueName index="49" name="[Range 1].[WeekCode].&amp;[50]"/>
            <x15:cachedUniqueName index="50" name="[Range 1].[WeekCode].&amp;[51]"/>
            <x15:cachedUniqueName index="51" name="[Range 1].[WeekCode].&amp;[52]"/>
            <x15:cachedUniqueName index="52" name="[Range 1].[WeekCode].&amp;[53]"/>
            <x15:cachedUniqueName index="53" name="[Range 1].[WeekCode].&amp;[54]"/>
            <x15:cachedUniqueName index="54" name="[Range 1].[WeekCode].&amp;[55]"/>
            <x15:cachedUniqueName index="55" name="[Range 1].[WeekCode].&amp;[56]"/>
            <x15:cachedUniqueName index="56" name="[Range 1].[WeekCode].&amp;[57]"/>
            <x15:cachedUniqueName index="57" name="[Range 1].[WeekCode].&amp;[58]"/>
            <x15:cachedUniqueName index="58" name="[Range 1].[WeekCode].&amp;[59]"/>
            <x15:cachedUniqueName index="59" name="[Range 1].[WeekCode].&amp;[60]"/>
            <x15:cachedUniqueName index="60" name="[Range 1].[WeekCode].&amp;[61]"/>
            <x15:cachedUniqueName index="61" name="[Range 1].[WeekCode].&amp;[62]"/>
            <x15:cachedUniqueName index="62" name="[Range 1].[WeekCode].&amp;[63]"/>
            <x15:cachedUniqueName index="63" name="[Range 1].[WeekCode].&amp;[64]"/>
            <x15:cachedUniqueName index="64" name="[Range 1].[WeekCode].&amp;[65]"/>
            <x15:cachedUniqueName index="65" name="[Range 1].[WeekCode].&amp;[66]"/>
            <x15:cachedUniqueName index="66" name="[Range 1].[WeekCode].&amp;[67]"/>
            <x15:cachedUniqueName index="67" name="[Range 1].[WeekCode].&amp;[68]"/>
            <x15:cachedUniqueName index="68" name="[Range 1].[WeekCode].&amp;[69]"/>
            <x15:cachedUniqueName index="69" name="[Range 1].[WeekCode].&amp;[70]"/>
            <x15:cachedUniqueName index="70" name="[Range 1].[WeekCode].&amp;[71]"/>
            <x15:cachedUniqueName index="71" name="[Range 1].[WeekCode].&amp;[72]"/>
            <x15:cachedUniqueName index="72" name="[Range 1].[WeekCode].&amp;[73]"/>
            <x15:cachedUniqueName index="73" name="[Range 1].[WeekCode].&amp;[74]"/>
            <x15:cachedUniqueName index="74" name="[Range 1].[WeekCode].&amp;[75]"/>
            <x15:cachedUniqueName index="75" name="[Range 1].[WeekCode].&amp;[76]"/>
            <x15:cachedUniqueName index="76" name="[Range 1].[WeekCode].&amp;[77]"/>
            <x15:cachedUniqueName index="77" name="[Range 1].[WeekCode].&amp;[78]"/>
            <x15:cachedUniqueName index="78" name="[Range 1].[WeekCode].&amp;[79]"/>
            <x15:cachedUniqueName index="79" name="[Range 1].[WeekCode].&amp;[80]"/>
            <x15:cachedUniqueName index="80" name="[Range 1].[WeekCode].&amp;[81]"/>
            <x15:cachedUniqueName index="81" name="[Range 1].[WeekCode].&amp;[82]"/>
            <x15:cachedUniqueName index="82" name="[Range 1].[WeekCode].&amp;[83]"/>
            <x15:cachedUniqueName index="83" name="[Range 1].[WeekCode].&amp;[84]"/>
            <x15:cachedUniqueName index="84" name="[Range 1].[WeekCode].&amp;[85]"/>
            <x15:cachedUniqueName index="85" name="[Range 1].[WeekCode].&amp;[86]"/>
            <x15:cachedUniqueName index="86" name="[Range 1].[WeekCode].&amp;[87]"/>
            <x15:cachedUniqueName index="87" name="[Range 1].[WeekCode].&amp;[88]"/>
            <x15:cachedUniqueName index="88" name="[Range 1].[WeekCode].&amp;[89]"/>
            <x15:cachedUniqueName index="89" name="[Range 1].[WeekCode].&amp;[90]"/>
            <x15:cachedUniqueName index="90" name="[Range 1].[WeekCode].&amp;[91]"/>
            <x15:cachedUniqueName index="91" name="[Range 1].[WeekCode].&amp;[92]"/>
            <x15:cachedUniqueName index="92" name="[Range 1].[WeekCode].&amp;[93]"/>
            <x15:cachedUniqueName index="93" name="[Range 1].[WeekCode].&amp;[94]"/>
            <x15:cachedUniqueName index="94" name="[Range 1].[WeekCode].&amp;[95]"/>
            <x15:cachedUniqueName index="95" name="[Range 1].[WeekCode].&amp;[96]"/>
            <x15:cachedUniqueName index="96" name="[Range 1].[WeekCode].&amp;[97]"/>
            <x15:cachedUniqueName index="97" name="[Range 1].[WeekCode].&amp;[98]"/>
            <x15:cachedUniqueName index="98" name="[Range 1].[WeekCode].&amp;[99]"/>
            <x15:cachedUniqueName index="99" name="[Range 1].[WeekCode].&amp;[100]"/>
            <x15:cachedUniqueName index="100" name="[Range 1].[WeekCode].&amp;[101]"/>
            <x15:cachedUniqueName index="101" name="[Range 1].[WeekCode].&amp;[102]"/>
            <x15:cachedUniqueName index="102" name="[Range 1].[WeekCode].&amp;[103]"/>
            <x15:cachedUniqueName index="103" name="[Range 1].[WeekCode].&amp;[104]"/>
            <x15:cachedUniqueName index="104" name="[Range 1].[WeekCode].&amp;[105]"/>
            <x15:cachedUniqueName index="105" name="[Range 1].[WeekCode].&amp;[106]"/>
            <x15:cachedUniqueName index="106" name="[Range 1].[WeekCode].&amp;[107]"/>
            <x15:cachedUniqueName index="107" name="[Range 1].[WeekCode].&amp;[108]"/>
            <x15:cachedUniqueName index="108" name="[Range 1].[WeekCode].&amp;[109]"/>
            <x15:cachedUniqueName index="109" name="[Range 1].[WeekCode].&amp;[110]"/>
            <x15:cachedUniqueName index="110" name="[Range 1].[WeekCode].&amp;[111]"/>
            <x15:cachedUniqueName index="111" name="[Range 1].[WeekCode].&amp;[112]"/>
            <x15:cachedUniqueName index="112" name="[Range 1].[WeekCode].&amp;[113]"/>
            <x15:cachedUniqueName index="113" name="[Range 1].[WeekCode].&amp;[114]"/>
            <x15:cachedUniqueName index="114" name="[Range 1].[WeekCode].&amp;[115]"/>
            <x15:cachedUniqueName index="115" name="[Range 1].[WeekCode].&amp;[116]"/>
            <x15:cachedUniqueName index="116" name="[Range 1].[WeekCode].&amp;[117]"/>
            <x15:cachedUniqueName index="117" name="[Range 1].[WeekCode].&amp;[118]"/>
            <x15:cachedUniqueName index="118" name="[Range 1].[WeekCode].&amp;[119]"/>
            <x15:cachedUniqueName index="119" name="[Range 1].[WeekCode].&amp;[120]"/>
            <x15:cachedUniqueName index="120" name="[Range 1].[WeekCode].&amp;[121]"/>
            <x15:cachedUniqueName index="121" name="[Range 1].[WeekCode].&amp;[122]"/>
            <x15:cachedUniqueName index="122" name="[Range 1].[WeekCode].&amp;[123]"/>
            <x15:cachedUniqueName index="123" name="[Range 1].[WeekCode].&amp;[124]"/>
            <x15:cachedUniqueName index="124" name="[Range 1].[WeekCode].&amp;[125]"/>
            <x15:cachedUniqueName index="125" name="[Range 1].[WeekCode].&amp;[126]"/>
            <x15:cachedUniqueName index="126" name="[Range 1].[WeekCode].&amp;[127]"/>
            <x15:cachedUniqueName index="127" name="[Range 1].[WeekCode].&amp;[128]"/>
            <x15:cachedUniqueName index="128" name="[Range 1].[WeekCode].&amp;[129]"/>
            <x15:cachedUniqueName index="129" name="[Range 1].[WeekCode].&amp;[130]"/>
            <x15:cachedUniqueName index="130" name="[Range 1].[WeekCode].&amp;[131]"/>
            <x15:cachedUniqueName index="131" name="[Range 1].[WeekCode].&amp;[132]"/>
            <x15:cachedUniqueName index="132" name="[Range 1].[WeekCode].&amp;[133]"/>
            <x15:cachedUniqueName index="133" name="[Range 1].[WeekCode].&amp;[134]"/>
            <x15:cachedUniqueName index="134" name="[Range 1].[WeekCode].&amp;[135]"/>
            <x15:cachedUniqueName index="135" name="[Range 1].[WeekCode].&amp;[136]"/>
            <x15:cachedUniqueName index="136" name="[Range 1].[WeekCode].&amp;[137]"/>
            <x15:cachedUniqueName index="137" name="[Range 1].[WeekCode].&amp;[138]"/>
            <x15:cachedUniqueName index="138" name="[Range 1].[WeekCode].&amp;[139]"/>
            <x15:cachedUniqueName index="139" name="[Range 1].[WeekCode].&amp;[140]"/>
            <x15:cachedUniqueName index="140" name="[Range 1].[WeekCode].&amp;[141]"/>
            <x15:cachedUniqueName index="141" name="[Range 1].[WeekCode].&amp;[142]"/>
            <x15:cachedUniqueName index="142" name="[Range 1].[WeekCode].&amp;[143]"/>
            <x15:cachedUniqueName index="143" name="[Range 1].[WeekCode].&amp;[144]"/>
            <x15:cachedUniqueName index="144" name="[Range 1].[WeekCode].&amp;[145]"/>
            <x15:cachedUniqueName index="145" name="[Range 1].[WeekCode].&amp;[146]"/>
            <x15:cachedUniqueName index="146" name="[Range 1].[WeekCode].&amp;[147]"/>
            <x15:cachedUniqueName index="147" name="[Range 1].[WeekCode].&amp;[148]"/>
            <x15:cachedUniqueName index="148" name="[Range 1].[WeekCode].&amp;[149]"/>
            <x15:cachedUniqueName index="149" name="[Range 1].[WeekCode].&amp;[150]"/>
            <x15:cachedUniqueName index="150" name="[Range 1].[WeekCode].&amp;[151]"/>
            <x15:cachedUniqueName index="151" name="[Range 1].[WeekCode].&amp;[152]"/>
            <x15:cachedUniqueName index="152" name="[Range 1].[WeekCode].&amp;[153]"/>
            <x15:cachedUniqueName index="153" name="[Range 1].[WeekCode].&amp;[154]"/>
            <x15:cachedUniqueName index="154" name="[Range 1].[WeekCode].&amp;[155]"/>
            <x15:cachedUniqueName index="155" name="[Range 1].[WeekCode].&amp;[156]"/>
            <x15:cachedUniqueName index="156" name="[Range 1].[WeekCode].&amp;[157]"/>
            <x15:cachedUniqueName index="157" name="[Range 1].[WeekCode].&amp;[158]"/>
            <x15:cachedUniqueName index="158" name="[Range 1].[WeekCode].&amp;[159]"/>
            <x15:cachedUniqueName index="159" name="[Range 1].[WeekCode].&amp;[160]"/>
            <x15:cachedUniqueName index="160" name="[Range 1].[WeekCode].&amp;[161]"/>
            <x15:cachedUniqueName index="161" name="[Range 1].[WeekCode].&amp;[162]"/>
            <x15:cachedUniqueName index="162" name="[Range 1].[WeekCode].&amp;[163]"/>
            <x15:cachedUniqueName index="163" name="[Range 1].[WeekCode].&amp;[164]"/>
            <x15:cachedUniqueName index="164" name="[Range 1].[WeekCode].&amp;[165]"/>
            <x15:cachedUniqueName index="165" name="[Range 1].[WeekCode].&amp;[166]"/>
            <x15:cachedUniqueName index="166" name="[Range 1].[WeekCode].&amp;[167]"/>
            <x15:cachedUniqueName index="167" name="[Range 1].[WeekCode].&amp;[168]"/>
            <x15:cachedUniqueName index="168" name="[Range 1].[WeekCode].&amp;[169]"/>
            <x15:cachedUniqueName index="169" name="[Range 1].[WeekCode].&amp;[170]"/>
            <x15:cachedUniqueName index="170" name="[Range 1].[WeekCode].&amp;[171]"/>
            <x15:cachedUniqueName index="171" name="[Range 1].[WeekCode].&amp;[172]"/>
            <x15:cachedUniqueName index="172" name="[Range 1].[WeekCode].&amp;[173]"/>
            <x15:cachedUniqueName index="173" name="[Range 1].[WeekCode].&amp;[174]"/>
            <x15:cachedUniqueName index="174" name="[Range 1].[WeekCode].&amp;[175]"/>
            <x15:cachedUniqueName index="175" name="[Range 1].[WeekCode].&amp;[176]"/>
            <x15:cachedUniqueName index="176" name="[Range 1].[WeekCode].&amp;[177]"/>
            <x15:cachedUniqueName index="177" name="[Range 1].[WeekCode].&amp;[178]"/>
            <x15:cachedUniqueName index="178" name="[Range 1].[WeekCode].&amp;[179]"/>
            <x15:cachedUniqueName index="179" name="[Range 1].[WeekCode].&amp;[180]"/>
            <x15:cachedUniqueName index="180" name="[Range 1].[WeekCode].&amp;[181]"/>
            <x15:cachedUniqueName index="181" name="[Range 1].[WeekCode].&amp;[182]"/>
            <x15:cachedUniqueName index="182" name="[Range 1].[WeekCode].&amp;[183]"/>
            <x15:cachedUniqueName index="183" name="[Range 1].[WeekCode].&amp;[184]"/>
            <x15:cachedUniqueName index="184" name="[Range 1].[WeekCode].&amp;[185]"/>
            <x15:cachedUniqueName index="185" name="[Range 1].[WeekCode].&amp;[186]"/>
            <x15:cachedUniqueName index="186" name="[Range 1].[WeekCode].&amp;[187]"/>
            <x15:cachedUniqueName index="187" name="[Range 1].[WeekCode].&amp;[188]"/>
            <x15:cachedUniqueName index="188" name="[Range 1].[WeekCode].&amp;[189]"/>
            <x15:cachedUniqueName index="189" name="[Range 1].[WeekCode].&amp;[190]"/>
            <x15:cachedUniqueName index="190" name="[Range 1].[WeekCode].&amp;[191]"/>
            <x15:cachedUniqueName index="191" name="[Range 1].[WeekCode].&amp;[192]"/>
            <x15:cachedUniqueName index="192" name="[Range 1].[WeekCode].&amp;[193]"/>
            <x15:cachedUniqueName index="193" name="[Range 1].[WeekCode].&amp;[194]"/>
            <x15:cachedUniqueName index="194" name="[Range 1].[WeekCode].&amp;[195]"/>
            <x15:cachedUniqueName index="195" name="[Range 1].[WeekCode].&amp;[196]"/>
            <x15:cachedUniqueName index="196" name="[Range 1].[WeekCode].&amp;[197]"/>
            <x15:cachedUniqueName index="197" name="[Range 1].[WeekCode].&amp;[198]"/>
            <x15:cachedUniqueName index="198" name="[Range 1].[WeekCode].&amp;[199]"/>
            <x15:cachedUniqueName index="199" name="[Range 1].[WeekCode].&amp;[200]"/>
            <x15:cachedUniqueName index="200" name="[Range 1].[WeekCode].&amp;[201]"/>
            <x15:cachedUniqueName index="201" name="[Range 1].[WeekCode].&amp;[202]"/>
            <x15:cachedUniqueName index="202" name="[Range 1].[WeekCode].&amp;[203]"/>
            <x15:cachedUniqueName index="203" name="[Range 1].[WeekCode].&amp;[204]"/>
            <x15:cachedUniqueName index="204" name="[Range 1].[WeekCode].&amp;[205]"/>
            <x15:cachedUniqueName index="205" name="[Range 1].[WeekCode].&amp;[206]"/>
            <x15:cachedUniqueName index="206" name="[Range 1].[WeekCode].&amp;[207]"/>
            <x15:cachedUniqueName index="207" name="[Range 1].[WeekCode].&amp;[208]"/>
            <x15:cachedUniqueName index="208" name="[Range 1].[WeekCode].&amp;[209]"/>
            <x15:cachedUniqueName index="209" name="[Range 1].[WeekCode].&amp;[210]"/>
            <x15:cachedUniqueName index="210" name="[Range 1].[WeekCode].&amp;[211]"/>
            <x15:cachedUniqueName index="211" name="[Range 1].[WeekCode].&amp;[212]"/>
            <x15:cachedUniqueName index="212" name="[Range 1].[WeekCode].&amp;[213]"/>
            <x15:cachedUniqueName index="213" name="[Range 1].[WeekCode].&amp;[214]"/>
            <x15:cachedUniqueName index="214" name="[Range 1].[WeekCode].&amp;[215]"/>
            <x15:cachedUniqueName index="215" name="[Range 1].[WeekCode].&amp;[216]"/>
            <x15:cachedUniqueName index="216" name="[Range 1].[WeekCode].&amp;[217]"/>
            <x15:cachedUniqueName index="217" name="[Range 1].[WeekCode].&amp;[218]"/>
            <x15:cachedUniqueName index="218" name="[Range 1].[WeekCode].&amp;[219]"/>
            <x15:cachedUniqueName index="219" name="[Range 1].[WeekCode].&amp;[220]"/>
            <x15:cachedUniqueName index="220" name="[Range 1].[WeekCode].&amp;[221]"/>
            <x15:cachedUniqueName index="221" name="[Range 1].[WeekCode].&amp;[222]"/>
            <x15:cachedUniqueName index="222" name="[Range 1].[WeekCode].&amp;[223]"/>
            <x15:cachedUniqueName index="223" name="[Range 1].[WeekCode].&amp;[224]"/>
            <x15:cachedUniqueName index="224" name="[Range 1].[WeekCode].&amp;[225]"/>
            <x15:cachedUniqueName index="225" name="[Range 1].[WeekCode].&amp;[226]"/>
            <x15:cachedUniqueName index="226" name="[Range 1].[WeekCode].&amp;[227]"/>
            <x15:cachedUniqueName index="227" name="[Range 1].[WeekCode].&amp;[228]"/>
            <x15:cachedUniqueName index="228" name="[Range 1].[WeekCode].&amp;[229]"/>
            <x15:cachedUniqueName index="229" name="[Range 1].[WeekCode].&amp;[230]"/>
            <x15:cachedUniqueName index="230" name="[Range 1].[WeekCode].&amp;[231]"/>
            <x15:cachedUniqueName index="231" name="[Range 1].[WeekCode].&amp;[232]"/>
            <x15:cachedUniqueName index="232" name="[Range 1].[WeekCode].&amp;[233]"/>
            <x15:cachedUniqueName index="233" name="[Range 1].[WeekCode].&amp;[234]"/>
            <x15:cachedUniqueName index="234" name="[Range 1].[WeekCode].&amp;[235]"/>
            <x15:cachedUniqueName index="235" name="[Range 1].[WeekCode].&amp;[236]"/>
            <x15:cachedUniqueName index="236" name="[Range 1].[WeekCode].&amp;[237]"/>
            <x15:cachedUniqueName index="237" name="[Range 1].[WeekCode].&amp;[238]"/>
            <x15:cachedUniqueName index="238" name="[Range 1].[WeekCode].&amp;[239]"/>
            <x15:cachedUniqueName index="239" name="[Range 1].[WeekCode].&amp;[240]"/>
            <x15:cachedUniqueName index="240" name="[Range 1].[WeekCode].&amp;[241]"/>
            <x15:cachedUniqueName index="241" name="[Range 1].[WeekCode].&amp;[242]"/>
            <x15:cachedUniqueName index="242" name="[Range 1].[WeekCode].&amp;[243]"/>
            <x15:cachedUniqueName index="243" name="[Range 1].[WeekCode].&amp;[244]"/>
            <x15:cachedUniqueName index="244" name="[Range 1].[WeekCode].&amp;[245]"/>
            <x15:cachedUniqueName index="245" name="[Range 1].[WeekCode].&amp;[246]"/>
            <x15:cachedUniqueName index="246" name="[Range 1].[WeekCode].&amp;[247]"/>
            <x15:cachedUniqueName index="247" name="[Range 1].[WeekCode].&amp;[248]"/>
            <x15:cachedUniqueName index="248" name="[Range 1].[WeekCode].&amp;[249]"/>
            <x15:cachedUniqueName index="249" name="[Range 1].[WeekCode].&amp;[250]"/>
            <x15:cachedUniqueName index="250" name="[Range 1].[WeekCode].&amp;[251]"/>
            <x15:cachedUniqueName index="251" name="[Range 1].[WeekCode].&amp;[252]"/>
            <x15:cachedUniqueName index="252" name="[Range 1].[WeekCode].&amp;[253]"/>
            <x15:cachedUniqueName index="253" name="[Range 1].[WeekCode].&amp;[254]"/>
            <x15:cachedUniqueName index="254" name="[Range 1].[WeekCode].&amp;[255]"/>
            <x15:cachedUniqueName index="255" name="[Range 1].[WeekCode].&amp;[256]"/>
            <x15:cachedUniqueName index="256" name="[Range 1].[WeekCode].&amp;[257]"/>
            <x15:cachedUniqueName index="257" name="[Range 1].[WeekCode].&amp;[258]"/>
            <x15:cachedUniqueName index="258" name="[Range 1].[WeekCode].&amp;[259]"/>
            <x15:cachedUniqueName index="259" name="[Range 1].[WeekCode].&amp;[260]"/>
            <x15:cachedUniqueName index="260" name="[Range 1].[WeekCode].&amp;[261]"/>
            <x15:cachedUniqueName index="261" name="[Range 1].[WeekCode].&amp;[262]"/>
            <x15:cachedUniqueName index="262" name="[Range 1].[WeekCode].&amp;[263]"/>
            <x15:cachedUniqueName index="263" name="[Range 1].[WeekCode].&amp;[264]"/>
            <x15:cachedUniqueName index="264" name="[Range 1].[WeekCode].&amp;[265]"/>
            <x15:cachedUniqueName index="265" name="[Range 1].[WeekCode].&amp;[266]"/>
            <x15:cachedUniqueName index="266" name="[Range 1].[WeekCode].&amp;[267]"/>
            <x15:cachedUniqueName index="267" name="[Range 1].[WeekCode].&amp;[268]"/>
            <x15:cachedUniqueName index="268" name="[Range 1].[WeekCode].&amp;[269]"/>
            <x15:cachedUniqueName index="269" name="[Range 1].[WeekCode].&amp;[270]"/>
            <x15:cachedUniqueName index="270" name="[Range 1].[WeekCode].&amp;[271]"/>
            <x15:cachedUniqueName index="271" name="[Range 1].[WeekCode].&amp;[272]"/>
            <x15:cachedUniqueName index="272" name="[Range 1].[WeekCode].&amp;[273]"/>
            <x15:cachedUniqueName index="273" name="[Range 1].[WeekCode].&amp;[274]"/>
            <x15:cachedUniqueName index="274" name="[Range 1].[WeekCode].&amp;[275]"/>
            <x15:cachedUniqueName index="275" name="[Range 1].[WeekCode].&amp;[276]"/>
            <x15:cachedUniqueName index="276" name="[Range 1].[WeekCode].&amp;[277]"/>
            <x15:cachedUniqueName index="277" name="[Range 1].[WeekCode].&amp;[278]"/>
            <x15:cachedUniqueName index="278" name="[Range 1].[WeekCode].&amp;[279]"/>
            <x15:cachedUniqueName index="279" name="[Range 1].[WeekCode].&amp;[280]"/>
            <x15:cachedUniqueName index="280" name="[Range 1].[WeekCode].&amp;[281]"/>
            <x15:cachedUniqueName index="281" name="[Range 1].[WeekCode].&amp;[282]"/>
            <x15:cachedUniqueName index="282" name="[Range 1].[WeekCode].&amp;[283]"/>
            <x15:cachedUniqueName index="283" name="[Range 1].[WeekCode].&amp;[284]"/>
            <x15:cachedUniqueName index="284" name="[Range 1].[WeekCode].&amp;[285]"/>
            <x15:cachedUniqueName index="285" name="[Range 1].[WeekCode].&amp;[286]"/>
            <x15:cachedUniqueName index="286" name="[Range 1].[WeekCode].&amp;[287]"/>
            <x15:cachedUniqueName index="287" name="[Range 1].[WeekCode].&amp;[288]"/>
            <x15:cachedUniqueName index="288" name="[Range 1].[WeekCode].&amp;[289]"/>
            <x15:cachedUniqueName index="289" name="[Range 1].[WeekCode].&amp;[290]"/>
          </x15:cachedUniqueNames>
        </ext>
      </extLst>
    </cacheField>
  </cacheFields>
  <cacheHierarchies count="52">
    <cacheHierarchy uniqueName="[Range].[Phase]" caption="Phase" attribute="1" defaultMemberUniqueName="[Range].[Phase].[All]" allUniqueName="[Range].[Phase].[All]" dimensionUniqueName="[Range]" displayFolder="" count="0" memberValueDatatype="130" unbalanced="0"/>
    <cacheHierarchy uniqueName="[Range].[PhraseDesc]" caption="PhraseDesc" attribute="1" defaultMemberUniqueName="[Range].[PhraseDesc].[All]" allUniqueName="[Range].[PhraseDesc].[All]" dimensionUniqueName="[Range]" displayFolder="" count="0" memberValueDatatype="130" unbalanced="0"/>
    <cacheHierarchy uniqueName="[Range].[PhaseCode]" caption="PhaseCode" attribute="1" defaultMemberUniqueName="[Range].[PhaseCode].[All]" allUniqueName="[Range].[PhaseCode].[All]" dimensionUniqueName="[Range]" displayFolder="" count="0" memberValueDatatype="20" unbalanced="0"/>
    <cacheHierarchy uniqueName="[Range].[WeekCode]" caption="WeekCode" attribute="1" defaultMemberUniqueName="[Range].[WeekCode].[All]" allUniqueName="[Range].[WeekCode].[All]" dimensionUniqueName="[Range]" displayFolder="" count="0" memberValueDatatype="20" unbalanced="0"/>
    <cacheHierarchy uniqueName="[Range].[MonthYear]" caption="MonthYear" attribute="1" defaultMemberUniqueName="[Range].[MonthYear].[All]" allUniqueName="[Range].[MonthYear].[All]" dimensionUniqueName="[Range]" displayFolder="" count="0" memberValueDatatype="130" unbalanced="0"/>
    <cacheHierarchy uniqueName="[Range].[Year]" caption="Year" attribute="1" defaultMemberUniqueName="[Range].[Year].[All]" allUniqueName="[Range].[Year].[All]" dimensionUniqueName="[Range]" displayFolder="" count="0" memberValueDatatype="130" unbalanced="0"/>
    <cacheHierarchy uniqueName="[Range].[YearMonth]" caption="YearMonth" attribute="1" defaultMemberUniqueName="[Range].[YearMonth].[All]" allUniqueName="[Range].[YearMonth].[All]" dimensionUniqueName="[Range]" displayFolder="" count="0" memberValueDatatype="130" unbalanced="0"/>
    <cacheHierarchy uniqueName="[Range].[Week (2008-2009)]" caption="Week (2008-2009)" attribute="1" defaultMemberUniqueName="[Range].[Week (2008-2009)].[All]" allUniqueName="[Range].[Week (2008-2009)].[All]" dimensionUniqueName="[Range]" displayFolder="" count="0" memberValueDatatype="130" unbalanced="0"/>
    <cacheHierarchy uniqueName="[Range].[Visits]" caption="Visits" attribute="1" defaultMemberUniqueName="[Range].[Visits].[All]" allUniqueName="[Range].[Visits].[All]" dimensionUniqueName="[Range]" displayFolder="" count="0" memberValueDatatype="20" unbalanced="0"/>
    <cacheHierarchy uniqueName="[Range].[Unique Visits]" caption="Unique Visits" attribute="1" defaultMemberUniqueName="[Range].[Unique Visits].[All]" allUniqueName="[Range].[Unique Visits].[All]" dimensionUniqueName="[Range]" displayFolder="" count="0" memberValueDatatype="20" unbalanced="0"/>
    <cacheHierarchy uniqueName="[Range].[Pageviews]" caption="Pageviews" attribute="1" defaultMemberUniqueName="[Range].[Pageviews].[All]" allUniqueName="[Range].[Pageviews].[All]" dimensionUniqueName="[Range]" displayFolder="" count="0" memberValueDatatype="20" unbalanced="0"/>
    <cacheHierarchy uniqueName="[Range].[Pages/Visit]" caption="Pages/Visit" attribute="1" defaultMemberUniqueName="[Range].[Pages/Visit].[All]" allUniqueName="[Range].[Pages/Visit].[All]" dimensionUniqueName="[Range]" displayFolder="" count="0" memberValueDatatype="5" unbalanced="0"/>
    <cacheHierarchy uniqueName="[Range].[Total Time on Site (secs.)]" caption="Total Time on Site (secs.)" attribute="1" defaultMemberUniqueName="[Range].[Total Time on Site (secs.)].[All]" allUniqueName="[Range].[Total Time on Site (secs.)].[All]" dimensionUniqueName="[Range]" displayFolder="" count="0" memberValueDatatype="20" unbalanced="0"/>
    <cacheHierarchy uniqueName="[Range].[Avg. Time on Site (secs.)]" caption="Avg. Time on Site (secs.)" attribute="1" defaultMemberUniqueName="[Range].[Avg. Time on Site (secs.)].[All]" allUniqueName="[Range].[Avg. Time on Site (secs.)].[All]" dimensionUniqueName="[Range]" displayFolder="" count="0" memberValueDatatype="20" unbalanced="0"/>
    <cacheHierarchy uniqueName="[Range].[Bounce Rate]" caption="Bounce Rate" attribute="1" defaultMemberUniqueName="[Range].[Bounce Rate].[All]" allUniqueName="[Range].[Bounce Rate].[All]" dimensionUniqueName="[Range]" displayFolder="" count="0" memberValueDatatype="5" unbalanced="0"/>
    <cacheHierarchy uniqueName="[Range].[Bounce Rating]" caption="Bounce Rating" attribute="1" defaultMemberUniqueName="[Range].[Bounce Rating].[All]" allUniqueName="[Range].[Bounce Rating].[All]" dimensionUniqueName="[Range]" displayFolder="" count="0" memberValueDatatype="130" unbalanced="0"/>
    <cacheHierarchy uniqueName="[Range].[% New Visits]" caption="% New Visits" attribute="1" defaultMemberUniqueName="[Range].[% New Visits].[All]" allUniqueName="[Range].[% New Visits].[All]" dimensionUniqueName="[Range]" displayFolder="" count="0" memberValueDatatype="5" unbalanced="0"/>
    <cacheHierarchy uniqueName="[Range].[Volume]" caption="Volume" attribute="1" defaultMemberUniqueName="[Range].[Volume].[All]" allUniqueName="[Range].[Volum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Inquiries]" caption="Inquiries" attribute="1" defaultMemberUniqueName="[Range].[Inquiries].[All]" allUniqueName="[Range].[Inquiries].[All]" dimensionUniqueName="[Range]" displayFolder="" count="0" memberValueDatatype="20" unbalanced="0"/>
    <cacheHierarchy uniqueName="[Range].[Revenue Per Visit]" caption="Revenue Per Visit" attribute="1" defaultMemberUniqueName="[Range].[Revenue Per Visit].[All]" allUniqueName="[Range].[Revenue Per Visit].[All]" dimensionUniqueName="[Range]" displayFolder="" count="0" memberValueDatatype="5" unbalanced="0"/>
    <cacheHierarchy uniqueName="[Range].[Stickiness]" caption="Stickiness" attribute="1" defaultMemberUniqueName="[Range].[Stickiness].[All]" allUniqueName="[Range].[Stickiness].[All]" dimensionUniqueName="[Range]" displayFolder="" count="0" memberValueDatatype="5" unbalanced="0"/>
    <cacheHierarchy uniqueName="[Range].[Stickeness Rating]" caption="Stickeness Rating" attribute="1" defaultMemberUniqueName="[Range].[Stickeness Rating].[All]" allUniqueName="[Range].[Stickeness Rating].[All]" dimensionUniqueName="[Range]" displayFolder="" count="0" memberValueDatatype="130" unbalanced="0"/>
    <cacheHierarchy uniqueName="[Range].[Cost Per (Visitor) Acquisition]" caption="Cost Per (Visitor) Acquisition" attribute="1" defaultMemberUniqueName="[Range].[Cost Per (Visitor) Acquisition].[All]" allUniqueName="[Range].[Cost Per (Visitor) Acquisition].[All]" dimensionUniqueName="[Range]" displayFolder="" count="0" memberValueDatatype="5" unbalanced="0"/>
    <cacheHierarchy uniqueName="[Range].[Marketing ROI per Visitor]" caption="Marketing ROI per Visitor" attribute="1" defaultMemberUniqueName="[Range].[Marketing ROI per Visitor].[All]" allUniqueName="[Range].[Marketing ROI per Visitor].[All]" dimensionUniqueName="[Range]" displayFolder="" count="0" memberValueDatatype="5" unbalanced="0"/>
    <cacheHierarchy uniqueName="[Range 1].[Phase]" caption="Phase" attribute="1" defaultMemberUniqueName="[Range 1].[Phase].[All]" allUniqueName="[Range 1].[Phase].[All]" dimensionUniqueName="[Range 1]" displayFolder="" count="0" memberValueDatatype="130" unbalanced="0"/>
    <cacheHierarchy uniqueName="[Range 1].[PhraseDesc]" caption="PhraseDesc" attribute="1" defaultMemberUniqueName="[Range 1].[PhraseDesc].[All]" allUniqueName="[Range 1].[PhraseDesc].[All]" dimensionUniqueName="[Range 1]" displayFolder="" count="2" memberValueDatatype="130" unbalanced="0">
      <fieldsUsage count="2">
        <fieldUsage x="-1"/>
        <fieldUsage x="3"/>
      </fieldsUsage>
    </cacheHierarchy>
    <cacheHierarchy uniqueName="[Range 1].[PhaseCode]" caption="PhaseCode" attribute="1" defaultMemberUniqueName="[Range 1].[PhaseCode].[All]" allUniqueName="[Range 1].[PhaseCode].[All]" dimensionUniqueName="[Range 1]" displayFolder="" count="2" memberValueDatatype="20" unbalanced="0">
      <fieldsUsage count="2">
        <fieldUsage x="-1"/>
        <fieldUsage x="2"/>
      </fieldsUsage>
    </cacheHierarchy>
    <cacheHierarchy uniqueName="[Range 1].[WeekCode]" caption="WeekCode" attribute="1" defaultMemberUniqueName="[Range 1].[WeekCode].[All]" allUniqueName="[Range 1].[WeekCode].[All]" dimensionUniqueName="[Range 1]" displayFolder="" count="2" memberValueDatatype="20" unbalanced="0">
      <fieldsUsage count="2">
        <fieldUsage x="-1"/>
        <fieldUsage x="4"/>
      </fieldsUsage>
    </cacheHierarchy>
    <cacheHierarchy uniqueName="[Range 1].[MonthCode]" caption="MonthCode" attribute="1" defaultMemberUniqueName="[Range 1].[MonthCode].[All]" allUniqueName="[Range 1].[MonthCode].[All]" dimensionUniqueName="[Range 1]" displayFolder="" count="0" memberValueDatatype="130" unbalanced="0"/>
    <cacheHierarchy uniqueName="[Range 1].[MonthYear]" caption="MonthYear" attribute="1" defaultMemberUniqueName="[Range 1].[MonthYear].[All]" allUniqueName="[Range 1].[MonthYear].[All]" dimensionUniqueName="[Range 1]" displayFolder="" count="0" memberValueDatatype="130" unbalanced="0"/>
    <cacheHierarchy uniqueName="[Range 1].[Year]" caption="Year" attribute="1" defaultMemberUniqueName="[Range 1].[Year].[All]" allUniqueName="[Range 1].[Year].[All]" dimensionUniqueName="[Range 1]" displayFolder="" count="0" memberValueDatatype="130" unbalanced="0"/>
    <cacheHierarchy uniqueName="[Range 1].[Week]" caption="Week" attribute="1" time="1" defaultMemberUniqueName="[Range 1].[Week].[All]" allUniqueName="[Range 1].[Week].[All]" dimensionUniqueName="[Range 1]" displayFolder="" count="2" memberValueDatatype="7" unbalanced="0">
      <fieldsUsage count="2">
        <fieldUsage x="-1"/>
        <fieldUsage x="1"/>
      </fieldsUsage>
    </cacheHierarchy>
    <cacheHierarchy uniqueName="[Range 1].[Lbs. Sold]" caption="Lbs. Sold" attribute="1" defaultMemberUniqueName="[Range 1].[Lbs. Sold].[All]" allUniqueName="[Range 1].[Lbs. Sold].[All]" dimensionUniqueName="[Range 1]" displayFolder="" count="0" memberValueDatatype="20" unbalanced="0"/>
    <cacheHierarchy uniqueName="[Range 1].[Week (Year)]" caption="Week (Year)" attribute="1" defaultMemberUniqueName="[Range 1].[Week (Year)].[All]" allUniqueName="[Range 1].[Week (Year)].[All]" dimensionUniqueName="[Range 1]" displayFolder="" count="0" memberValueDatatype="130" unbalanced="0"/>
    <cacheHierarchy uniqueName="[Range 1].[Week (Quarter)]" caption="Week (Quarter)" attribute="1" defaultMemberUniqueName="[Range 1].[Week (Quarter)].[All]" allUniqueName="[Range 1].[Week (Quarter)].[All]" dimensionUniqueName="[Range 1]" displayFolder="" count="0" memberValueDatatype="130" unbalanced="0"/>
    <cacheHierarchy uniqueName="[Range 1].[Week (Month)]" caption="Week (Month)" attribute="1" defaultMemberUniqueName="[Range 1].[Week (Month)].[All]" allUniqueName="[Range 1].[Week (Month)].[All]" dimensionUniqueName="[Range 1]" displayFolder="" count="0" memberValueDatatype="130" unbalanced="0"/>
    <cacheHierarchy uniqueName="[Range 2].[South America]" caption="South America" attribute="1" defaultMemberUniqueName="[Range 2].[South America].[All]" allUniqueName="[Range 2].[South America].[All]" dimensionUniqueName="[Range 2]" displayFolder="" count="0" memberValueDatatype="130" unbalanced="0"/>
    <cacheHierarchy uniqueName="[Range 2].[22,616]" caption="22,616" attribute="1" defaultMemberUniqueName="[Range 2].[22,616].[All]" allUniqueName="[Range 2].[22,616].[All]" dimensionUniqueName="[Range 2]" displayFolder="" count="0" memberValueDatatype="20" unbalanced="0"/>
    <cacheHierarchy uniqueName="[Range 1].[Week (Month Index)]" caption="Week (Month Index)" attribute="1" defaultMemberUniqueName="[Range 1].[Week (Month Index)].[All]" allUniqueName="[Range 1].[Week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Revenue Per Visit]" caption="Sum of Revenue Per Visit" measure="1" displayFolder="" measureGroup="Range" count="0" hidden="1">
      <extLst>
        <ext xmlns:x15="http://schemas.microsoft.com/office/spreadsheetml/2010/11/main" uri="{B97F6D7D-B522-45F9-BDA1-12C45D357490}">
          <x15:cacheHierarchy aggregatedColumn="21"/>
        </ext>
      </extLst>
    </cacheHierarchy>
    <cacheHierarchy uniqueName="[Measures].[Average of Revenue Per Visit]" caption="Average of Revenue Per Visit" measure="1" displayFolder="" measureGroup="Range" count="0" hidden="1">
      <extLst>
        <ext xmlns:x15="http://schemas.microsoft.com/office/spreadsheetml/2010/11/main" uri="{B97F6D7D-B522-45F9-BDA1-12C45D357490}">
          <x15:cacheHierarchy aggregatedColumn="21"/>
        </ext>
      </extLst>
    </cacheHierarchy>
    <cacheHierarchy uniqueName="[Measures].[Sum of Bounce Rate]" caption="Sum of Bounce Rate" measure="1" displayFolder="" measureGroup="Range"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Range" count="0" hidden="1">
      <extLst>
        <ext xmlns:x15="http://schemas.microsoft.com/office/spreadsheetml/2010/11/main" uri="{B97F6D7D-B522-45F9-BDA1-12C45D357490}">
          <x15:cacheHierarchy aggregatedColumn="18"/>
        </ext>
      </extLst>
    </cacheHierarchy>
    <cacheHierarchy uniqueName="[Measures].[Sum of Lbs. Sold]" caption="Sum of Lbs. Sold" measure="1" displayFolder="" measureGroup="Range 1" count="0" oneField="1" hidden="1">
      <fieldsUsage count="1">
        <fieldUsage x="0"/>
      </fieldsUsage>
      <extLst>
        <ext xmlns:x15="http://schemas.microsoft.com/office/spreadsheetml/2010/11/main" uri="{B97F6D7D-B522-45F9-BDA1-12C45D357490}">
          <x15:cacheHierarchy aggregatedColumn="34"/>
        </ext>
      </extLst>
    </cacheHierarchy>
    <cacheHierarchy uniqueName="[Measures].[Average of Lbs. Sold]" caption="Average of Lbs. Sold" measure="1" displayFolder="" measureGroup="Range 1" count="0" hidden="1">
      <extLst>
        <ext xmlns:x15="http://schemas.microsoft.com/office/spreadsheetml/2010/11/main" uri="{B97F6D7D-B522-45F9-BDA1-12C45D357490}">
          <x15:cacheHierarchy aggregatedColumn="34"/>
        </ext>
      </extLst>
    </cacheHierarchy>
    <cacheHierarchy uniqueName="[Measures].[Max of Lbs. Sold]" caption="Max of Lbs. Sold" measure="1" displayFolder="" measureGroup="Range 1" count="0" hidden="1">
      <extLst>
        <ext xmlns:x15="http://schemas.microsoft.com/office/spreadsheetml/2010/11/main" uri="{B97F6D7D-B522-45F9-BDA1-12C45D357490}">
          <x15:cacheHierarchy aggregatedColumn="34"/>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ete Gumpal" refreshedDate="45429.718893634257" backgroundQuery="1" createdVersion="3" refreshedVersion="8" minRefreshableVersion="3" recordCount="0" supportSubquery="1" supportAdvancedDrill="1" xr:uid="{797CA8A8-32DA-4920-89B7-36B8CD40F3C8}">
  <cacheSource type="external" connectionId="1">
    <extLst>
      <ext xmlns:x14="http://schemas.microsoft.com/office/spreadsheetml/2009/9/main" uri="{F057638F-6D5F-4e77-A914-E7F072B9BCA8}">
        <x14:sourceConnection name="ThisWorkbookDataModel"/>
      </ext>
    </extLst>
  </cacheSource>
  <cacheFields count="0"/>
  <cacheHierarchies count="52">
    <cacheHierarchy uniqueName="[Range].[Phase]" caption="Phase" attribute="1" defaultMemberUniqueName="[Range].[Phase].[All]" allUniqueName="[Range].[Phase].[All]" dimensionUniqueName="[Range]" displayFolder="" count="0" memberValueDatatype="130" unbalanced="0"/>
    <cacheHierarchy uniqueName="[Range].[PhraseDesc]" caption="PhraseDesc" attribute="1" defaultMemberUniqueName="[Range].[PhraseDesc].[All]" allUniqueName="[Range].[PhraseDesc].[All]" dimensionUniqueName="[Range]" displayFolder="" count="0" memberValueDatatype="130" unbalanced="0"/>
    <cacheHierarchy uniqueName="[Range].[PhaseCode]" caption="PhaseCode" attribute="1" defaultMemberUniqueName="[Range].[PhaseCode].[All]" allUniqueName="[Range].[PhaseCode].[All]" dimensionUniqueName="[Range]" displayFolder="" count="0" memberValueDatatype="20" unbalanced="0"/>
    <cacheHierarchy uniqueName="[Range].[WeekCode]" caption="WeekCode" attribute="1" defaultMemberUniqueName="[Range].[WeekCode].[All]" allUniqueName="[Range].[WeekCode].[All]" dimensionUniqueName="[Range]" displayFolder="" count="0" memberValueDatatype="20" unbalanced="0"/>
    <cacheHierarchy uniqueName="[Range].[MonthYear]" caption="MonthYear" attribute="1" defaultMemberUniqueName="[Range].[MonthYear].[All]" allUniqueName="[Range].[MonthYear].[All]" dimensionUniqueName="[Range]" displayFolder="" count="0" memberValueDatatype="130" unbalanced="0"/>
    <cacheHierarchy uniqueName="[Range].[Year]" caption="Year" attribute="1" defaultMemberUniqueName="[Range].[Year].[All]" allUniqueName="[Range].[Year].[All]" dimensionUniqueName="[Range]" displayFolder="" count="0" memberValueDatatype="130" unbalanced="0"/>
    <cacheHierarchy uniqueName="[Range].[YearMonth]" caption="YearMonth" attribute="1" defaultMemberUniqueName="[Range].[YearMonth].[All]" allUniqueName="[Range].[YearMonth].[All]" dimensionUniqueName="[Range]" displayFolder="" count="0" memberValueDatatype="130" unbalanced="0"/>
    <cacheHierarchy uniqueName="[Range].[Week (2008-2009)]" caption="Week (2008-2009)" attribute="1" defaultMemberUniqueName="[Range].[Week (2008-2009)].[All]" allUniqueName="[Range].[Week (2008-2009)].[All]" dimensionUniqueName="[Range]" displayFolder="" count="0" memberValueDatatype="130" unbalanced="0"/>
    <cacheHierarchy uniqueName="[Range].[Visits]" caption="Visits" attribute="1" defaultMemberUniqueName="[Range].[Visits].[All]" allUniqueName="[Range].[Visits].[All]" dimensionUniqueName="[Range]" displayFolder="" count="0" memberValueDatatype="20" unbalanced="0"/>
    <cacheHierarchy uniqueName="[Range].[Unique Visits]" caption="Unique Visits" attribute="1" defaultMemberUniqueName="[Range].[Unique Visits].[All]" allUniqueName="[Range].[Unique Visits].[All]" dimensionUniqueName="[Range]" displayFolder="" count="0" memberValueDatatype="20" unbalanced="0"/>
    <cacheHierarchy uniqueName="[Range].[Pageviews]" caption="Pageviews" attribute="1" defaultMemberUniqueName="[Range].[Pageviews].[All]" allUniqueName="[Range].[Pageviews].[All]" dimensionUniqueName="[Range]" displayFolder="" count="0" memberValueDatatype="20" unbalanced="0"/>
    <cacheHierarchy uniqueName="[Range].[Pages/Visit]" caption="Pages/Visit" attribute="1" defaultMemberUniqueName="[Range].[Pages/Visit].[All]" allUniqueName="[Range].[Pages/Visit].[All]" dimensionUniqueName="[Range]" displayFolder="" count="0" memberValueDatatype="5" unbalanced="0"/>
    <cacheHierarchy uniqueName="[Range].[Total Time on Site (secs.)]" caption="Total Time on Site (secs.)" attribute="1" defaultMemberUniqueName="[Range].[Total Time on Site (secs.)].[All]" allUniqueName="[Range].[Total Time on Site (secs.)].[All]" dimensionUniqueName="[Range]" displayFolder="" count="0" memberValueDatatype="20" unbalanced="0"/>
    <cacheHierarchy uniqueName="[Range].[Avg. Time on Site (secs.)]" caption="Avg. Time on Site (secs.)" attribute="1" defaultMemberUniqueName="[Range].[Avg. Time on Site (secs.)].[All]" allUniqueName="[Range].[Avg. Time on Site (secs.)].[All]" dimensionUniqueName="[Range]" displayFolder="" count="0" memberValueDatatype="20" unbalanced="0"/>
    <cacheHierarchy uniqueName="[Range].[Bounce Rate]" caption="Bounce Rate" attribute="1" defaultMemberUniqueName="[Range].[Bounce Rate].[All]" allUniqueName="[Range].[Bounce Rate].[All]" dimensionUniqueName="[Range]" displayFolder="" count="0" memberValueDatatype="5" unbalanced="0"/>
    <cacheHierarchy uniqueName="[Range].[Bounce Rating]" caption="Bounce Rating" attribute="1" defaultMemberUniqueName="[Range].[Bounce Rating].[All]" allUniqueName="[Range].[Bounce Rating].[All]" dimensionUniqueName="[Range]" displayFolder="" count="0" memberValueDatatype="130" unbalanced="0"/>
    <cacheHierarchy uniqueName="[Range].[% New Visits]" caption="% New Visits" attribute="1" defaultMemberUniqueName="[Range].[% New Visits].[All]" allUniqueName="[Range].[% New Visits].[All]" dimensionUniqueName="[Range]" displayFolder="" count="0" memberValueDatatype="5" unbalanced="0"/>
    <cacheHierarchy uniqueName="[Range].[Volume]" caption="Volume" attribute="1" defaultMemberUniqueName="[Range].[Volume].[All]" allUniqueName="[Range].[Volum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Inquiries]" caption="Inquiries" attribute="1" defaultMemberUniqueName="[Range].[Inquiries].[All]" allUniqueName="[Range].[Inquiries].[All]" dimensionUniqueName="[Range]" displayFolder="" count="0" memberValueDatatype="20" unbalanced="0"/>
    <cacheHierarchy uniqueName="[Range].[Revenue Per Visit]" caption="Revenue Per Visit" attribute="1" defaultMemberUniqueName="[Range].[Revenue Per Visit].[All]" allUniqueName="[Range].[Revenue Per Visit].[All]" dimensionUniqueName="[Range]" displayFolder="" count="0" memberValueDatatype="5" unbalanced="0"/>
    <cacheHierarchy uniqueName="[Range].[Stickiness]" caption="Stickiness" attribute="1" defaultMemberUniqueName="[Range].[Stickiness].[All]" allUniqueName="[Range].[Stickiness].[All]" dimensionUniqueName="[Range]" displayFolder="" count="0" memberValueDatatype="5" unbalanced="0"/>
    <cacheHierarchy uniqueName="[Range].[Stickeness Rating]" caption="Stickeness Rating" attribute="1" defaultMemberUniqueName="[Range].[Stickeness Rating].[All]" allUniqueName="[Range].[Stickeness Rating].[All]" dimensionUniqueName="[Range]" displayFolder="" count="0" memberValueDatatype="130" unbalanced="0"/>
    <cacheHierarchy uniqueName="[Range].[Cost Per (Visitor) Acquisition]" caption="Cost Per (Visitor) Acquisition" attribute="1" defaultMemberUniqueName="[Range].[Cost Per (Visitor) Acquisition].[All]" allUniqueName="[Range].[Cost Per (Visitor) Acquisition].[All]" dimensionUniqueName="[Range]" displayFolder="" count="0" memberValueDatatype="5" unbalanced="0"/>
    <cacheHierarchy uniqueName="[Range].[Marketing ROI per Visitor]" caption="Marketing ROI per Visitor" attribute="1" defaultMemberUniqueName="[Range].[Marketing ROI per Visitor].[All]" allUniqueName="[Range].[Marketing ROI per Visitor].[All]" dimensionUniqueName="[Range]" displayFolder="" count="0" memberValueDatatype="5" unbalanced="0"/>
    <cacheHierarchy uniqueName="[Range 1].[Phase]" caption="Phase" attribute="1" defaultMemberUniqueName="[Range 1].[Phase].[All]" allUniqueName="[Range 1].[Phase].[All]" dimensionUniqueName="[Range 1]" displayFolder="" count="0" memberValueDatatype="130" unbalanced="0"/>
    <cacheHierarchy uniqueName="[Range 1].[PhraseDesc]" caption="PhraseDesc" attribute="1" defaultMemberUniqueName="[Range 1].[PhraseDesc].[All]" allUniqueName="[Range 1].[PhraseDesc].[All]" dimensionUniqueName="[Range 1]" displayFolder="" count="0" memberValueDatatype="130" unbalanced="0"/>
    <cacheHierarchy uniqueName="[Range 1].[PhaseCode]" caption="PhaseCode" attribute="1" defaultMemberUniqueName="[Range 1].[PhaseCode].[All]" allUniqueName="[Range 1].[PhaseCode].[All]" dimensionUniqueName="[Range 1]" displayFolder="" count="0" memberValueDatatype="20" unbalanced="0"/>
    <cacheHierarchy uniqueName="[Range 1].[WeekCode]" caption="WeekCode" attribute="1" defaultMemberUniqueName="[Range 1].[WeekCode].[All]" allUniqueName="[Range 1].[WeekCode].[All]" dimensionUniqueName="[Range 1]" displayFolder="" count="0" memberValueDatatype="20" unbalanced="0"/>
    <cacheHierarchy uniqueName="[Range 1].[MonthCode]" caption="MonthCode" attribute="1" defaultMemberUniqueName="[Range 1].[MonthCode].[All]" allUniqueName="[Range 1].[MonthCode].[All]" dimensionUniqueName="[Range 1]" displayFolder="" count="0" memberValueDatatype="130" unbalanced="0"/>
    <cacheHierarchy uniqueName="[Range 1].[MonthYear]" caption="MonthYear" attribute="1" defaultMemberUniqueName="[Range 1].[MonthYear].[All]" allUniqueName="[Range 1].[MonthYear].[All]" dimensionUniqueName="[Range 1]" displayFolder="" count="0" memberValueDatatype="130" unbalanced="0"/>
    <cacheHierarchy uniqueName="[Range 1].[Year]" caption="Year" attribute="1" defaultMemberUniqueName="[Range 1].[Year].[All]" allUniqueName="[Range 1].[Year].[All]" dimensionUniqueName="[Range 1]" displayFolder="" count="0" memberValueDatatype="130" unbalanced="0"/>
    <cacheHierarchy uniqueName="[Range 1].[Week]" caption="Week" attribute="1" time="1" defaultMemberUniqueName="[Range 1].[Week].[All]" allUniqueName="[Range 1].[Week].[All]" dimensionUniqueName="[Range 1]" displayFolder="" count="0" memberValueDatatype="7" unbalanced="0"/>
    <cacheHierarchy uniqueName="[Range 1].[Lbs. Sold]" caption="Lbs. Sold" attribute="1" defaultMemberUniqueName="[Range 1].[Lbs. Sold].[All]" allUniqueName="[Range 1].[Lbs. Sold].[All]" dimensionUniqueName="[Range 1]" displayFolder="" count="0" memberValueDatatype="20" unbalanced="0"/>
    <cacheHierarchy uniqueName="[Range 1].[Week (Year)]" caption="Week (Year)" attribute="1" defaultMemberUniqueName="[Range 1].[Week (Year)].[All]" allUniqueName="[Range 1].[Week (Year)].[All]" dimensionUniqueName="[Range 1]" displayFolder="" count="0" memberValueDatatype="130" unbalanced="0"/>
    <cacheHierarchy uniqueName="[Range 1].[Week (Quarter)]" caption="Week (Quarter)" attribute="1" defaultMemberUniqueName="[Range 1].[Week (Quarter)].[All]" allUniqueName="[Range 1].[Week (Quarter)].[All]" dimensionUniqueName="[Range 1]" displayFolder="" count="0" memberValueDatatype="130" unbalanced="0"/>
    <cacheHierarchy uniqueName="[Range 1].[Week (Month)]" caption="Week (Month)" attribute="1" defaultMemberUniqueName="[Range 1].[Week (Month)].[All]" allUniqueName="[Range 1].[Week (Month)].[All]" dimensionUniqueName="[Range 1]" displayFolder="" count="0" memberValueDatatype="130" unbalanced="0"/>
    <cacheHierarchy uniqueName="[Range 2].[South America]" caption="South America" attribute="1" defaultMemberUniqueName="[Range 2].[South America].[All]" allUniqueName="[Range 2].[South America].[All]" dimensionUniqueName="[Range 2]" displayFolder="" count="0" memberValueDatatype="130" unbalanced="0"/>
    <cacheHierarchy uniqueName="[Range 2].[22,616]" caption="22,616" attribute="1" defaultMemberUniqueName="[Range 2].[22,616].[All]" allUniqueName="[Range 2].[22,616].[All]" dimensionUniqueName="[Range 2]" displayFolder="" count="0" memberValueDatatype="20" unbalanced="0"/>
    <cacheHierarchy uniqueName="[Range 1].[Week (Month Index)]" caption="Week (Month Index)" attribute="1" defaultMemberUniqueName="[Range 1].[Week (Month Index)].[All]" allUniqueName="[Range 1].[Week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Revenue Per Visit]" caption="Sum of Revenue Per Visit" measure="1" displayFolder="" measureGroup="Range" count="0" hidden="1">
      <extLst>
        <ext xmlns:x15="http://schemas.microsoft.com/office/spreadsheetml/2010/11/main" uri="{B97F6D7D-B522-45F9-BDA1-12C45D357490}">
          <x15:cacheHierarchy aggregatedColumn="21"/>
        </ext>
      </extLst>
    </cacheHierarchy>
    <cacheHierarchy uniqueName="[Measures].[Average of Revenue Per Visit]" caption="Average of Revenue Per Visit" measure="1" displayFolder="" measureGroup="Range" count="0" hidden="1">
      <extLst>
        <ext xmlns:x15="http://schemas.microsoft.com/office/spreadsheetml/2010/11/main" uri="{B97F6D7D-B522-45F9-BDA1-12C45D357490}">
          <x15:cacheHierarchy aggregatedColumn="21"/>
        </ext>
      </extLst>
    </cacheHierarchy>
    <cacheHierarchy uniqueName="[Measures].[Sum of Bounce Rate]" caption="Sum of Bounce Rate" measure="1" displayFolder="" measureGroup="Range"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Range" count="0" hidden="1">
      <extLst>
        <ext xmlns:x15="http://schemas.microsoft.com/office/spreadsheetml/2010/11/main" uri="{B97F6D7D-B522-45F9-BDA1-12C45D357490}">
          <x15:cacheHierarchy aggregatedColumn="18"/>
        </ext>
      </extLst>
    </cacheHierarchy>
    <cacheHierarchy uniqueName="[Measures].[Sum of Lbs. Sold]" caption="Sum of Lbs. Sold" measure="1" displayFolder="" measureGroup="Range 1" count="0" hidden="1">
      <extLst>
        <ext xmlns:x15="http://schemas.microsoft.com/office/spreadsheetml/2010/11/main" uri="{B97F6D7D-B522-45F9-BDA1-12C45D357490}">
          <x15:cacheHierarchy aggregatedColumn="34"/>
        </ext>
      </extLst>
    </cacheHierarchy>
    <cacheHierarchy uniqueName="[Measures].[Average of Lbs. Sold]" caption="Average of Lbs. Sold" measure="1" displayFolder="" measureGroup="Range 1" count="0" hidden="1">
      <extLst>
        <ext xmlns:x15="http://schemas.microsoft.com/office/spreadsheetml/2010/11/main" uri="{B97F6D7D-B522-45F9-BDA1-12C45D357490}">
          <x15:cacheHierarchy aggregatedColumn="34"/>
        </ext>
      </extLst>
    </cacheHierarchy>
    <cacheHierarchy uniqueName="[Measures].[Max of Lbs. Sold]" caption="Max of Lbs. Sold" measure="1" displayFolder="" measureGroup="Range 1" count="0" hidden="1">
      <extLst>
        <ext xmlns:x15="http://schemas.microsoft.com/office/spreadsheetml/2010/11/main" uri="{B97F6D7D-B522-45F9-BDA1-12C45D357490}">
          <x15:cacheHierarchy aggregatedColumn="34"/>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licerData="1" pivotCacheId="716238187"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ete Gumpal" refreshedDate="45429.718894328704" backgroundQuery="1" createdVersion="3" refreshedVersion="8" minRefreshableVersion="3" recordCount="0" supportSubquery="1" supportAdvancedDrill="1" xr:uid="{DE9BF1B0-ADF6-4CA3-90F3-1FB6F4874D6C}">
  <cacheSource type="external" connectionId="1">
    <extLst>
      <ext xmlns:x14="http://schemas.microsoft.com/office/spreadsheetml/2009/9/main" uri="{F057638F-6D5F-4e77-A914-E7F072B9BCA8}">
        <x14:sourceConnection name="ThisWorkbookDataModel"/>
      </ext>
    </extLst>
  </cacheSource>
  <cacheFields count="0"/>
  <cacheHierarchies count="52">
    <cacheHierarchy uniqueName="[Range].[Phase]" caption="Phase" attribute="1" defaultMemberUniqueName="[Range].[Phase].[All]" allUniqueName="[Range].[Phase].[All]" dimensionUniqueName="[Range]" displayFolder="" count="0" memberValueDatatype="130" unbalanced="0"/>
    <cacheHierarchy uniqueName="[Range].[PhraseDesc]" caption="PhraseDesc" attribute="1" defaultMemberUniqueName="[Range].[PhraseDesc].[All]" allUniqueName="[Range].[PhraseDesc].[All]" dimensionUniqueName="[Range]" displayFolder="" count="0" memberValueDatatype="130" unbalanced="0"/>
    <cacheHierarchy uniqueName="[Range].[PhaseCode]" caption="PhaseCode" attribute="1" defaultMemberUniqueName="[Range].[PhaseCode].[All]" allUniqueName="[Range].[PhaseCode].[All]" dimensionUniqueName="[Range]" displayFolder="" count="0" memberValueDatatype="20" unbalanced="0"/>
    <cacheHierarchy uniqueName="[Range].[WeekCode]" caption="WeekCode" attribute="1" defaultMemberUniqueName="[Range].[WeekCode].[All]" allUniqueName="[Range].[WeekCode].[All]" dimensionUniqueName="[Range]" displayFolder="" count="0" memberValueDatatype="20" unbalanced="0"/>
    <cacheHierarchy uniqueName="[Range].[MonthYear]" caption="MonthYear" attribute="1" defaultMemberUniqueName="[Range].[MonthYear].[All]" allUniqueName="[Range].[MonthYear].[All]" dimensionUniqueName="[Range]" displayFolder="" count="0" memberValueDatatype="130" unbalanced="0"/>
    <cacheHierarchy uniqueName="[Range].[Year]" caption="Year" attribute="1" defaultMemberUniqueName="[Range].[Year].[All]" allUniqueName="[Range].[Year].[All]" dimensionUniqueName="[Range]" displayFolder="" count="0" memberValueDatatype="130" unbalanced="0"/>
    <cacheHierarchy uniqueName="[Range].[YearMonth]" caption="YearMonth" attribute="1" defaultMemberUniqueName="[Range].[YearMonth].[All]" allUniqueName="[Range].[YearMonth].[All]" dimensionUniqueName="[Range]" displayFolder="" count="0" memberValueDatatype="130" unbalanced="0"/>
    <cacheHierarchy uniqueName="[Range].[Week (2008-2009)]" caption="Week (2008-2009)" attribute="1" defaultMemberUniqueName="[Range].[Week (2008-2009)].[All]" allUniqueName="[Range].[Week (2008-2009)].[All]" dimensionUniqueName="[Range]" displayFolder="" count="0" memberValueDatatype="130" unbalanced="0"/>
    <cacheHierarchy uniqueName="[Range].[Visits]" caption="Visits" attribute="1" defaultMemberUniqueName="[Range].[Visits].[All]" allUniqueName="[Range].[Visits].[All]" dimensionUniqueName="[Range]" displayFolder="" count="0" memberValueDatatype="20" unbalanced="0"/>
    <cacheHierarchy uniqueName="[Range].[Unique Visits]" caption="Unique Visits" attribute="1" defaultMemberUniqueName="[Range].[Unique Visits].[All]" allUniqueName="[Range].[Unique Visits].[All]" dimensionUniqueName="[Range]" displayFolder="" count="0" memberValueDatatype="20" unbalanced="0"/>
    <cacheHierarchy uniqueName="[Range].[Pageviews]" caption="Pageviews" attribute="1" defaultMemberUniqueName="[Range].[Pageviews].[All]" allUniqueName="[Range].[Pageviews].[All]" dimensionUniqueName="[Range]" displayFolder="" count="0" memberValueDatatype="20" unbalanced="0"/>
    <cacheHierarchy uniqueName="[Range].[Pages/Visit]" caption="Pages/Visit" attribute="1" defaultMemberUniqueName="[Range].[Pages/Visit].[All]" allUniqueName="[Range].[Pages/Visit].[All]" dimensionUniqueName="[Range]" displayFolder="" count="0" memberValueDatatype="5" unbalanced="0"/>
    <cacheHierarchy uniqueName="[Range].[Total Time on Site (secs.)]" caption="Total Time on Site (secs.)" attribute="1" defaultMemberUniqueName="[Range].[Total Time on Site (secs.)].[All]" allUniqueName="[Range].[Total Time on Site (secs.)].[All]" dimensionUniqueName="[Range]" displayFolder="" count="0" memberValueDatatype="20" unbalanced="0"/>
    <cacheHierarchy uniqueName="[Range].[Avg. Time on Site (secs.)]" caption="Avg. Time on Site (secs.)" attribute="1" defaultMemberUniqueName="[Range].[Avg. Time on Site (secs.)].[All]" allUniqueName="[Range].[Avg. Time on Site (secs.)].[All]" dimensionUniqueName="[Range]" displayFolder="" count="0" memberValueDatatype="20" unbalanced="0"/>
    <cacheHierarchy uniqueName="[Range].[Bounce Rate]" caption="Bounce Rate" attribute="1" defaultMemberUniqueName="[Range].[Bounce Rate].[All]" allUniqueName="[Range].[Bounce Rate].[All]" dimensionUniqueName="[Range]" displayFolder="" count="0" memberValueDatatype="5" unbalanced="0"/>
    <cacheHierarchy uniqueName="[Range].[Bounce Rating]" caption="Bounce Rating" attribute="1" defaultMemberUniqueName="[Range].[Bounce Rating].[All]" allUniqueName="[Range].[Bounce Rating].[All]" dimensionUniqueName="[Range]" displayFolder="" count="0" memberValueDatatype="130" unbalanced="0"/>
    <cacheHierarchy uniqueName="[Range].[% New Visits]" caption="% New Visits" attribute="1" defaultMemberUniqueName="[Range].[% New Visits].[All]" allUniqueName="[Range].[% New Visits].[All]" dimensionUniqueName="[Range]" displayFolder="" count="0" memberValueDatatype="5" unbalanced="0"/>
    <cacheHierarchy uniqueName="[Range].[Volume]" caption="Volume" attribute="1" defaultMemberUniqueName="[Range].[Volume].[All]" allUniqueName="[Range].[Volum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Inquiries]" caption="Inquiries" attribute="1" defaultMemberUniqueName="[Range].[Inquiries].[All]" allUniqueName="[Range].[Inquiries].[All]" dimensionUniqueName="[Range]" displayFolder="" count="0" memberValueDatatype="20" unbalanced="0"/>
    <cacheHierarchy uniqueName="[Range].[Revenue Per Visit]" caption="Revenue Per Visit" attribute="1" defaultMemberUniqueName="[Range].[Revenue Per Visit].[All]" allUniqueName="[Range].[Revenue Per Visit].[All]" dimensionUniqueName="[Range]" displayFolder="" count="0" memberValueDatatype="5" unbalanced="0"/>
    <cacheHierarchy uniqueName="[Range].[Stickiness]" caption="Stickiness" attribute="1" defaultMemberUniqueName="[Range].[Stickiness].[All]" allUniqueName="[Range].[Stickiness].[All]" dimensionUniqueName="[Range]" displayFolder="" count="0" memberValueDatatype="5" unbalanced="0"/>
    <cacheHierarchy uniqueName="[Range].[Stickeness Rating]" caption="Stickeness Rating" attribute="1" defaultMemberUniqueName="[Range].[Stickeness Rating].[All]" allUniqueName="[Range].[Stickeness Rating].[All]" dimensionUniqueName="[Range]" displayFolder="" count="0" memberValueDatatype="130" unbalanced="0"/>
    <cacheHierarchy uniqueName="[Range].[Cost Per (Visitor) Acquisition]" caption="Cost Per (Visitor) Acquisition" attribute="1" defaultMemberUniqueName="[Range].[Cost Per (Visitor) Acquisition].[All]" allUniqueName="[Range].[Cost Per (Visitor) Acquisition].[All]" dimensionUniqueName="[Range]" displayFolder="" count="0" memberValueDatatype="5" unbalanced="0"/>
    <cacheHierarchy uniqueName="[Range].[Marketing ROI per Visitor]" caption="Marketing ROI per Visitor" attribute="1" defaultMemberUniqueName="[Range].[Marketing ROI per Visitor].[All]" allUniqueName="[Range].[Marketing ROI per Visitor].[All]" dimensionUniqueName="[Range]" displayFolder="" count="0" memberValueDatatype="5" unbalanced="0"/>
    <cacheHierarchy uniqueName="[Range 1].[Phase]" caption="Phase" attribute="1" defaultMemberUniqueName="[Range 1].[Phase].[All]" allUniqueName="[Range 1].[Phase].[All]" dimensionUniqueName="[Range 1]" displayFolder="" count="0" memberValueDatatype="130" unbalanced="0"/>
    <cacheHierarchy uniqueName="[Range 1].[PhraseDesc]" caption="PhraseDesc" attribute="1" defaultMemberUniqueName="[Range 1].[PhraseDesc].[All]" allUniqueName="[Range 1].[PhraseDesc].[All]" dimensionUniqueName="[Range 1]" displayFolder="" count="0" memberValueDatatype="130" unbalanced="0"/>
    <cacheHierarchy uniqueName="[Range 1].[PhaseCode]" caption="PhaseCode" attribute="1" defaultMemberUniqueName="[Range 1].[PhaseCode].[All]" allUniqueName="[Range 1].[PhaseCode].[All]" dimensionUniqueName="[Range 1]" displayFolder="" count="0" memberValueDatatype="20" unbalanced="0"/>
    <cacheHierarchy uniqueName="[Range 1].[WeekCode]" caption="WeekCode" attribute="1" defaultMemberUniqueName="[Range 1].[WeekCode].[All]" allUniqueName="[Range 1].[WeekCode].[All]" dimensionUniqueName="[Range 1]" displayFolder="" count="0" memberValueDatatype="20" unbalanced="0"/>
    <cacheHierarchy uniqueName="[Range 1].[MonthCode]" caption="MonthCode" attribute="1" defaultMemberUniqueName="[Range 1].[MonthCode].[All]" allUniqueName="[Range 1].[MonthCode].[All]" dimensionUniqueName="[Range 1]" displayFolder="" count="0" memberValueDatatype="130" unbalanced="0"/>
    <cacheHierarchy uniqueName="[Range 1].[MonthYear]" caption="MonthYear" attribute="1" defaultMemberUniqueName="[Range 1].[MonthYear].[All]" allUniqueName="[Range 1].[MonthYear].[All]" dimensionUniqueName="[Range 1]" displayFolder="" count="0" memberValueDatatype="130" unbalanced="0"/>
    <cacheHierarchy uniqueName="[Range 1].[Year]" caption="Year" attribute="1" defaultMemberUniqueName="[Range 1].[Year].[All]" allUniqueName="[Range 1].[Year].[All]" dimensionUniqueName="[Range 1]" displayFolder="" count="0" memberValueDatatype="130" unbalanced="0"/>
    <cacheHierarchy uniqueName="[Range 1].[Week]" caption="Week" attribute="1" time="1" defaultMemberUniqueName="[Range 1].[Week].[All]" allUniqueName="[Range 1].[Week].[All]" dimensionUniqueName="[Range 1]" displayFolder="" count="0" memberValueDatatype="7" unbalanced="0"/>
    <cacheHierarchy uniqueName="[Range 1].[Lbs. Sold]" caption="Lbs. Sold" attribute="1" defaultMemberUniqueName="[Range 1].[Lbs. Sold].[All]" allUniqueName="[Range 1].[Lbs. Sold].[All]" dimensionUniqueName="[Range 1]" displayFolder="" count="0" memberValueDatatype="20" unbalanced="0"/>
    <cacheHierarchy uniqueName="[Range 1].[Week (Year)]" caption="Week (Year)" attribute="1" defaultMemberUniqueName="[Range 1].[Week (Year)].[All]" allUniqueName="[Range 1].[Week (Year)].[All]" dimensionUniqueName="[Range 1]" displayFolder="" count="0" memberValueDatatype="130" unbalanced="0"/>
    <cacheHierarchy uniqueName="[Range 1].[Week (Quarter)]" caption="Week (Quarter)" attribute="1" defaultMemberUniqueName="[Range 1].[Week (Quarter)].[All]" allUniqueName="[Range 1].[Week (Quarter)].[All]" dimensionUniqueName="[Range 1]" displayFolder="" count="0" memberValueDatatype="130" unbalanced="0"/>
    <cacheHierarchy uniqueName="[Range 1].[Week (Month)]" caption="Week (Month)" attribute="1" defaultMemberUniqueName="[Range 1].[Week (Month)].[All]" allUniqueName="[Range 1].[Week (Month)].[All]" dimensionUniqueName="[Range 1]" displayFolder="" count="0" memberValueDatatype="130" unbalanced="0"/>
    <cacheHierarchy uniqueName="[Range 2].[South America]" caption="South America" attribute="1" defaultMemberUniqueName="[Range 2].[South America].[All]" allUniqueName="[Range 2].[South America].[All]" dimensionUniqueName="[Range 2]" displayFolder="" count="0" memberValueDatatype="130" unbalanced="0"/>
    <cacheHierarchy uniqueName="[Range 2].[22,616]" caption="22,616" attribute="1" defaultMemberUniqueName="[Range 2].[22,616].[All]" allUniqueName="[Range 2].[22,616].[All]" dimensionUniqueName="[Range 2]" displayFolder="" count="0" memberValueDatatype="20" unbalanced="0"/>
    <cacheHierarchy uniqueName="[Range 1].[Week (Month Index)]" caption="Week (Month Index)" attribute="1" defaultMemberUniqueName="[Range 1].[Week (Month Index)].[All]" allUniqueName="[Range 1].[Week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Revenue Per Visit]" caption="Sum of Revenue Per Visit" measure="1" displayFolder="" measureGroup="Range" count="0" hidden="1">
      <extLst>
        <ext xmlns:x15="http://schemas.microsoft.com/office/spreadsheetml/2010/11/main" uri="{B97F6D7D-B522-45F9-BDA1-12C45D357490}">
          <x15:cacheHierarchy aggregatedColumn="21"/>
        </ext>
      </extLst>
    </cacheHierarchy>
    <cacheHierarchy uniqueName="[Measures].[Average of Revenue Per Visit]" caption="Average of Revenue Per Visit" measure="1" displayFolder="" measureGroup="Range" count="0" hidden="1">
      <extLst>
        <ext xmlns:x15="http://schemas.microsoft.com/office/spreadsheetml/2010/11/main" uri="{B97F6D7D-B522-45F9-BDA1-12C45D357490}">
          <x15:cacheHierarchy aggregatedColumn="21"/>
        </ext>
      </extLst>
    </cacheHierarchy>
    <cacheHierarchy uniqueName="[Measures].[Sum of Bounce Rate]" caption="Sum of Bounce Rate" measure="1" displayFolder="" measureGroup="Range"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Range" count="0" hidden="1">
      <extLst>
        <ext xmlns:x15="http://schemas.microsoft.com/office/spreadsheetml/2010/11/main" uri="{B97F6D7D-B522-45F9-BDA1-12C45D357490}">
          <x15:cacheHierarchy aggregatedColumn="18"/>
        </ext>
      </extLst>
    </cacheHierarchy>
    <cacheHierarchy uniqueName="[Measures].[Sum of Lbs. Sold]" caption="Sum of Lbs. Sold" measure="1" displayFolder="" measureGroup="Range 1" count="0" hidden="1">
      <extLst>
        <ext xmlns:x15="http://schemas.microsoft.com/office/spreadsheetml/2010/11/main" uri="{B97F6D7D-B522-45F9-BDA1-12C45D357490}">
          <x15:cacheHierarchy aggregatedColumn="34"/>
        </ext>
      </extLst>
    </cacheHierarchy>
    <cacheHierarchy uniqueName="[Measures].[Average of Lbs. Sold]" caption="Average of Lbs. Sold" measure="1" displayFolder="" measureGroup="Range 1" count="0" hidden="1">
      <extLst>
        <ext xmlns:x15="http://schemas.microsoft.com/office/spreadsheetml/2010/11/main" uri="{B97F6D7D-B522-45F9-BDA1-12C45D357490}">
          <x15:cacheHierarchy aggregatedColumn="34"/>
        </ext>
      </extLst>
    </cacheHierarchy>
    <cacheHierarchy uniqueName="[Measures].[Max of Lbs. Sold]" caption="Max of Lbs. Sold" measure="1" displayFolder="" measureGroup="Range 1" count="0" hidden="1">
      <extLst>
        <ext xmlns:x15="http://schemas.microsoft.com/office/spreadsheetml/2010/11/main" uri="{B97F6D7D-B522-45F9-BDA1-12C45D357490}">
          <x15:cacheHierarchy aggregatedColumn="34"/>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pivotCacheId="123281189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
  <r>
    <s v="Initial Period"/>
    <x v="0"/>
    <n v="1"/>
    <x v="0"/>
    <s v="05"/>
    <s v="2008"/>
    <s v="2008-05"/>
    <s v="May 25 - May 31"/>
    <n v="1632"/>
    <n v="1509"/>
    <n v="3328"/>
    <n v="2.04"/>
    <n v="115872"/>
    <n v="71"/>
    <n v="0.72670000000000001"/>
    <s v="Poor"/>
    <n v="0.88539999999999996"/>
    <n v="16585"/>
    <n v="480728.00599999999"/>
    <n v="118683.8"/>
    <n v="13"/>
  </r>
  <r>
    <s v="Initial Period"/>
    <x v="0"/>
    <n v="1"/>
    <x v="1"/>
    <s v="06"/>
    <s v="2008"/>
    <s v="2008-06"/>
    <s v="Jun 1 - Jun 7"/>
    <n v="1580"/>
    <n v="1450"/>
    <n v="3097"/>
    <n v="1.96"/>
    <n v="88480"/>
    <n v="56"/>
    <n v="0.75509999999999999"/>
    <s v="Poor"/>
    <n v="0.87339999999999995"/>
    <n v="18906"/>
    <n v="641155.47600000002"/>
    <n v="269604.7"/>
    <n v="7"/>
  </r>
  <r>
    <s v="Initial Period"/>
    <x v="0"/>
    <n v="1"/>
    <x v="2"/>
    <s v="06"/>
    <s v="2008"/>
    <s v="2008-06"/>
    <s v="Jun 8 - Jun 14"/>
    <n v="1441"/>
    <n v="1306"/>
    <n v="3202"/>
    <n v="2.2200000000000002"/>
    <n v="113839"/>
    <n v="79"/>
    <n v="0.73980000000000001"/>
    <s v="Poor"/>
    <n v="0.84319999999999995"/>
    <n v="28053"/>
    <n v="890076.65"/>
    <n v="275218.09999999998"/>
    <n v="5"/>
  </r>
  <r>
    <s v="Initial Period"/>
    <x v="0"/>
    <n v="1"/>
    <x v="3"/>
    <s v="06"/>
    <s v="2008"/>
    <s v="2008-06"/>
    <s v="Jun 15 - Jun 21"/>
    <n v="1452"/>
    <n v="1301"/>
    <n v="3170"/>
    <n v="2.1800000000000002"/>
    <n v="117612"/>
    <n v="81"/>
    <n v="0.73619999999999997"/>
    <s v="Poor"/>
    <n v="0.84370000000000001"/>
    <n v="19382"/>
    <n v="552673.97799999989"/>
    <n v="204153"/>
    <n v="3"/>
  </r>
  <r>
    <s v="Initial Period"/>
    <x v="0"/>
    <n v="1"/>
    <x v="4"/>
    <s v="06"/>
    <s v="2008"/>
    <s v="2008-06"/>
    <s v="Jun 22 - Jun 28"/>
    <n v="1339"/>
    <n v="1255"/>
    <n v="2366"/>
    <n v="1.77"/>
    <n v="66950"/>
    <n v="50"/>
    <n v="0.76400000000000001"/>
    <s v="Poor"/>
    <n v="0.89249999999999996"/>
    <n v="24274"/>
    <n v="750776.98400000005"/>
    <n v="256091.4"/>
    <n v="3"/>
  </r>
  <r>
    <s v="Initial Period"/>
    <x v="0"/>
    <n v="1"/>
    <x v="5"/>
    <s v="06"/>
    <s v="2008"/>
    <s v="2008-06"/>
    <s v="Jun 29 - Jul 5"/>
    <n v="892"/>
    <n v="841"/>
    <n v="1865"/>
    <n v="2.09"/>
    <n v="63332"/>
    <n v="71"/>
    <n v="0.73650000000000004"/>
    <s v="Poor"/>
    <n v="0.87560000000000004"/>
    <n v="15309"/>
    <n v="553054.69299999997"/>
    <n v="178134.5"/>
    <n v="5"/>
  </r>
  <r>
    <s v="Initial Period"/>
    <x v="0"/>
    <n v="1"/>
    <x v="6"/>
    <s v="07"/>
    <s v="2008"/>
    <s v="2008-07"/>
    <s v="Jul 6 - Jul 12"/>
    <n v="797"/>
    <n v="731"/>
    <n v="1885"/>
    <n v="2.37"/>
    <n v="63760"/>
    <n v="80"/>
    <n v="0.61480000000000001"/>
    <s v="Poor"/>
    <n v="0.85699999999999998"/>
    <n v="8633"/>
    <n v="274567.61199999996"/>
    <n v="62580.4"/>
    <n v="16"/>
  </r>
  <r>
    <s v="Initial Period"/>
    <x v="0"/>
    <n v="1"/>
    <x v="7"/>
    <s v="07"/>
    <s v="2008"/>
    <s v="2008-07"/>
    <s v="Jul 13 - Jul 19"/>
    <n v="744"/>
    <n v="706"/>
    <n v="1916"/>
    <n v="2.58"/>
    <n v="71424"/>
    <n v="96"/>
    <n v="0.5927"/>
    <s v="Poor"/>
    <n v="0.88839999999999997"/>
    <n v="17216"/>
    <n v="619284.63600000006"/>
    <n v="248458.4"/>
    <n v="7"/>
  </r>
  <r>
    <s v="Initial Period"/>
    <x v="0"/>
    <n v="1"/>
    <x v="8"/>
    <s v="07"/>
    <s v="2008"/>
    <s v="2008-07"/>
    <s v="Jul 20 - Jul 26"/>
    <n v="1044"/>
    <n v="976"/>
    <n v="2670"/>
    <n v="2.56"/>
    <n v="85608"/>
    <n v="82"/>
    <n v="0.60340000000000005"/>
    <s v="Poor"/>
    <n v="0.8669"/>
    <n v="17309"/>
    <n v="674484.58799999999"/>
    <n v="238498.1"/>
    <n v="6"/>
  </r>
  <r>
    <s v="Initial Period"/>
    <x v="0"/>
    <n v="1"/>
    <x v="9"/>
    <s v="07"/>
    <s v="2008"/>
    <s v="2008-07"/>
    <s v="Jul 27 - Aug 2"/>
    <n v="906"/>
    <n v="850"/>
    <n v="2189"/>
    <n v="2.42"/>
    <n v="70668"/>
    <n v="78"/>
    <n v="0.63360000000000005"/>
    <s v="Poor"/>
    <n v="0.87419999999999998"/>
    <n v="24571"/>
    <n v="762559.12300000002"/>
    <n v="230237.8"/>
    <n v="6"/>
  </r>
  <r>
    <s v="Initial Period"/>
    <x v="0"/>
    <n v="1"/>
    <x v="10"/>
    <s v="08"/>
    <s v="2008"/>
    <s v="2008-08"/>
    <s v="Aug 3 - Aug 9"/>
    <n v="849"/>
    <n v="791"/>
    <n v="1947"/>
    <n v="2.29"/>
    <n v="77259"/>
    <n v="91"/>
    <n v="0.64429999999999998"/>
    <s v="Poor"/>
    <n v="0.87039999999999995"/>
    <n v="14390"/>
    <n v="479084.17399999994"/>
    <n v="156660.1"/>
    <n v="4"/>
  </r>
  <r>
    <s v="Initial Period"/>
    <x v="0"/>
    <n v="1"/>
    <x v="11"/>
    <s v="08"/>
    <s v="2008"/>
    <s v="2008-08"/>
    <s v="Aug 10 - Aug 16"/>
    <n v="737"/>
    <n v="685"/>
    <n v="1746"/>
    <n v="2.37"/>
    <n v="72226"/>
    <n v="98"/>
    <n v="0.62819999999999998"/>
    <s v="Poor"/>
    <n v="0.87250000000000005"/>
    <n v="17231"/>
    <n v="528270.7159999999"/>
    <n v="186775.6"/>
    <n v="9"/>
  </r>
  <r>
    <s v="Initial Period"/>
    <x v="0"/>
    <n v="1"/>
    <x v="12"/>
    <s v="08"/>
    <s v="2008"/>
    <s v="2008-08"/>
    <s v="Aug 17 - Aug 23"/>
    <n v="734"/>
    <n v="668"/>
    <n v="1946"/>
    <n v="2.65"/>
    <n v="73400"/>
    <n v="100"/>
    <n v="0.624"/>
    <s v="Poor"/>
    <n v="0.84330000000000005"/>
    <n v="13802"/>
    <n v="540675.97299999988"/>
    <n v="164498.79999999999"/>
    <n v="10"/>
  </r>
  <r>
    <s v="Initial Period"/>
    <x v="0"/>
    <n v="1"/>
    <x v="13"/>
    <s v="08"/>
    <s v="2008"/>
    <s v="2008-08"/>
    <s v="Aug 24 - Aug 30"/>
    <n v="626"/>
    <n v="594"/>
    <n v="1540"/>
    <n v="2.46"/>
    <n v="56966"/>
    <n v="91"/>
    <n v="0.61980000000000002"/>
    <s v="Poor"/>
    <n v="0.86580000000000001"/>
    <n v="26653"/>
    <n v="768109.11300000001"/>
    <n v="213673"/>
    <n v="8"/>
  </r>
  <r>
    <s v="Pre-Promo"/>
    <x v="1"/>
    <n v="2"/>
    <x v="14"/>
    <s v="08"/>
    <s v="2008"/>
    <s v="2008-08"/>
    <s v="Aug 31 - Sep 6"/>
    <n v="577"/>
    <n v="537"/>
    <n v="1489"/>
    <n v="2.58"/>
    <n v="47891"/>
    <n v="83"/>
    <n v="0.62050000000000005"/>
    <s v="Poor"/>
    <n v="0.86660000000000004"/>
    <n v="12403"/>
    <n v="403820.10800000001"/>
    <n v="135190.79999999999"/>
    <n v="8"/>
  </r>
  <r>
    <s v="Pre-Promo"/>
    <x v="1"/>
    <n v="2"/>
    <x v="15"/>
    <s v="09"/>
    <s v="2008"/>
    <s v="2008-09"/>
    <s v="Sep 7 - Sep 13"/>
    <n v="562"/>
    <n v="508"/>
    <n v="1428"/>
    <n v="2.54"/>
    <n v="46084"/>
    <n v="82"/>
    <n v="0.58899999999999997"/>
    <s v="Poor"/>
    <n v="0.81320000000000003"/>
    <n v="11695"/>
    <n v="388745.03499999997"/>
    <n v="148950.6"/>
    <n v="11"/>
  </r>
  <r>
    <s v="Pre-Promo"/>
    <x v="1"/>
    <n v="2"/>
    <x v="16"/>
    <s v="09"/>
    <s v="2008"/>
    <s v="2008-09"/>
    <s v="Sep 14 - Sep 20"/>
    <n v="563"/>
    <n v="495"/>
    <n v="1547"/>
    <n v="2.75"/>
    <n v="63056"/>
    <n v="112"/>
    <n v="0.58609999999999995"/>
    <s v="Poor"/>
    <n v="0.78510000000000002"/>
    <n v="26362"/>
    <n v="622367.2969999999"/>
    <n v="153421.6"/>
    <n v="9"/>
  </r>
  <r>
    <s v="Pre-Promo"/>
    <x v="1"/>
    <n v="2"/>
    <x v="17"/>
    <s v="09"/>
    <s v="2008"/>
    <s v="2008-09"/>
    <s v="Sep 21 - Sep 27"/>
    <n v="652"/>
    <n v="585"/>
    <n v="1792"/>
    <n v="2.75"/>
    <n v="65852"/>
    <n v="101"/>
    <n v="0.56130000000000002"/>
    <s v="Poor"/>
    <n v="0.80979999999999996"/>
    <n v="15772"/>
    <n v="456011.80799999996"/>
    <n v="158315.9"/>
    <n v="6"/>
  </r>
  <r>
    <s v="Pre-Promo"/>
    <x v="1"/>
    <n v="2"/>
    <x v="18"/>
    <s v="09"/>
    <s v="2008"/>
    <s v="2008-09"/>
    <s v="Sep 28 - Oct 4"/>
    <n v="611"/>
    <n v="549"/>
    <n v="1928"/>
    <n v="3.16"/>
    <n v="66599"/>
    <n v="109"/>
    <n v="0.53520000000000001"/>
    <s v="Average"/>
    <n v="0.81179999999999997"/>
    <n v="31972"/>
    <n v="951216.16399999999"/>
    <n v="273174.7"/>
    <n v="8"/>
  </r>
  <r>
    <s v="Pre-Promo"/>
    <x v="1"/>
    <n v="2"/>
    <x v="19"/>
    <s v="10"/>
    <s v="2008"/>
    <s v="2008-10"/>
    <s v="Oct 5 - Oct 11"/>
    <n v="561"/>
    <n v="500"/>
    <n v="1784"/>
    <n v="3.18"/>
    <n v="63393"/>
    <n v="113"/>
    <n v="0.53649999999999998"/>
    <s v="Average"/>
    <n v="0.79859999999999998"/>
    <n v="15531"/>
    <n v="534541.67599999998"/>
    <n v="167637"/>
    <n v="10"/>
  </r>
  <r>
    <s v="Pre-Promo"/>
    <x v="1"/>
    <n v="2"/>
    <x v="20"/>
    <s v="10"/>
    <s v="2008"/>
    <s v="2008-10"/>
    <s v="Oct 12 - Oct 18"/>
    <n v="558"/>
    <n v="525"/>
    <n v="1455"/>
    <n v="2.61"/>
    <n v="54126"/>
    <n v="97"/>
    <n v="0.6129"/>
    <s v="Poor"/>
    <n v="0.86019999999999996"/>
    <n v="19734"/>
    <n v="537651.89399999985"/>
    <n v="134114.69999999998"/>
    <n v="1"/>
  </r>
  <r>
    <s v="Pre-Promo"/>
    <x v="1"/>
    <n v="2"/>
    <x v="21"/>
    <s v="10"/>
    <s v="2008"/>
    <s v="2008-10"/>
    <s v="Oct 19 - Oct 25"/>
    <n v="570"/>
    <n v="520"/>
    <n v="1562"/>
    <n v="2.74"/>
    <n v="54150"/>
    <n v="95"/>
    <n v="0.57369999999999999"/>
    <s v="Poor"/>
    <n v="0.84909999999999997"/>
    <n v="17193"/>
    <n v="623710.09299999999"/>
    <n v="228044.79999999999"/>
    <n v="5"/>
  </r>
  <r>
    <s v="Pre-Promo"/>
    <x v="1"/>
    <n v="2"/>
    <x v="22"/>
    <s v="10"/>
    <s v="2008"/>
    <s v="2008-10"/>
    <s v="Oct 26 - Nov 1"/>
    <n v="551"/>
    <n v="511"/>
    <n v="1560"/>
    <n v="2.83"/>
    <n v="60059"/>
    <n v="109"/>
    <n v="0.56620000000000004"/>
    <s v="Poor"/>
    <n v="0.83850000000000002"/>
    <n v="22591"/>
    <n v="764838.99300000002"/>
    <n v="202702.9"/>
    <n v="9"/>
  </r>
  <r>
    <s v="Pre-Promo"/>
    <x v="1"/>
    <n v="2"/>
    <x v="23"/>
    <s v="11"/>
    <s v="2008"/>
    <s v="2008-11"/>
    <s v="Nov 2 - Nov 8"/>
    <n v="537"/>
    <n v="507"/>
    <n v="1450"/>
    <n v="2.7"/>
    <n v="49941"/>
    <n v="93"/>
    <n v="0.56979999999999997"/>
    <s v="Poor"/>
    <n v="0.87150000000000005"/>
    <n v="8992"/>
    <n v="315647.109"/>
    <n v="119860.2"/>
    <n v="8"/>
  </r>
  <r>
    <s v="Pre-Promo"/>
    <x v="1"/>
    <n v="2"/>
    <x v="24"/>
    <s v="11"/>
    <s v="2008"/>
    <s v="2008-11"/>
    <s v="Nov 9 - Nov 15"/>
    <n v="543"/>
    <n v="500"/>
    <n v="1527"/>
    <n v="2.81"/>
    <n v="59187"/>
    <n v="109"/>
    <n v="0.58379999999999999"/>
    <s v="Poor"/>
    <n v="0.83609999999999995"/>
    <n v="19104"/>
    <n v="610984.65799999994"/>
    <n v="170025.5"/>
    <n v="6"/>
  </r>
  <r>
    <s v="Pre-Promo"/>
    <x v="1"/>
    <n v="2"/>
    <x v="25"/>
    <s v="11"/>
    <s v="2008"/>
    <s v="2008-11"/>
    <s v="Nov 16 - Nov 22"/>
    <n v="558"/>
    <n v="511"/>
    <n v="1495"/>
    <n v="2.68"/>
    <n v="53568"/>
    <n v="96"/>
    <n v="0.57709999999999995"/>
    <s v="Poor"/>
    <n v="0.81179999999999997"/>
    <n v="21455"/>
    <n v="563524.68699999992"/>
    <n v="189704.69999999998"/>
    <n v="6"/>
  </r>
  <r>
    <s v="Pre-Promo"/>
    <x v="1"/>
    <n v="2"/>
    <x v="26"/>
    <s v="11"/>
    <s v="2008"/>
    <s v="2008-11"/>
    <s v="Nov 23 - Nov 29"/>
    <n v="536"/>
    <n v="510"/>
    <n v="1515"/>
    <n v="2.83"/>
    <n v="54672"/>
    <n v="102"/>
    <n v="0.57650000000000001"/>
    <s v="Poor"/>
    <n v="0.87309999999999999"/>
    <n v="18784"/>
    <n v="555497.23600000003"/>
    <n v="123129.3"/>
    <n v="4"/>
  </r>
  <r>
    <s v="Pre-Promo"/>
    <x v="1"/>
    <n v="2"/>
    <x v="27"/>
    <s v="11"/>
    <s v="2008"/>
    <s v="2008-11"/>
    <s v="Nov 30 - Dec 6"/>
    <n v="549"/>
    <n v="498"/>
    <n v="1367"/>
    <n v="2.4900000000000002"/>
    <n v="47763"/>
    <n v="87"/>
    <n v="0.61199999999999999"/>
    <s v="Poor"/>
    <n v="0.81789999999999996"/>
    <n v="14298"/>
    <n v="432657.446"/>
    <n v="121400.4"/>
    <n v="9"/>
  </r>
  <r>
    <s v="Pre-Promo"/>
    <x v="1"/>
    <n v="2"/>
    <x v="28"/>
    <s v="12"/>
    <s v="2008"/>
    <s v="2008-12"/>
    <s v="Dec 7 - Dec 13"/>
    <n v="545"/>
    <n v="499"/>
    <n v="1464"/>
    <n v="2.69"/>
    <n v="57770"/>
    <n v="106"/>
    <n v="0.59079999999999999"/>
    <s v="Poor"/>
    <n v="0.82389999999999997"/>
    <n v="17215"/>
    <n v="488985.67099999997"/>
    <n v="152476.4"/>
    <n v="4"/>
  </r>
  <r>
    <s v="Pre-Promo"/>
    <x v="1"/>
    <n v="2"/>
    <x v="29"/>
    <s v="12"/>
    <s v="2008"/>
    <s v="2008-12"/>
    <s v="Dec 14 - Dec 20"/>
    <n v="591"/>
    <n v="535"/>
    <n v="1469"/>
    <n v="2.4900000000000002"/>
    <n v="53781"/>
    <n v="91"/>
    <n v="0.62439999999999996"/>
    <s v="Poor"/>
    <n v="0.82740000000000002"/>
    <n v="27257"/>
    <n v="689428.11499999987"/>
    <n v="215420.6"/>
    <n v="7"/>
  </r>
  <r>
    <s v="Pre-Promo"/>
    <x v="1"/>
    <n v="2"/>
    <x v="30"/>
    <s v="12"/>
    <s v="2008"/>
    <s v="2008-12"/>
    <s v="Dec 21 - Dec 27"/>
    <n v="383"/>
    <n v="366"/>
    <n v="793"/>
    <n v="2.0699999999999998"/>
    <n v="29108"/>
    <n v="76"/>
    <n v="0.68930000000000002"/>
    <s v="Poor"/>
    <n v="0.90080000000000005"/>
    <n v="11292"/>
    <n v="343105.08400000003"/>
    <n v="100388.4"/>
    <n v="3"/>
  </r>
  <r>
    <s v="Pre-Promo"/>
    <x v="1"/>
    <n v="2"/>
    <x v="31"/>
    <s v="12"/>
    <s v="2008"/>
    <s v="2008-12"/>
    <s v="Dec 28 - Jan 3"/>
    <n v="402"/>
    <n v="385"/>
    <n v="827"/>
    <n v="2.06"/>
    <n v="24924"/>
    <n v="62"/>
    <n v="0.70150000000000001"/>
    <s v="Poor"/>
    <n v="0.89300000000000002"/>
    <n v="20148"/>
    <n v="605155.42599999998"/>
    <n v="119902.7"/>
    <n v="1"/>
  </r>
  <r>
    <s v="Pre-Promo"/>
    <x v="1"/>
    <n v="2"/>
    <x v="32"/>
    <s v="01"/>
    <s v="2009"/>
    <s v="2009-01"/>
    <s v="Jan 4 - Jan 10"/>
    <n v="547"/>
    <n v="495"/>
    <n v="1659"/>
    <n v="3.03"/>
    <n v="65640"/>
    <n v="120"/>
    <n v="0.54659999999999997"/>
    <s v="Average"/>
    <n v="0.81899999999999995"/>
    <n v="16454"/>
    <n v="407276.99"/>
    <n v="134854.19999999998"/>
    <n v="8"/>
  </r>
  <r>
    <s v="Pre-Promo"/>
    <x v="1"/>
    <n v="2"/>
    <x v="33"/>
    <s v="01"/>
    <s v="2009"/>
    <s v="2009-01"/>
    <s v="Jan 11 - Jan 17"/>
    <n v="631"/>
    <n v="583"/>
    <n v="1745"/>
    <n v="2.77"/>
    <n v="64993"/>
    <n v="103"/>
    <n v="0.56579999999999997"/>
    <s v="Poor"/>
    <n v="0.85419999999999996"/>
    <n v="12703"/>
    <n v="405484.23799999995"/>
    <n v="129973.5"/>
    <n v="7"/>
  </r>
  <r>
    <s v="Pre-Promo"/>
    <x v="1"/>
    <n v="2"/>
    <x v="34"/>
    <s v="01"/>
    <s v="2009"/>
    <s v="2009-01"/>
    <s v="Jan 18 - Jan 24"/>
    <n v="795"/>
    <n v="734"/>
    <n v="1824"/>
    <n v="2.29"/>
    <n v="53265"/>
    <n v="67"/>
    <n v="0.65790000000000004"/>
    <s v="Poor"/>
    <n v="0.8528"/>
    <n v="26303"/>
    <n v="519934.13700000005"/>
    <n v="179883.8"/>
    <n v="6"/>
  </r>
  <r>
    <s v="Promo"/>
    <x v="2"/>
    <n v="3"/>
    <x v="35"/>
    <s v="01"/>
    <s v="2009"/>
    <s v="2009-01"/>
    <s v="Jan 25 - Jan 31"/>
    <n v="1000"/>
    <n v="930"/>
    <n v="2259"/>
    <n v="2.2599999999999998"/>
    <n v="66000"/>
    <n v="66"/>
    <n v="0.65800000000000003"/>
    <s v="Poor"/>
    <n v="0.86499999999999999"/>
    <n v="22199"/>
    <n v="614454.69800000009"/>
    <n v="113248.9"/>
    <n v="4"/>
  </r>
  <r>
    <s v="Promo"/>
    <x v="2"/>
    <n v="3"/>
    <x v="36"/>
    <s v="02"/>
    <s v="2009"/>
    <s v="2009-02"/>
    <s v="Feb 1 - Feb 7"/>
    <n v="1207"/>
    <n v="1136"/>
    <n v="2376"/>
    <n v="1.97"/>
    <n v="82076"/>
    <n v="68"/>
    <n v="0.73070000000000002"/>
    <s v="Poor"/>
    <n v="0.88149999999999995"/>
    <n v="16535"/>
    <n v="516269.92300000001"/>
    <n v="193465.1"/>
    <n v="5"/>
  </r>
  <r>
    <s v="Promo"/>
    <x v="2"/>
    <n v="3"/>
    <x v="37"/>
    <s v="02"/>
    <s v="2009"/>
    <s v="2009-02"/>
    <s v="Feb 8 - Feb 14"/>
    <n v="2317"/>
    <n v="2229"/>
    <n v="3814"/>
    <n v="1.65"/>
    <n v="88046"/>
    <n v="38"/>
    <n v="0.8226"/>
    <s v="Poor"/>
    <n v="0.93089999999999995"/>
    <n v="7814"/>
    <n v="297812.74900000001"/>
    <n v="89802.5"/>
    <n v="7"/>
  </r>
  <r>
    <s v="Promo"/>
    <x v="2"/>
    <n v="3"/>
    <x v="38"/>
    <s v="02"/>
    <s v="2009"/>
    <s v="2009-02"/>
    <s v="Feb 15 - Feb 21"/>
    <n v="2013"/>
    <n v="1946"/>
    <n v="3303"/>
    <n v="1.64"/>
    <n v="84546"/>
    <n v="42"/>
    <n v="0.81269999999999998"/>
    <s v="Poor"/>
    <n v="0.93140000000000001"/>
    <n v="28041"/>
    <n v="692677.08699999994"/>
    <n v="184368.4"/>
    <n v="7"/>
  </r>
  <r>
    <s v="Promo"/>
    <x v="2"/>
    <n v="3"/>
    <x v="39"/>
    <s v="02"/>
    <s v="2009"/>
    <s v="2009-02"/>
    <s v="Feb 22 - Feb 28"/>
    <n v="2324"/>
    <n v="2228"/>
    <n v="3836"/>
    <n v="1.65"/>
    <n v="92960"/>
    <n v="40"/>
    <n v="0.80720000000000003"/>
    <s v="Poor"/>
    <n v="0.92130000000000001"/>
    <n v="31496"/>
    <n v="897163.71199999994"/>
    <n v="266476.7"/>
    <n v="11"/>
  </r>
  <r>
    <s v="Promo"/>
    <x v="2"/>
    <n v="3"/>
    <x v="40"/>
    <s v="03"/>
    <s v="2009"/>
    <s v="2009-03"/>
    <s v="Mar 1 - Mar 7"/>
    <n v="3726"/>
    <n v="3617"/>
    <n v="5291"/>
    <n v="1.42"/>
    <n v="104328"/>
    <n v="28"/>
    <n v="0.85780000000000001"/>
    <s v="Poor"/>
    <n v="0.94789999999999996"/>
    <n v="10181"/>
    <n v="417727.33199999999"/>
    <n v="111834.5"/>
    <n v="9"/>
  </r>
  <r>
    <s v="Promo"/>
    <x v="2"/>
    <n v="3"/>
    <x v="41"/>
    <s v="03"/>
    <s v="2009"/>
    <s v="2009-03"/>
    <s v="Mar 8 - Mar 14"/>
    <n v="2563"/>
    <n v="2482"/>
    <n v="3729"/>
    <n v="1.45"/>
    <n v="79453"/>
    <n v="31"/>
    <n v="0.8478"/>
    <s v="Poor"/>
    <n v="0.93759999999999999"/>
    <n v="9727"/>
    <n v="326968.75199999998"/>
    <n v="122687.3"/>
    <n v="4"/>
  </r>
  <r>
    <s v="Promo"/>
    <x v="2"/>
    <n v="3"/>
    <x v="42"/>
    <s v="03"/>
    <s v="2009"/>
    <s v="2009-03"/>
    <s v="Mar 15 - Mar 21"/>
    <n v="3006"/>
    <n v="2896"/>
    <n v="4510"/>
    <n v="1.5"/>
    <n v="105210"/>
    <n v="35"/>
    <n v="0.84299999999999997"/>
    <s v="Poor"/>
    <n v="0.93110000000000004"/>
    <n v="18323"/>
    <n v="326482.16100000002"/>
    <n v="114328.4"/>
    <n v="8"/>
  </r>
  <r>
    <s v="Promo"/>
    <x v="2"/>
    <n v="3"/>
    <x v="43"/>
    <s v="03"/>
    <s v="2009"/>
    <s v="2009-03"/>
    <s v="Mar 22 - Mar 28"/>
    <n v="1663"/>
    <n v="1585"/>
    <n v="3037"/>
    <n v="1.83"/>
    <n v="86476"/>
    <n v="52"/>
    <n v="0.76549999999999996"/>
    <s v="Poor"/>
    <n v="0.90920000000000001"/>
    <n v="17299"/>
    <n v="508026.89499999996"/>
    <n v="159944.5"/>
    <n v="6"/>
  </r>
  <r>
    <s v="Promo"/>
    <x v="2"/>
    <n v="3"/>
    <x v="44"/>
    <s v="03"/>
    <s v="2009"/>
    <s v="2009-03"/>
    <s v="Mar 29 - Apr 4"/>
    <n v="1779"/>
    <n v="1689"/>
    <n v="2881"/>
    <n v="1.62"/>
    <n v="65823"/>
    <n v="37"/>
    <n v="0.78859999999999997"/>
    <s v="Poor"/>
    <n v="0.91290000000000004"/>
    <n v="13862"/>
    <n v="413937.07999999996"/>
    <n v="143253.9"/>
    <n v="7"/>
  </r>
  <r>
    <s v="Promo"/>
    <x v="2"/>
    <n v="3"/>
    <x v="45"/>
    <s v="04"/>
    <s v="2009"/>
    <s v="2009-04"/>
    <s v="Apr 5 - Apr 11"/>
    <n v="1086"/>
    <n v="1030"/>
    <n v="2313"/>
    <n v="2.13"/>
    <n v="68418"/>
    <n v="63"/>
    <n v="0.69340000000000002"/>
    <s v="Poor"/>
    <n v="0.88490000000000002"/>
    <n v="19007"/>
    <n v="422487.91"/>
    <n v="81841.399999999994"/>
    <n v="5"/>
  </r>
  <r>
    <s v="Promo"/>
    <x v="2"/>
    <n v="3"/>
    <x v="46"/>
    <s v="04"/>
    <s v="2009"/>
    <s v="2009-04"/>
    <s v="Apr 12 - Apr 18"/>
    <n v="1231"/>
    <n v="1166"/>
    <n v="2714"/>
    <n v="2.2000000000000002"/>
    <n v="84939"/>
    <n v="69"/>
    <n v="0.70589999999999997"/>
    <s v="Poor"/>
    <n v="0.89200000000000002"/>
    <n v="23284"/>
    <n v="376751.076"/>
    <n v="137256.29999999999"/>
    <n v="9"/>
  </r>
  <r>
    <s v="Promo"/>
    <x v="2"/>
    <n v="3"/>
    <x v="47"/>
    <s v="04"/>
    <s v="2009"/>
    <s v="2009-04"/>
    <s v="Apr 19 - Apr 25"/>
    <n v="1248"/>
    <n v="1178"/>
    <n v="2414"/>
    <n v="1.93"/>
    <n v="73632"/>
    <n v="59"/>
    <n v="0.73160000000000003"/>
    <s v="Poor"/>
    <n v="0.89500000000000002"/>
    <n v="17374"/>
    <n v="410241.17799999996"/>
    <n v="90174.8"/>
    <n v="3"/>
  </r>
  <r>
    <s v="Promo"/>
    <x v="2"/>
    <n v="3"/>
    <x v="48"/>
    <s v="04"/>
    <s v="2009"/>
    <s v="2009-04"/>
    <s v="Apr 26 - May 2"/>
    <n v="1674"/>
    <n v="1613"/>
    <n v="2959"/>
    <n v="1.77"/>
    <n v="82026"/>
    <n v="49"/>
    <n v="0.78549999999999998"/>
    <s v="Poor"/>
    <n v="0.92769999999999997"/>
    <n v="18195"/>
    <n v="549750.11400000006"/>
    <n v="138599.29999999999"/>
    <n v="5"/>
  </r>
  <r>
    <s v="Promo"/>
    <x v="2"/>
    <n v="3"/>
    <x v="49"/>
    <s v="05"/>
    <s v="2009"/>
    <s v="2009-05"/>
    <s v="May 3 - May 9"/>
    <n v="1514"/>
    <n v="1452"/>
    <n v="2676"/>
    <n v="1.77"/>
    <n v="72672"/>
    <n v="48"/>
    <n v="0.77610000000000001"/>
    <s v="Poor"/>
    <n v="0.90549999999999997"/>
    <n v="9176"/>
    <n v="268159.51300000004"/>
    <n v="98679.9"/>
    <n v="5"/>
  </r>
  <r>
    <s v="Promo"/>
    <x v="2"/>
    <n v="3"/>
    <x v="50"/>
    <s v="05"/>
    <s v="2009"/>
    <s v="2009-05"/>
    <s v="May 10 - May 16"/>
    <n v="1302"/>
    <n v="1246"/>
    <n v="2219"/>
    <n v="1.7"/>
    <n v="58590"/>
    <n v="45"/>
    <n v="0.77569999999999995"/>
    <s v="Poor"/>
    <n v="0.90629999999999999"/>
    <n v="12881"/>
    <n v="322730.19300000003"/>
    <n v="84806.2"/>
    <n v="7"/>
  </r>
  <r>
    <s v="Promo"/>
    <x v="2"/>
    <n v="3"/>
    <x v="51"/>
    <s v="05"/>
    <s v="2009"/>
    <s v="2009-05"/>
    <s v="May 17 - May 23"/>
    <n v="1191"/>
    <n v="1137"/>
    <n v="2400"/>
    <n v="2.02"/>
    <n v="70269"/>
    <n v="59"/>
    <n v="0.73470000000000002"/>
    <s v="Poor"/>
    <n v="0.89759999999999995"/>
    <n v="15524"/>
    <n v="397140.04299999995"/>
    <n v="112040.2"/>
    <n v="6"/>
  </r>
  <r>
    <s v="Post-Promo"/>
    <x v="3"/>
    <n v="4"/>
    <x v="52"/>
    <s v="05"/>
    <s v="2009"/>
    <s v="2009-05"/>
    <s v="May 24 - May 30"/>
    <n v="957"/>
    <n v="912"/>
    <n v="1904"/>
    <n v="1.99"/>
    <n v="51678"/>
    <n v="54"/>
    <n v="0.70850000000000002"/>
    <s v="Poor"/>
    <n v="0.89449999999999996"/>
    <n v="15406"/>
    <n v="370914.26199999999"/>
    <n v="102975.8"/>
    <n v="5"/>
  </r>
  <r>
    <s v="Post-Promo"/>
    <x v="3"/>
    <n v="4"/>
    <x v="53"/>
    <s v="05"/>
    <s v="2009"/>
    <s v="2009-05"/>
    <s v="May 31 - Jun 6"/>
    <n v="963"/>
    <n v="909"/>
    <n v="2156"/>
    <n v="2.2400000000000002"/>
    <n v="73188"/>
    <n v="76"/>
    <n v="0.68330000000000002"/>
    <s v="Poor"/>
    <n v="0.86919999999999997"/>
    <n v="14536"/>
    <n v="299424.67199999996"/>
    <n v="89826.3"/>
    <n v="3"/>
  </r>
  <r>
    <s v="Post-Promo"/>
    <x v="3"/>
    <n v="4"/>
    <x v="54"/>
    <s v="06"/>
    <s v="2009"/>
    <s v="2009-06"/>
    <s v="Jun 7 - Jun 13"/>
    <n v="882"/>
    <n v="848"/>
    <n v="1827"/>
    <n v="2.0699999999999998"/>
    <n v="44100"/>
    <n v="50"/>
    <n v="0.69950000000000001"/>
    <s v="Poor"/>
    <n v="0.88890000000000002"/>
    <n v="10397"/>
    <n v="297325.95399999997"/>
    <n v="106085.09999999999"/>
    <n v="3"/>
  </r>
  <r>
    <s v="Post-Promo"/>
    <x v="3"/>
    <n v="4"/>
    <x v="55"/>
    <s v="06"/>
    <s v="2009"/>
    <s v="2009-06"/>
    <s v="Jun 14 - Jun 20"/>
    <n v="942"/>
    <n v="896"/>
    <n v="2068"/>
    <n v="2.2000000000000002"/>
    <n v="68766"/>
    <n v="73"/>
    <n v="0.68579999999999997"/>
    <s v="Poor"/>
    <n v="0.88429999999999997"/>
    <n v="11054"/>
    <n v="336761.5849999999"/>
    <n v="110671.7"/>
    <n v="6"/>
  </r>
  <r>
    <s v="Post-Promo"/>
    <x v="3"/>
    <n v="4"/>
    <x v="56"/>
    <s v="06"/>
    <s v="2009"/>
    <s v="2009-06"/>
    <s v="Jun 21 - Jun 27"/>
    <n v="835"/>
    <n v="789"/>
    <n v="1739"/>
    <n v="2.08"/>
    <n v="64295"/>
    <n v="77"/>
    <n v="0.66349999999999998"/>
    <s v="Poor"/>
    <n v="0.87660000000000005"/>
    <n v="17855"/>
    <n v="419302.31400000001"/>
    <n v="100318.7"/>
    <n v="2"/>
  </r>
  <r>
    <s v="Post-Promo"/>
    <x v="3"/>
    <n v="4"/>
    <x v="57"/>
    <s v="06"/>
    <s v="2009"/>
    <s v="2009-06"/>
    <s v="Jun 28 - Jul 4"/>
    <n v="802"/>
    <n v="762"/>
    <n v="1764"/>
    <n v="2.2000000000000002"/>
    <n v="58546"/>
    <n v="73"/>
    <n v="0.65710000000000002"/>
    <s v="Poor"/>
    <n v="0.89649999999999996"/>
    <n v="7197"/>
    <n v="191171.579"/>
    <n v="46906.400000000001"/>
    <n v="6"/>
  </r>
  <r>
    <s v="Post-Promo"/>
    <x v="3"/>
    <n v="4"/>
    <x v="58"/>
    <s v="07"/>
    <s v="2009"/>
    <s v="2009-07"/>
    <s v="Jul 5 - Jul 11"/>
    <n v="806"/>
    <n v="750"/>
    <n v="1741"/>
    <n v="2.16"/>
    <n v="65286"/>
    <n v="81"/>
    <n v="0.65259999999999996"/>
    <s v="Poor"/>
    <n v="0.84619999999999995"/>
    <n v="3826"/>
    <n v="133966.902"/>
    <n v="32825.299999999996"/>
    <n v="7"/>
  </r>
  <r>
    <s v="Post-Promo"/>
    <x v="3"/>
    <n v="4"/>
    <x v="59"/>
    <s v="07"/>
    <s v="2009"/>
    <s v="2009-07"/>
    <s v="Jul 12 - Jul 18"/>
    <n v="900"/>
    <n v="828"/>
    <n v="2074"/>
    <n v="2.2999999999999998"/>
    <n v="58500"/>
    <n v="65"/>
    <n v="0.64559999999999995"/>
    <s v="Poor"/>
    <n v="0.85560000000000003"/>
    <n v="22821"/>
    <n v="615712.78299999994"/>
    <n v="166567.69999999998"/>
    <n v="11"/>
  </r>
  <r>
    <s v="Post-Promo"/>
    <x v="3"/>
    <n v="4"/>
    <x v="60"/>
    <s v="07"/>
    <s v="2009"/>
    <s v="2009-07"/>
    <s v="Jul 19 - Jul 25"/>
    <n v="860"/>
    <n v="811"/>
    <n v="1922"/>
    <n v="2.23"/>
    <n v="64500"/>
    <n v="75"/>
    <n v="0.64649999999999996"/>
    <s v="Poor"/>
    <n v="0.86860000000000004"/>
    <n v="12758"/>
    <n v="360032.59600000002"/>
    <n v="121356.2"/>
    <n v="4"/>
  </r>
  <r>
    <s v="Post-Promo"/>
    <x v="3"/>
    <n v="4"/>
    <x v="61"/>
    <s v="07"/>
    <s v="2009"/>
    <s v="2009-07"/>
    <s v="Jul 26 - Aug 1"/>
    <n v="924"/>
    <n v="828"/>
    <n v="2131"/>
    <n v="2.31"/>
    <n v="72072"/>
    <n v="78"/>
    <n v="0.64180000000000004"/>
    <s v="Poor"/>
    <n v="0.81930000000000003"/>
    <n v="22325"/>
    <n v="573918.45299999998"/>
    <n v="187698.69999999998"/>
    <n v="4"/>
  </r>
  <r>
    <s v="Post-Promo"/>
    <x v="3"/>
    <n v="4"/>
    <x v="62"/>
    <s v="08"/>
    <s v="2009"/>
    <s v="2009-08"/>
    <s v="Aug 2 - Aug 8"/>
    <n v="792"/>
    <n v="737"/>
    <n v="1615"/>
    <n v="2.04"/>
    <n v="53064"/>
    <n v="67"/>
    <n v="0.68179999999999996"/>
    <s v="Poor"/>
    <n v="0.8548"/>
    <n v="18566"/>
    <n v="397550.1"/>
    <n v="124640.59999999999"/>
    <n v="5"/>
  </r>
  <r>
    <s v="Post-Promo"/>
    <x v="3"/>
    <n v="4"/>
    <x v="63"/>
    <s v="08"/>
    <s v="2009"/>
    <s v="2009-08"/>
    <s v="Aug 9 - Aug 15"/>
    <n v="781"/>
    <n v="718"/>
    <n v="1598"/>
    <n v="2.0499999999999998"/>
    <n v="53889"/>
    <n v="69"/>
    <n v="0.6633"/>
    <s v="Poor"/>
    <n v="0.83989999999999998"/>
    <n v="12294"/>
    <n v="282044.85799999995"/>
    <n v="75556.5"/>
    <n v="5"/>
  </r>
  <r>
    <s v="Post-Promo"/>
    <x v="3"/>
    <n v="4"/>
    <x v="64"/>
    <s v="08"/>
    <s v="2009"/>
    <s v="2009-08"/>
    <s v="Aug 16 - Aug 22"/>
    <n v="776"/>
    <n v="714"/>
    <n v="1849"/>
    <n v="2.38"/>
    <n v="54320"/>
    <n v="70"/>
    <n v="0.63790000000000002"/>
    <s v="Poor"/>
    <n v="0.84150000000000003"/>
    <n v="11293"/>
    <n v="310116.00599999999"/>
    <n v="82771.3"/>
    <n v="7"/>
  </r>
  <r>
    <s v="Post-Promo"/>
    <x v="3"/>
    <n v="4"/>
    <x v="65"/>
    <s v="08"/>
    <s v="2009"/>
    <s v="2009-08"/>
    <s v="Aug 23 - Aug 29"/>
    <n v="772"/>
    <n v="709"/>
    <n v="1767"/>
    <n v="2.29"/>
    <n v="55584"/>
    <n v="72"/>
    <n v="0.61919999999999997"/>
    <s v="Poor"/>
    <n v="0.85229999999999995"/>
    <n v="23762"/>
    <n v="615950.17099999997"/>
    <n v="206441.19999999998"/>
    <n v="8"/>
  </r>
  <r>
    <m/>
    <x v="4"/>
    <m/>
    <x v="66"/>
    <m/>
    <m/>
    <m/>
    <m/>
    <m/>
    <m/>
    <m/>
    <m/>
    <m/>
    <m/>
    <m/>
    <m/>
    <m/>
    <m/>
    <m/>
    <m/>
    <m/>
  </r>
  <r>
    <m/>
    <x v="4"/>
    <m/>
    <x v="66"/>
    <m/>
    <m/>
    <m/>
    <m/>
    <m/>
    <m/>
    <m/>
    <m/>
    <m/>
    <m/>
    <m/>
    <m/>
    <m/>
    <m/>
    <m/>
    <m/>
    <m/>
  </r>
  <r>
    <m/>
    <x v="4"/>
    <m/>
    <x v="66"/>
    <m/>
    <m/>
    <m/>
    <m/>
    <m/>
    <m/>
    <m/>
    <m/>
    <m/>
    <m/>
    <m/>
    <m/>
    <m/>
    <m/>
    <m/>
    <m/>
    <m/>
  </r>
  <r>
    <m/>
    <x v="4"/>
    <m/>
    <x v="66"/>
    <m/>
    <m/>
    <m/>
    <m/>
    <m/>
    <m/>
    <m/>
    <m/>
    <m/>
    <m/>
    <m/>
    <m/>
    <m/>
    <m/>
    <m/>
    <m/>
    <m/>
  </r>
  <r>
    <m/>
    <x v="4"/>
    <m/>
    <x v="66"/>
    <m/>
    <m/>
    <m/>
    <m/>
    <m/>
    <m/>
    <m/>
    <m/>
    <m/>
    <m/>
    <m/>
    <m/>
    <m/>
    <m/>
    <m/>
    <m/>
    <m/>
  </r>
  <r>
    <m/>
    <x v="4"/>
    <m/>
    <x v="66"/>
    <m/>
    <m/>
    <m/>
    <m/>
    <m/>
    <m/>
    <m/>
    <m/>
    <m/>
    <m/>
    <m/>
    <m/>
    <m/>
    <m/>
    <m/>
    <m/>
    <m/>
  </r>
  <r>
    <m/>
    <x v="4"/>
    <m/>
    <x v="66"/>
    <m/>
    <m/>
    <m/>
    <m/>
    <m/>
    <m/>
    <m/>
    <m/>
    <m/>
    <m/>
    <m/>
    <m/>
    <m/>
    <m/>
    <m/>
    <m/>
    <m/>
  </r>
  <r>
    <m/>
    <x v="4"/>
    <m/>
    <x v="66"/>
    <m/>
    <m/>
    <m/>
    <m/>
    <m/>
    <m/>
    <m/>
    <m/>
    <m/>
    <m/>
    <m/>
    <m/>
    <m/>
    <m/>
    <m/>
    <m/>
    <m/>
  </r>
  <r>
    <m/>
    <x v="4"/>
    <m/>
    <x v="66"/>
    <m/>
    <m/>
    <m/>
    <m/>
    <m/>
    <m/>
    <m/>
    <m/>
    <m/>
    <m/>
    <m/>
    <m/>
    <m/>
    <m/>
    <m/>
    <m/>
    <m/>
  </r>
  <r>
    <m/>
    <x v="4"/>
    <m/>
    <x v="66"/>
    <m/>
    <m/>
    <m/>
    <m/>
    <m/>
    <m/>
    <m/>
    <m/>
    <m/>
    <m/>
    <m/>
    <m/>
    <m/>
    <m/>
    <m/>
    <m/>
    <m/>
  </r>
  <r>
    <m/>
    <x v="4"/>
    <m/>
    <x v="66"/>
    <m/>
    <m/>
    <m/>
    <m/>
    <m/>
    <m/>
    <m/>
    <m/>
    <m/>
    <m/>
    <m/>
    <m/>
    <m/>
    <m/>
    <m/>
    <m/>
    <m/>
  </r>
  <r>
    <m/>
    <x v="4"/>
    <m/>
    <x v="66"/>
    <m/>
    <m/>
    <m/>
    <m/>
    <m/>
    <m/>
    <m/>
    <m/>
    <m/>
    <m/>
    <m/>
    <m/>
    <m/>
    <m/>
    <m/>
    <m/>
    <m/>
  </r>
  <r>
    <m/>
    <x v="4"/>
    <m/>
    <x v="66"/>
    <m/>
    <m/>
    <m/>
    <m/>
    <m/>
    <m/>
    <m/>
    <m/>
    <m/>
    <m/>
    <m/>
    <m/>
    <m/>
    <m/>
    <m/>
    <m/>
    <m/>
  </r>
  <r>
    <m/>
    <x v="4"/>
    <m/>
    <x v="66"/>
    <m/>
    <m/>
    <m/>
    <m/>
    <m/>
    <m/>
    <m/>
    <m/>
    <m/>
    <m/>
    <m/>
    <m/>
    <m/>
    <m/>
    <m/>
    <m/>
    <m/>
  </r>
  <r>
    <m/>
    <x v="4"/>
    <m/>
    <x v="66"/>
    <m/>
    <m/>
    <m/>
    <m/>
    <m/>
    <m/>
    <m/>
    <m/>
    <m/>
    <m/>
    <m/>
    <m/>
    <m/>
    <m/>
    <m/>
    <m/>
    <m/>
  </r>
  <r>
    <m/>
    <x v="4"/>
    <m/>
    <x v="66"/>
    <m/>
    <m/>
    <m/>
    <m/>
    <m/>
    <m/>
    <m/>
    <m/>
    <m/>
    <m/>
    <m/>
    <m/>
    <m/>
    <m/>
    <m/>
    <m/>
    <m/>
  </r>
  <r>
    <m/>
    <x v="4"/>
    <m/>
    <x v="66"/>
    <m/>
    <m/>
    <m/>
    <m/>
    <m/>
    <m/>
    <m/>
    <m/>
    <m/>
    <m/>
    <m/>
    <m/>
    <m/>
    <m/>
    <m/>
    <m/>
    <m/>
  </r>
  <r>
    <m/>
    <x v="4"/>
    <m/>
    <x v="66"/>
    <m/>
    <m/>
    <m/>
    <m/>
    <m/>
    <m/>
    <m/>
    <m/>
    <m/>
    <m/>
    <m/>
    <m/>
    <m/>
    <m/>
    <m/>
    <m/>
    <m/>
  </r>
  <r>
    <m/>
    <x v="4"/>
    <m/>
    <x v="66"/>
    <m/>
    <m/>
    <m/>
    <m/>
    <m/>
    <m/>
    <m/>
    <m/>
    <m/>
    <m/>
    <m/>
    <m/>
    <m/>
    <m/>
    <m/>
    <m/>
    <m/>
  </r>
  <r>
    <m/>
    <x v="4"/>
    <m/>
    <x v="66"/>
    <m/>
    <m/>
    <m/>
    <m/>
    <m/>
    <m/>
    <m/>
    <m/>
    <m/>
    <m/>
    <m/>
    <m/>
    <m/>
    <m/>
    <m/>
    <m/>
    <m/>
  </r>
  <r>
    <m/>
    <x v="4"/>
    <m/>
    <x v="66"/>
    <m/>
    <m/>
    <m/>
    <m/>
    <m/>
    <m/>
    <m/>
    <m/>
    <m/>
    <m/>
    <m/>
    <m/>
    <m/>
    <m/>
    <m/>
    <m/>
    <m/>
  </r>
  <r>
    <m/>
    <x v="4"/>
    <m/>
    <x v="66"/>
    <m/>
    <m/>
    <m/>
    <m/>
    <m/>
    <m/>
    <m/>
    <m/>
    <m/>
    <m/>
    <m/>
    <m/>
    <m/>
    <m/>
    <m/>
    <m/>
    <m/>
  </r>
  <r>
    <m/>
    <x v="4"/>
    <m/>
    <x v="66"/>
    <m/>
    <m/>
    <m/>
    <m/>
    <m/>
    <m/>
    <m/>
    <m/>
    <m/>
    <m/>
    <m/>
    <m/>
    <m/>
    <m/>
    <m/>
    <m/>
    <m/>
  </r>
  <r>
    <m/>
    <x v="4"/>
    <m/>
    <x v="66"/>
    <m/>
    <m/>
    <m/>
    <m/>
    <m/>
    <m/>
    <m/>
    <m/>
    <m/>
    <m/>
    <m/>
    <m/>
    <m/>
    <m/>
    <m/>
    <m/>
    <m/>
  </r>
  <r>
    <m/>
    <x v="4"/>
    <m/>
    <x v="66"/>
    <m/>
    <m/>
    <m/>
    <m/>
    <m/>
    <m/>
    <m/>
    <m/>
    <m/>
    <m/>
    <m/>
    <m/>
    <m/>
    <m/>
    <m/>
    <m/>
    <m/>
  </r>
  <r>
    <m/>
    <x v="4"/>
    <m/>
    <x v="66"/>
    <m/>
    <m/>
    <m/>
    <m/>
    <m/>
    <m/>
    <m/>
    <m/>
    <m/>
    <m/>
    <m/>
    <m/>
    <m/>
    <m/>
    <m/>
    <m/>
    <m/>
  </r>
  <r>
    <m/>
    <x v="4"/>
    <m/>
    <x v="66"/>
    <m/>
    <m/>
    <m/>
    <m/>
    <m/>
    <m/>
    <m/>
    <m/>
    <m/>
    <m/>
    <m/>
    <m/>
    <m/>
    <m/>
    <m/>
    <m/>
    <m/>
  </r>
  <r>
    <m/>
    <x v="4"/>
    <m/>
    <x v="66"/>
    <m/>
    <m/>
    <m/>
    <m/>
    <m/>
    <m/>
    <m/>
    <m/>
    <m/>
    <m/>
    <m/>
    <m/>
    <m/>
    <m/>
    <m/>
    <m/>
    <m/>
  </r>
  <r>
    <m/>
    <x v="4"/>
    <m/>
    <x v="66"/>
    <m/>
    <m/>
    <m/>
    <m/>
    <m/>
    <m/>
    <m/>
    <m/>
    <m/>
    <m/>
    <m/>
    <m/>
    <m/>
    <m/>
    <m/>
    <m/>
    <m/>
  </r>
  <r>
    <m/>
    <x v="4"/>
    <m/>
    <x v="66"/>
    <m/>
    <m/>
    <m/>
    <m/>
    <m/>
    <m/>
    <m/>
    <m/>
    <m/>
    <m/>
    <m/>
    <m/>
    <m/>
    <m/>
    <m/>
    <m/>
    <m/>
  </r>
  <r>
    <m/>
    <x v="4"/>
    <m/>
    <x v="66"/>
    <m/>
    <m/>
    <m/>
    <m/>
    <m/>
    <m/>
    <m/>
    <m/>
    <m/>
    <m/>
    <m/>
    <m/>
    <m/>
    <m/>
    <m/>
    <m/>
    <m/>
  </r>
  <r>
    <m/>
    <x v="4"/>
    <m/>
    <x v="66"/>
    <m/>
    <m/>
    <m/>
    <m/>
    <m/>
    <m/>
    <m/>
    <m/>
    <m/>
    <m/>
    <m/>
    <m/>
    <m/>
    <m/>
    <m/>
    <m/>
    <m/>
  </r>
  <r>
    <m/>
    <x v="4"/>
    <m/>
    <x v="66"/>
    <m/>
    <m/>
    <m/>
    <m/>
    <m/>
    <m/>
    <m/>
    <m/>
    <m/>
    <m/>
    <m/>
    <m/>
    <m/>
    <m/>
    <m/>
    <m/>
    <m/>
  </r>
  <r>
    <m/>
    <x v="4"/>
    <m/>
    <x v="66"/>
    <m/>
    <m/>
    <m/>
    <m/>
    <m/>
    <m/>
    <m/>
    <m/>
    <m/>
    <m/>
    <m/>
    <m/>
    <m/>
    <m/>
    <m/>
    <m/>
    <m/>
  </r>
  <r>
    <m/>
    <x v="4"/>
    <m/>
    <x v="66"/>
    <m/>
    <m/>
    <m/>
    <m/>
    <m/>
    <m/>
    <m/>
    <m/>
    <m/>
    <m/>
    <m/>
    <m/>
    <m/>
    <m/>
    <m/>
    <m/>
    <m/>
  </r>
  <r>
    <m/>
    <x v="4"/>
    <m/>
    <x v="66"/>
    <m/>
    <m/>
    <m/>
    <m/>
    <m/>
    <m/>
    <m/>
    <m/>
    <m/>
    <m/>
    <m/>
    <m/>
    <m/>
    <m/>
    <m/>
    <m/>
    <m/>
  </r>
  <r>
    <m/>
    <x v="4"/>
    <m/>
    <x v="66"/>
    <m/>
    <m/>
    <m/>
    <m/>
    <m/>
    <m/>
    <m/>
    <m/>
    <m/>
    <m/>
    <m/>
    <m/>
    <m/>
    <m/>
    <m/>
    <m/>
    <m/>
  </r>
  <r>
    <m/>
    <x v="4"/>
    <m/>
    <x v="66"/>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
  <r>
    <s v="Initial Period"/>
    <x v="0"/>
    <n v="1"/>
    <x v="0"/>
    <s v="05"/>
    <s v="2008"/>
    <s v="2008-05"/>
    <s v="May 25 - May 31"/>
    <n v="1632"/>
    <n v="1509"/>
    <n v="3328"/>
    <n v="2.04"/>
    <n v="115872"/>
    <n v="71"/>
    <n v="0.72670000000000001"/>
    <s v="Poor"/>
    <n v="0.88539999999999996"/>
    <n v="16585"/>
    <n v="480728.00599999999"/>
    <n v="118683.8"/>
    <n v="13"/>
    <n v="294.56372916666669"/>
    <n v="0.11044426553465564"/>
    <s v="Good"/>
    <m/>
    <m/>
  </r>
  <r>
    <s v="Initial Period"/>
    <x v="0"/>
    <n v="1"/>
    <x v="1"/>
    <s v="06"/>
    <s v="2008"/>
    <s v="2008-06"/>
    <s v="Jun 1 - Jun 7"/>
    <n v="1580"/>
    <n v="1450"/>
    <n v="3097"/>
    <n v="1.96"/>
    <n v="88480"/>
    <n v="56"/>
    <n v="0.75509999999999999"/>
    <s v="Poor"/>
    <n v="0.87339999999999995"/>
    <n v="18906"/>
    <n v="641155.47600000002"/>
    <n v="269604.7"/>
    <n v="7"/>
    <n v="405.79460506329116"/>
    <n v="0.10612603381395008"/>
    <s v="Good"/>
    <m/>
    <m/>
  </r>
  <r>
    <s v="Initial Period"/>
    <x v="0"/>
    <n v="1"/>
    <x v="2"/>
    <s v="06"/>
    <s v="2008"/>
    <s v="2008-06"/>
    <s v="Jun 8 - Jun 14"/>
    <n v="1441"/>
    <n v="1306"/>
    <n v="3202"/>
    <n v="2.2200000000000002"/>
    <n v="113839"/>
    <n v="79"/>
    <n v="0.73980000000000001"/>
    <s v="Poor"/>
    <n v="0.84319999999999995"/>
    <n v="28053"/>
    <n v="890076.65"/>
    <n v="275218.09999999998"/>
    <n v="5"/>
    <n v="617.67984038861903"/>
    <n v="9.5586620800702626E-2"/>
    <s v="Average"/>
    <m/>
    <m/>
  </r>
  <r>
    <s v="Initial Period"/>
    <x v="0"/>
    <n v="1"/>
    <x v="3"/>
    <s v="06"/>
    <s v="2008"/>
    <s v="2008-06"/>
    <s v="Jun 15 - Jun 21"/>
    <n v="1452"/>
    <n v="1301"/>
    <n v="3170"/>
    <n v="2.1800000000000002"/>
    <n v="117612"/>
    <n v="81"/>
    <n v="0.73619999999999997"/>
    <s v="Poor"/>
    <n v="0.84370000000000001"/>
    <n v="19382"/>
    <n v="552673.97799999989"/>
    <n v="204153"/>
    <n v="3"/>
    <n v="380.62946143250679"/>
    <n v="9.5220668959964866E-2"/>
    <s v="Average"/>
    <m/>
    <m/>
  </r>
  <r>
    <s v="Initial Period"/>
    <x v="0"/>
    <n v="1"/>
    <x v="4"/>
    <s v="06"/>
    <s v="2008"/>
    <s v="2008-06"/>
    <s v="Jun 22 - Jun 28"/>
    <n v="1339"/>
    <n v="1255"/>
    <n v="2366"/>
    <n v="1.77"/>
    <n v="66950"/>
    <n v="50"/>
    <n v="0.76400000000000001"/>
    <s v="Poor"/>
    <n v="0.89249999999999996"/>
    <n v="24274"/>
    <n v="750776.98400000005"/>
    <n v="256091.4"/>
    <n v="3"/>
    <n v="560.69976400298731"/>
    <n v="9.1853912025177481E-2"/>
    <s v="Average"/>
    <m/>
    <m/>
  </r>
  <r>
    <s v="Initial Period"/>
    <x v="0"/>
    <n v="1"/>
    <x v="5"/>
    <s v="06"/>
    <s v="2008"/>
    <s v="2008-06"/>
    <s v="Jun 29 - Jul 5"/>
    <n v="892"/>
    <n v="841"/>
    <n v="1865"/>
    <n v="2.09"/>
    <n v="63332"/>
    <n v="71"/>
    <n v="0.73650000000000004"/>
    <s v="Poor"/>
    <n v="0.87560000000000004"/>
    <n v="15309"/>
    <n v="553054.69299999997"/>
    <n v="178134.5"/>
    <n v="5"/>
    <n v="620.0164719730941"/>
    <n v="6.1553099612091051E-2"/>
    <s v="Average"/>
    <m/>
    <m/>
  </r>
  <r>
    <s v="Initial Period"/>
    <x v="0"/>
    <n v="1"/>
    <x v="6"/>
    <s v="07"/>
    <s v="2008"/>
    <s v="2008-07"/>
    <s v="Jul 6 - Jul 12"/>
    <n v="797"/>
    <n v="731"/>
    <n v="1885"/>
    <n v="2.37"/>
    <n v="63760"/>
    <n v="80"/>
    <n v="0.61480000000000001"/>
    <s v="Poor"/>
    <n v="0.85699999999999998"/>
    <n v="8633"/>
    <n v="274567.61199999996"/>
    <n v="62580.4"/>
    <n v="16"/>
    <n v="344.50139523212039"/>
    <n v="5.350215911586035E-2"/>
    <s v="Average"/>
    <m/>
    <m/>
  </r>
  <r>
    <s v="Initial Period"/>
    <x v="0"/>
    <n v="1"/>
    <x v="7"/>
    <s v="07"/>
    <s v="2008"/>
    <s v="2008-07"/>
    <s v="Jul 13 - Jul 19"/>
    <n v="744"/>
    <n v="706"/>
    <n v="1916"/>
    <n v="2.58"/>
    <n v="71424"/>
    <n v="96"/>
    <n v="0.5927"/>
    <s v="Poor"/>
    <n v="0.88839999999999997"/>
    <n v="17216"/>
    <n v="619284.63600000006"/>
    <n v="248458.4"/>
    <n v="7"/>
    <n v="832.37182258064524"/>
    <n v="5.1672399912171561E-2"/>
    <s v="Average"/>
    <m/>
    <m/>
  </r>
  <r>
    <s v="Initial Period"/>
    <x v="0"/>
    <n v="1"/>
    <x v="8"/>
    <s v="07"/>
    <s v="2008"/>
    <s v="2008-07"/>
    <s v="Jul 20 - Jul 26"/>
    <n v="1044"/>
    <n v="976"/>
    <n v="2670"/>
    <n v="2.56"/>
    <n v="85608"/>
    <n v="82"/>
    <n v="0.60340000000000005"/>
    <s v="Poor"/>
    <n v="0.8669"/>
    <n v="17309"/>
    <n v="674484.58799999999"/>
    <n v="238498.1"/>
    <n v="6"/>
    <n v="646.05803448275856"/>
    <n v="7.1433799312010535E-2"/>
    <s v="Average"/>
    <m/>
    <m/>
  </r>
  <r>
    <s v="Initial Period"/>
    <x v="0"/>
    <n v="1"/>
    <x v="9"/>
    <s v="07"/>
    <s v="2008"/>
    <s v="2008-07"/>
    <s v="Jul 27 - Aug 2"/>
    <n v="906"/>
    <n v="850"/>
    <n v="2189"/>
    <n v="2.42"/>
    <n v="70668"/>
    <n v="78"/>
    <n v="0.63360000000000005"/>
    <s v="Poor"/>
    <n v="0.87419999999999998"/>
    <n v="24571"/>
    <n v="762559.12300000002"/>
    <n v="230237.8"/>
    <n v="6"/>
    <n v="841.67673620309051"/>
    <n v="6.2211812925419017E-2"/>
    <s v="Average"/>
    <m/>
    <m/>
  </r>
  <r>
    <s v="Initial Period"/>
    <x v="0"/>
    <n v="1"/>
    <x v="10"/>
    <s v="08"/>
    <s v="2008"/>
    <s v="2008-08"/>
    <s v="Aug 3 - Aug 9"/>
    <n v="849"/>
    <n v="791"/>
    <n v="1947"/>
    <n v="2.29"/>
    <n v="77259"/>
    <n v="91"/>
    <n v="0.64429999999999998"/>
    <s v="Poor"/>
    <n v="0.87039999999999995"/>
    <n v="14390"/>
    <n v="479084.17399999994"/>
    <n v="156660.1"/>
    <n v="4"/>
    <n v="564.29231330977609"/>
    <n v="5.7893581204713461E-2"/>
    <s v="Average"/>
    <m/>
    <m/>
  </r>
  <r>
    <s v="Initial Period"/>
    <x v="0"/>
    <n v="1"/>
    <x v="11"/>
    <s v="08"/>
    <s v="2008"/>
    <s v="2008-08"/>
    <s v="Aug 10 - Aug 16"/>
    <n v="737"/>
    <n v="685"/>
    <n v="1746"/>
    <n v="2.37"/>
    <n v="72226"/>
    <n v="98"/>
    <n v="0.62819999999999998"/>
    <s v="Poor"/>
    <n v="0.87250000000000005"/>
    <n v="17231"/>
    <n v="528270.7159999999"/>
    <n v="186775.6"/>
    <n v="9"/>
    <n v="716.78523202170948"/>
    <n v="5.0135402181072972E-2"/>
    <s v="Average"/>
    <m/>
    <m/>
  </r>
  <r>
    <s v="Initial Period"/>
    <x v="0"/>
    <n v="1"/>
    <x v="12"/>
    <s v="08"/>
    <s v="2008"/>
    <s v="2008-08"/>
    <s v="Aug 17 - Aug 23"/>
    <n v="734"/>
    <n v="668"/>
    <n v="1946"/>
    <n v="2.65"/>
    <n v="73400"/>
    <n v="100"/>
    <n v="0.624"/>
    <s v="Poor"/>
    <n v="0.84330000000000005"/>
    <n v="13802"/>
    <n v="540675.97299999988"/>
    <n v="164498.79999999999"/>
    <n v="10"/>
    <n v="736.61576702997263"/>
    <n v="4.8891165922564588E-2"/>
    <s v="Poor"/>
    <m/>
    <m/>
  </r>
  <r>
    <s v="Initial Period"/>
    <x v="0"/>
    <n v="1"/>
    <x v="13"/>
    <s v="08"/>
    <s v="2008"/>
    <s v="2008-08"/>
    <s v="Aug 24 - Aug 30"/>
    <n v="626"/>
    <n v="594"/>
    <n v="1540"/>
    <n v="2.46"/>
    <n v="56966"/>
    <n v="91"/>
    <n v="0.61980000000000002"/>
    <s v="Poor"/>
    <n v="0.86580000000000001"/>
    <n v="26653"/>
    <n v="768109.11300000001"/>
    <n v="213673"/>
    <n v="8"/>
    <n v="1227.0113626198083"/>
    <n v="4.3475078679645757E-2"/>
    <s v="Poor"/>
    <m/>
    <m/>
  </r>
  <r>
    <s v="Pre-Promo"/>
    <x v="1"/>
    <n v="2"/>
    <x v="14"/>
    <s v="08"/>
    <s v="2008"/>
    <s v="2008-08"/>
    <s v="Aug 31 - Sep 6"/>
    <n v="577"/>
    <n v="537"/>
    <n v="1489"/>
    <n v="2.58"/>
    <n v="47891"/>
    <n v="83"/>
    <n v="0.62050000000000005"/>
    <s v="Poor"/>
    <n v="0.86660000000000004"/>
    <n v="12403"/>
    <n v="403820.10800000001"/>
    <n v="135190.79999999999"/>
    <n v="8"/>
    <n v="699.86153899480075"/>
    <n v="3.930322769523531E-2"/>
    <s v="Poor"/>
    <m/>
    <m/>
  </r>
  <r>
    <s v="Pre-Promo"/>
    <x v="1"/>
    <n v="2"/>
    <x v="15"/>
    <s v="09"/>
    <s v="2008"/>
    <s v="2008-09"/>
    <s v="Sep 7 - Sep 13"/>
    <n v="562"/>
    <n v="508"/>
    <n v="1428"/>
    <n v="2.54"/>
    <n v="46084"/>
    <n v="82"/>
    <n v="0.58899999999999997"/>
    <s v="Poor"/>
    <n v="0.81320000000000003"/>
    <n v="11695"/>
    <n v="388745.03499999997"/>
    <n v="148950.6"/>
    <n v="11"/>
    <n v="691.71714412811389"/>
    <n v="3.7180707018956302E-2"/>
    <s v="Poor"/>
    <m/>
    <m/>
  </r>
  <r>
    <s v="Pre-Promo"/>
    <x v="1"/>
    <n v="2"/>
    <x v="16"/>
    <s v="09"/>
    <s v="2008"/>
    <s v="2008-09"/>
    <s v="Sep 14 - Sep 20"/>
    <n v="563"/>
    <n v="495"/>
    <n v="1547"/>
    <n v="2.75"/>
    <n v="63056"/>
    <n v="112"/>
    <n v="0.58609999999999995"/>
    <s v="Poor"/>
    <n v="0.78510000000000002"/>
    <n v="26362"/>
    <n v="622367.2969999999"/>
    <n v="153421.6"/>
    <n v="9"/>
    <n v="1105.448129662522"/>
    <n v="3.6229232233038131E-2"/>
    <s v="Poor"/>
    <m/>
    <m/>
  </r>
  <r>
    <s v="Pre-Promo"/>
    <x v="1"/>
    <n v="2"/>
    <x v="17"/>
    <s v="09"/>
    <s v="2008"/>
    <s v="2008-09"/>
    <s v="Sep 21 - Sep 27"/>
    <n v="652"/>
    <n v="585"/>
    <n v="1792"/>
    <n v="2.75"/>
    <n v="65852"/>
    <n v="101"/>
    <n v="0.56130000000000002"/>
    <s v="Poor"/>
    <n v="0.80979999999999996"/>
    <n v="15772"/>
    <n v="456011.80799999996"/>
    <n v="158315.9"/>
    <n v="6"/>
    <n v="699.40461349693248"/>
    <n v="4.2816365366317791E-2"/>
    <s v="Poor"/>
    <m/>
    <m/>
  </r>
  <r>
    <s v="Pre-Promo"/>
    <x v="1"/>
    <n v="2"/>
    <x v="18"/>
    <s v="09"/>
    <s v="2008"/>
    <s v="2008-09"/>
    <s v="Sep 28 - Oct 4"/>
    <n v="611"/>
    <n v="549"/>
    <n v="1928"/>
    <n v="3.16"/>
    <n v="66599"/>
    <n v="109"/>
    <n v="0.53520000000000001"/>
    <s v="Average"/>
    <n v="0.81179999999999997"/>
    <n v="31972"/>
    <n v="951216.16399999999"/>
    <n v="273174.7"/>
    <n v="8"/>
    <n v="1556.8185990180032"/>
    <n v="4.0181512113005927E-2"/>
    <s v="Poor"/>
    <m/>
    <m/>
  </r>
  <r>
    <s v="Pre-Promo"/>
    <x v="1"/>
    <n v="2"/>
    <x v="19"/>
    <s v="10"/>
    <s v="2008"/>
    <s v="2008-10"/>
    <s v="Oct 5 - Oct 11"/>
    <n v="561"/>
    <n v="500"/>
    <n v="1784"/>
    <n v="3.18"/>
    <n v="63393"/>
    <n v="113"/>
    <n v="0.53649999999999998"/>
    <s v="Average"/>
    <n v="0.79859999999999998"/>
    <n v="15531"/>
    <n v="534541.67599999998"/>
    <n v="167637"/>
    <n v="10"/>
    <n v="952.83721212121213"/>
    <n v="3.6595184073775891E-2"/>
    <s v="Poor"/>
    <m/>
    <m/>
  </r>
  <r>
    <s v="Pre-Promo"/>
    <x v="1"/>
    <n v="2"/>
    <x v="20"/>
    <s v="10"/>
    <s v="2008"/>
    <s v="2008-10"/>
    <s v="Oct 12 - Oct 18"/>
    <n v="558"/>
    <n v="525"/>
    <n v="1455"/>
    <n v="2.61"/>
    <n v="54126"/>
    <n v="97"/>
    <n v="0.6129"/>
    <s v="Poor"/>
    <n v="0.86019999999999996"/>
    <n v="19734"/>
    <n v="537651.89399999985"/>
    <n v="134114.69999999998"/>
    <n v="1"/>
    <n v="963.53386021505355"/>
    <n v="3.8424943277464686E-2"/>
    <s v="Poor"/>
    <m/>
    <m/>
  </r>
  <r>
    <s v="Pre-Promo"/>
    <x v="1"/>
    <n v="2"/>
    <x v="21"/>
    <s v="10"/>
    <s v="2008"/>
    <s v="2008-10"/>
    <s v="Oct 19 - Oct 25"/>
    <n v="570"/>
    <n v="520"/>
    <n v="1562"/>
    <n v="2.74"/>
    <n v="54150"/>
    <n v="95"/>
    <n v="0.57369999999999999"/>
    <s v="Poor"/>
    <n v="0.84909999999999997"/>
    <n v="17193"/>
    <n v="623710.09299999999"/>
    <n v="228044.79999999999"/>
    <n v="5"/>
    <n v="1094.2282333333333"/>
    <n v="3.8058991436726926E-2"/>
    <s v="Poor"/>
    <m/>
    <m/>
  </r>
  <r>
    <s v="Pre-Promo"/>
    <x v="1"/>
    <n v="2"/>
    <x v="22"/>
    <s v="10"/>
    <s v="2008"/>
    <s v="2008-10"/>
    <s v="Oct 26 - Nov 1"/>
    <n v="551"/>
    <n v="511"/>
    <n v="1560"/>
    <n v="2.83"/>
    <n v="60059"/>
    <n v="109"/>
    <n v="0.56620000000000004"/>
    <s v="Poor"/>
    <n v="0.83850000000000002"/>
    <n v="22591"/>
    <n v="764838.99300000002"/>
    <n v="202702.9"/>
    <n v="9"/>
    <n v="1388.0925462794919"/>
    <n v="3.740027812339896E-2"/>
    <s v="Poor"/>
    <m/>
    <m/>
  </r>
  <r>
    <s v="Pre-Promo"/>
    <x v="1"/>
    <n v="2"/>
    <x v="23"/>
    <s v="11"/>
    <s v="2008"/>
    <s v="2008-11"/>
    <s v="Nov 2 - Nov 8"/>
    <n v="537"/>
    <n v="507"/>
    <n v="1450"/>
    <n v="2.7"/>
    <n v="49941"/>
    <n v="93"/>
    <n v="0.56979999999999997"/>
    <s v="Poor"/>
    <n v="0.87150000000000005"/>
    <n v="8992"/>
    <n v="315647.109"/>
    <n v="119860.2"/>
    <n v="8"/>
    <n v="587.79722346368715"/>
    <n v="3.7107516650808754E-2"/>
    <s v="Poor"/>
    <m/>
    <m/>
  </r>
  <r>
    <s v="Pre-Promo"/>
    <x v="1"/>
    <n v="2"/>
    <x v="24"/>
    <s v="11"/>
    <s v="2008"/>
    <s v="2008-11"/>
    <s v="Nov 9 - Nov 15"/>
    <n v="543"/>
    <n v="500"/>
    <n v="1527"/>
    <n v="2.81"/>
    <n v="59187"/>
    <n v="109"/>
    <n v="0.58379999999999999"/>
    <s v="Poor"/>
    <n v="0.83609999999999995"/>
    <n v="19104"/>
    <n v="610984.65799999994"/>
    <n v="170025.5"/>
    <n v="6"/>
    <n v="1125.2019484346224"/>
    <n v="3.6595184073775891E-2"/>
    <s v="Poor"/>
    <m/>
    <m/>
  </r>
  <r>
    <s v="Pre-Promo"/>
    <x v="1"/>
    <n v="2"/>
    <x v="25"/>
    <s v="11"/>
    <s v="2008"/>
    <s v="2008-11"/>
    <s v="Nov 16 - Nov 22"/>
    <n v="558"/>
    <n v="511"/>
    <n v="1495"/>
    <n v="2.68"/>
    <n v="53568"/>
    <n v="96"/>
    <n v="0.57709999999999995"/>
    <s v="Poor"/>
    <n v="0.81179999999999997"/>
    <n v="21455"/>
    <n v="563524.68699999992"/>
    <n v="189704.69999999998"/>
    <n v="6"/>
    <n v="1009.9008727598565"/>
    <n v="3.740027812339896E-2"/>
    <s v="Poor"/>
    <m/>
    <m/>
  </r>
  <r>
    <s v="Pre-Promo"/>
    <x v="1"/>
    <n v="2"/>
    <x v="26"/>
    <s v="11"/>
    <s v="2008"/>
    <s v="2008-11"/>
    <s v="Nov 23 - Nov 29"/>
    <n v="536"/>
    <n v="510"/>
    <n v="1515"/>
    <n v="2.83"/>
    <n v="54672"/>
    <n v="102"/>
    <n v="0.57650000000000001"/>
    <s v="Poor"/>
    <n v="0.87309999999999999"/>
    <n v="18784"/>
    <n v="555497.23600000003"/>
    <n v="123129.3"/>
    <n v="4"/>
    <n v="1036.3754402985076"/>
    <n v="3.7327087755251412E-2"/>
    <s v="Poor"/>
    <m/>
    <m/>
  </r>
  <r>
    <s v="Pre-Promo"/>
    <x v="1"/>
    <n v="2"/>
    <x v="27"/>
    <s v="11"/>
    <s v="2008"/>
    <s v="2008-11"/>
    <s v="Nov 30 - Dec 6"/>
    <n v="549"/>
    <n v="498"/>
    <n v="1367"/>
    <n v="2.4900000000000002"/>
    <n v="47763"/>
    <n v="87"/>
    <n v="0.61199999999999999"/>
    <s v="Poor"/>
    <n v="0.81789999999999996"/>
    <n v="14298"/>
    <n v="432657.446"/>
    <n v="121400.4"/>
    <n v="9"/>
    <n v="788.08277959927136"/>
    <n v="3.6448803337480788E-2"/>
    <s v="Poor"/>
    <m/>
    <m/>
  </r>
  <r>
    <s v="Pre-Promo"/>
    <x v="1"/>
    <n v="2"/>
    <x v="28"/>
    <s v="12"/>
    <s v="2008"/>
    <s v="2008-12"/>
    <s v="Dec 7 - Dec 13"/>
    <n v="545"/>
    <n v="499"/>
    <n v="1464"/>
    <n v="2.69"/>
    <n v="57770"/>
    <n v="106"/>
    <n v="0.59079999999999999"/>
    <s v="Poor"/>
    <n v="0.82389999999999997"/>
    <n v="17215"/>
    <n v="488985.67099999997"/>
    <n v="152476.4"/>
    <n v="4"/>
    <n v="897.22141467889901"/>
    <n v="3.6521993705628336E-2"/>
    <s v="Poor"/>
    <m/>
    <m/>
  </r>
  <r>
    <s v="Pre-Promo"/>
    <x v="1"/>
    <n v="2"/>
    <x v="29"/>
    <s v="12"/>
    <s v="2008"/>
    <s v="2008-12"/>
    <s v="Dec 14 - Dec 20"/>
    <n v="591"/>
    <n v="535"/>
    <n v="1469"/>
    <n v="2.4900000000000002"/>
    <n v="53781"/>
    <n v="91"/>
    <n v="0.62439999999999996"/>
    <s v="Poor"/>
    <n v="0.82740000000000002"/>
    <n v="27257"/>
    <n v="689428.11499999987"/>
    <n v="215420.6"/>
    <n v="7"/>
    <n v="1166.5450338409473"/>
    <n v="3.91568469589402E-2"/>
    <s v="Poor"/>
    <m/>
    <m/>
  </r>
  <r>
    <s v="Pre-Promo"/>
    <x v="1"/>
    <n v="2"/>
    <x v="30"/>
    <s v="12"/>
    <s v="2008"/>
    <s v="2008-12"/>
    <s v="Dec 21 - Dec 27"/>
    <n v="383"/>
    <n v="366"/>
    <n v="793"/>
    <n v="2.0699999999999998"/>
    <n v="29108"/>
    <n v="76"/>
    <n v="0.68930000000000002"/>
    <s v="Poor"/>
    <n v="0.90080000000000005"/>
    <n v="11292"/>
    <n v="343105.08400000003"/>
    <n v="100388.4"/>
    <n v="3"/>
    <n v="895.83572845953006"/>
    <n v="2.6787674742003952E-2"/>
    <s v="Poor"/>
    <m/>
    <m/>
  </r>
  <r>
    <s v="Pre-Promo"/>
    <x v="1"/>
    <n v="2"/>
    <x v="31"/>
    <s v="12"/>
    <s v="2008"/>
    <s v="2008-12"/>
    <s v="Dec 28 - Jan 3"/>
    <n v="402"/>
    <n v="385"/>
    <n v="827"/>
    <n v="2.06"/>
    <n v="24924"/>
    <n v="62"/>
    <n v="0.70150000000000001"/>
    <s v="Poor"/>
    <n v="0.89300000000000002"/>
    <n v="20148"/>
    <n v="605155.42599999998"/>
    <n v="119902.7"/>
    <n v="1"/>
    <n v="1505.3617562189054"/>
    <n v="2.8178291736807436E-2"/>
    <s v="Poor"/>
    <m/>
    <m/>
  </r>
  <r>
    <s v="Pre-Promo"/>
    <x v="1"/>
    <n v="2"/>
    <x v="32"/>
    <s v="01"/>
    <s v="2009"/>
    <s v="2009-01"/>
    <s v="Jan 4 - Jan 10"/>
    <n v="547"/>
    <n v="495"/>
    <n v="1659"/>
    <n v="3.03"/>
    <n v="65640"/>
    <n v="120"/>
    <n v="0.54659999999999997"/>
    <s v="Average"/>
    <n v="0.81899999999999995"/>
    <n v="16454"/>
    <n v="407276.99"/>
    <n v="134854.19999999998"/>
    <n v="8"/>
    <n v="744.56488117001823"/>
    <n v="3.6229232233038131E-2"/>
    <s v="Poor"/>
    <m/>
    <m/>
  </r>
  <r>
    <s v="Pre-Promo"/>
    <x v="1"/>
    <n v="2"/>
    <x v="33"/>
    <s v="01"/>
    <s v="2009"/>
    <s v="2009-01"/>
    <s v="Jan 11 - Jan 17"/>
    <n v="631"/>
    <n v="583"/>
    <n v="1745"/>
    <n v="2.77"/>
    <n v="64993"/>
    <n v="103"/>
    <n v="0.56579999999999997"/>
    <s v="Poor"/>
    <n v="0.85419999999999996"/>
    <n v="12703"/>
    <n v="405484.23799999995"/>
    <n v="129973.5"/>
    <n v="7"/>
    <n v="642.60576545166396"/>
    <n v="4.2669984630022688E-2"/>
    <s v="Poor"/>
    <m/>
    <m/>
  </r>
  <r>
    <s v="Pre-Promo"/>
    <x v="1"/>
    <n v="2"/>
    <x v="34"/>
    <s v="01"/>
    <s v="2009"/>
    <s v="2009-01"/>
    <s v="Jan 18 - Jan 24"/>
    <n v="795"/>
    <n v="734"/>
    <n v="1824"/>
    <n v="2.29"/>
    <n v="53265"/>
    <n v="67"/>
    <n v="0.65790000000000004"/>
    <s v="Poor"/>
    <n v="0.8528"/>
    <n v="26303"/>
    <n v="519934.13700000005"/>
    <n v="179883.8"/>
    <n v="6"/>
    <n v="654.00520377358498"/>
    <n v="5.3721730220303007E-2"/>
    <s v="Average"/>
    <m/>
    <m/>
  </r>
  <r>
    <s v="Promo"/>
    <x v="2"/>
    <n v="3"/>
    <x v="35"/>
    <s v="01"/>
    <s v="2009"/>
    <s v="2009-01"/>
    <s v="Jan 25 - Jan 31"/>
    <n v="1000"/>
    <n v="930"/>
    <n v="2259"/>
    <n v="2.2599999999999998"/>
    <n v="66000"/>
    <n v="66"/>
    <n v="0.65800000000000003"/>
    <s v="Poor"/>
    <n v="0.86499999999999999"/>
    <n v="22199"/>
    <n v="614454.69800000009"/>
    <n v="113248.9"/>
    <n v="4"/>
    <n v="614.45469800000012"/>
    <n v="6.8067042377223164E-2"/>
    <s v="Average"/>
    <n v="1.5812776723592663"/>
    <n v="0.41682919464000007"/>
  </r>
  <r>
    <s v="Promo"/>
    <x v="2"/>
    <n v="3"/>
    <x v="36"/>
    <s v="02"/>
    <s v="2009"/>
    <s v="2009-02"/>
    <s v="Feb 1 - Feb 7"/>
    <n v="1207"/>
    <n v="1136"/>
    <n v="2376"/>
    <n v="1.97"/>
    <n v="82076"/>
    <n v="68"/>
    <n v="0.73070000000000002"/>
    <s v="Poor"/>
    <n v="0.88149999999999995"/>
    <n v="16535"/>
    <n v="516269.92300000001"/>
    <n v="193465.1"/>
    <n v="5"/>
    <n v="427.72984507042253"/>
    <n v="8.3144258215618827E-2"/>
    <s v="Average"/>
    <n v="1.2945318972659485"/>
    <n v="0.29002779423363712"/>
  </r>
  <r>
    <s v="Promo"/>
    <x v="2"/>
    <n v="3"/>
    <x v="37"/>
    <s v="02"/>
    <s v="2009"/>
    <s v="2009-02"/>
    <s v="Feb 8 - Feb 14"/>
    <n v="2317"/>
    <n v="2229"/>
    <n v="3814"/>
    <n v="1.65"/>
    <n v="88046"/>
    <n v="38"/>
    <n v="0.8226"/>
    <s v="Poor"/>
    <n v="0.93089999999999995"/>
    <n v="7814"/>
    <n v="297812.74900000001"/>
    <n v="89802.5"/>
    <n v="7"/>
    <n v="128.53377168752698"/>
    <n v="0.16314133060089292"/>
    <s v="Good"/>
    <n v="0.65975246087667905"/>
    <n v="8.697137217091068E-2"/>
  </r>
  <r>
    <s v="Promo"/>
    <x v="2"/>
    <n v="3"/>
    <x v="38"/>
    <s v="02"/>
    <s v="2009"/>
    <s v="2009-02"/>
    <s v="Feb 15 - Feb 21"/>
    <n v="2013"/>
    <n v="1946"/>
    <n v="3303"/>
    <n v="1.64"/>
    <n v="84546"/>
    <n v="42"/>
    <n v="0.81269999999999998"/>
    <s v="Poor"/>
    <n v="0.93140000000000001"/>
    <n v="28041"/>
    <n v="692677.08699999994"/>
    <n v="184368.4"/>
    <n v="7"/>
    <n v="344.1018812717337"/>
    <n v="0.14242845641513577"/>
    <s v="Good"/>
    <n v="0.7556979626382927"/>
    <n v="0.23349250827620469"/>
  </r>
  <r>
    <s v="Promo"/>
    <x v="2"/>
    <n v="3"/>
    <x v="39"/>
    <s v="02"/>
    <s v="2009"/>
    <s v="2009-02"/>
    <s v="Feb 22 - Feb 28"/>
    <n v="2324"/>
    <n v="2228"/>
    <n v="3836"/>
    <n v="1.65"/>
    <n v="92960"/>
    <n v="40"/>
    <n v="0.80720000000000003"/>
    <s v="Poor"/>
    <n v="0.92130000000000001"/>
    <n v="31496"/>
    <n v="897163.71199999994"/>
    <n v="266476.7"/>
    <n v="11"/>
    <n v="386.04290533562818"/>
    <n v="0.16306814023274538"/>
    <s v="Good"/>
    <n v="0.66004857957545671"/>
    <n v="0.26207888302925991"/>
  </r>
  <r>
    <s v="Promo"/>
    <x v="2"/>
    <n v="3"/>
    <x v="40"/>
    <s v="03"/>
    <s v="2009"/>
    <s v="2009-03"/>
    <s v="Mar 1 - Mar 7"/>
    <n v="3726"/>
    <n v="3617"/>
    <n v="5291"/>
    <n v="1.42"/>
    <n v="104328"/>
    <n v="28"/>
    <n v="0.85780000000000001"/>
    <s v="Poor"/>
    <n v="0.94789999999999996"/>
    <n v="10181"/>
    <n v="417727.33199999999"/>
    <n v="111834.5"/>
    <n v="9"/>
    <n v="112.11146859903381"/>
    <n v="0.2647295615896948"/>
    <s v="Good"/>
    <n v="0.4065767860918213"/>
    <n v="7.596741432098765E-2"/>
  </r>
  <r>
    <s v="Promo"/>
    <x v="2"/>
    <n v="3"/>
    <x v="41"/>
    <s v="03"/>
    <s v="2009"/>
    <s v="2009-03"/>
    <s v="Mar 8 - Mar 14"/>
    <n v="2563"/>
    <n v="2482"/>
    <n v="3729"/>
    <n v="1.45"/>
    <n v="79453"/>
    <n v="31"/>
    <n v="0.8478"/>
    <s v="Poor"/>
    <n v="0.93759999999999999"/>
    <n v="9727"/>
    <n v="326968.75199999998"/>
    <n v="122687.3"/>
    <n v="4"/>
    <n v="127.57266952789699"/>
    <n v="0.18165849374222354"/>
    <s v="Good"/>
    <n v="0.59250130350286767"/>
    <n v="8.6359247506827941E-2"/>
  </r>
  <r>
    <s v="Promo"/>
    <x v="2"/>
    <n v="3"/>
    <x v="42"/>
    <s v="03"/>
    <s v="2009"/>
    <s v="2009-03"/>
    <s v="Mar 15 - Mar 21"/>
    <n v="3006"/>
    <n v="2896"/>
    <n v="4510"/>
    <n v="1.5"/>
    <n v="105210"/>
    <n v="35"/>
    <n v="0.84299999999999997"/>
    <s v="Poor"/>
    <n v="0.93110000000000004"/>
    <n v="18323"/>
    <n v="326482.16100000002"/>
    <n v="114328.4"/>
    <n v="8"/>
    <n v="108.61016666666667"/>
    <n v="0.21195930615530997"/>
    <s v="Good"/>
    <n v="0.50779980500487487"/>
    <n v="7.352224533599469E-2"/>
  </r>
  <r>
    <s v="Promo"/>
    <x v="2"/>
    <n v="3"/>
    <x v="43"/>
    <s v="03"/>
    <s v="2009"/>
    <s v="2009-03"/>
    <s v="Mar 22 - Mar 28"/>
    <n v="1663"/>
    <n v="1585"/>
    <n v="3037"/>
    <n v="1.83"/>
    <n v="86476"/>
    <n v="52"/>
    <n v="0.76549999999999996"/>
    <s v="Poor"/>
    <n v="0.90920000000000001"/>
    <n v="17299"/>
    <n v="508026.89499999996"/>
    <n v="159944.5"/>
    <n v="6"/>
    <n v="305.48821106434156"/>
    <n v="0.11600673351386957"/>
    <s v="Good"/>
    <n v="0.92781592132120982"/>
    <n v="0.20713066061334937"/>
  </r>
  <r>
    <s v="Promo"/>
    <x v="2"/>
    <n v="3"/>
    <x v="44"/>
    <s v="03"/>
    <s v="2009"/>
    <s v="2009-03"/>
    <s v="Mar 29 - Apr 4"/>
    <n v="1779"/>
    <n v="1689"/>
    <n v="2881"/>
    <n v="1.62"/>
    <n v="65823"/>
    <n v="37"/>
    <n v="0.78859999999999997"/>
    <s v="Poor"/>
    <n v="0.91290000000000004"/>
    <n v="13862"/>
    <n v="413937.07999999996"/>
    <n v="143253.9"/>
    <n v="7"/>
    <n v="232.67964024732993"/>
    <n v="0.12361853180121496"/>
    <s v="Good"/>
    <n v="0.87068575209835264"/>
    <n v="0.15766004182124788"/>
  </r>
  <r>
    <s v="Promo"/>
    <x v="2"/>
    <n v="3"/>
    <x v="45"/>
    <s v="04"/>
    <s v="2009"/>
    <s v="2009-04"/>
    <s v="Apr 5 - Apr 11"/>
    <n v="1086"/>
    <n v="1030"/>
    <n v="2313"/>
    <n v="2.13"/>
    <n v="68418"/>
    <n v="63"/>
    <n v="0.69340000000000002"/>
    <s v="Poor"/>
    <n v="0.88490000000000002"/>
    <n v="19007"/>
    <n v="422487.91"/>
    <n v="81841.399999999994"/>
    <n v="5"/>
    <n v="389.03122467771635"/>
    <n v="7.5386079191978331E-2"/>
    <s v="Average"/>
    <n v="1.427755568246716"/>
    <n v="0.26362042246777168"/>
  </r>
  <r>
    <s v="Promo"/>
    <x v="2"/>
    <n v="3"/>
    <x v="46"/>
    <s v="04"/>
    <s v="2009"/>
    <s v="2009-04"/>
    <s v="Apr 12 - Apr 18"/>
    <n v="1231"/>
    <n v="1166"/>
    <n v="2714"/>
    <n v="2.2000000000000002"/>
    <n v="84939"/>
    <n v="69"/>
    <n v="0.70589999999999997"/>
    <s v="Poor"/>
    <n v="0.89200000000000002"/>
    <n v="23284"/>
    <n v="376751.076"/>
    <n v="137256.29999999999"/>
    <n v="9"/>
    <n v="306.05286433793663"/>
    <n v="8.5339969260045376E-2"/>
    <s v="Average"/>
    <n v="1.2612249016244577"/>
    <n v="0.20730360006498783"/>
  </r>
  <r>
    <s v="Promo"/>
    <x v="2"/>
    <n v="3"/>
    <x v="47"/>
    <s v="04"/>
    <s v="2009"/>
    <s v="2009-04"/>
    <s v="Apr 19 - Apr 25"/>
    <n v="1248"/>
    <n v="1178"/>
    <n v="2414"/>
    <n v="1.93"/>
    <n v="73632"/>
    <n v="59"/>
    <n v="0.73160000000000003"/>
    <s v="Poor"/>
    <n v="0.89500000000000002"/>
    <n v="17374"/>
    <n v="410241.17799999996"/>
    <n v="90174.8"/>
    <n v="3"/>
    <n v="328.71889262820508"/>
    <n v="8.6218253677815992E-2"/>
    <s v="Average"/>
    <n v="1.2483771097573155"/>
    <n v="0.2227275649358974"/>
  </r>
  <r>
    <s v="Promo"/>
    <x v="2"/>
    <n v="3"/>
    <x v="48"/>
    <s v="04"/>
    <s v="2009"/>
    <s v="2009-04"/>
    <s v="Apr 26 - May 2"/>
    <n v="1674"/>
    <n v="1613"/>
    <n v="2959"/>
    <n v="1.77"/>
    <n v="82026"/>
    <n v="49"/>
    <n v="0.78549999999999998"/>
    <s v="Poor"/>
    <n v="0.92769999999999997"/>
    <n v="18195"/>
    <n v="549750.11400000006"/>
    <n v="138599.29999999999"/>
    <n v="5"/>
    <n v="328.40508602150544"/>
    <n v="0.11805606382200103"/>
    <s v="Good"/>
    <n v="0.91171000328215601"/>
    <n v="0.2227180869295102"/>
  </r>
  <r>
    <s v="Promo"/>
    <x v="2"/>
    <n v="3"/>
    <x v="49"/>
    <s v="05"/>
    <s v="2009"/>
    <s v="2009-05"/>
    <s v="May 3 - May 9"/>
    <n v="1514"/>
    <n v="1452"/>
    <n v="2676"/>
    <n v="1.77"/>
    <n v="72672"/>
    <n v="48"/>
    <n v="0.77610000000000001"/>
    <s v="Poor"/>
    <n v="0.90549999999999997"/>
    <n v="9176"/>
    <n v="268159.51300000004"/>
    <n v="98679.9"/>
    <n v="5"/>
    <n v="177.11988969616911"/>
    <n v="0.10627241455024519"/>
    <s v="Good"/>
    <n v="1.0128018149408524"/>
    <n v="0.11978102301188906"/>
  </r>
  <r>
    <s v="Promo"/>
    <x v="2"/>
    <n v="3"/>
    <x v="50"/>
    <s v="05"/>
    <s v="2009"/>
    <s v="2009-05"/>
    <s v="May 10 - May 16"/>
    <n v="1302"/>
    <n v="1246"/>
    <n v="2219"/>
    <n v="1.7"/>
    <n v="58590"/>
    <n v="45"/>
    <n v="0.77569999999999995"/>
    <s v="Poor"/>
    <n v="0.90629999999999999"/>
    <n v="12881"/>
    <n v="322730.19300000003"/>
    <n v="84806.2"/>
    <n v="7"/>
    <n v="247.87265207373275"/>
    <n v="9.1195198711849515E-2"/>
    <s v="Average"/>
    <n v="1.2540128410914928"/>
    <n v="0.16778535425499233"/>
  </r>
  <r>
    <s v="Promo"/>
    <x v="2"/>
    <n v="3"/>
    <x v="51"/>
    <s v="05"/>
    <s v="2009"/>
    <s v="2009-05"/>
    <s v="May 17 - May 23"/>
    <n v="1191"/>
    <n v="1137"/>
    <n v="2400"/>
    <n v="2.02"/>
    <n v="70269"/>
    <n v="59"/>
    <n v="0.73470000000000002"/>
    <s v="Poor"/>
    <n v="0.89759999999999995"/>
    <n v="15524"/>
    <n v="397140.04299999995"/>
    <n v="112040.2"/>
    <n v="6"/>
    <n v="333.4509177162048"/>
    <n v="8.3217448583766382E-2"/>
    <s v="Average"/>
    <n v="1.4658457930225741"/>
    <n v="0.22590699348446686"/>
  </r>
  <r>
    <s v="Post-Promo"/>
    <x v="3"/>
    <n v="4"/>
    <x v="52"/>
    <s v="05"/>
    <s v="2009"/>
    <s v="2009-05"/>
    <s v="May 24 - May 30"/>
    <n v="957"/>
    <n v="912"/>
    <n v="1904"/>
    <n v="1.99"/>
    <n v="51678"/>
    <n v="54"/>
    <n v="0.70850000000000002"/>
    <s v="Poor"/>
    <n v="0.89449999999999996"/>
    <n v="15406"/>
    <n v="370914.26199999999"/>
    <n v="102975.8"/>
    <n v="5"/>
    <n v="387.58021107628002"/>
    <n v="6.6749615750567232E-2"/>
    <s v="Average"/>
    <m/>
    <m/>
  </r>
  <r>
    <s v="Post-Promo"/>
    <x v="3"/>
    <n v="4"/>
    <x v="53"/>
    <s v="05"/>
    <s v="2009"/>
    <s v="2009-05"/>
    <s v="May 31 - Jun 6"/>
    <n v="963"/>
    <n v="909"/>
    <n v="2156"/>
    <n v="2.2400000000000002"/>
    <n v="73188"/>
    <n v="76"/>
    <n v="0.68330000000000002"/>
    <s v="Poor"/>
    <n v="0.86919999999999997"/>
    <n v="14536"/>
    <n v="299424.67199999996"/>
    <n v="89826.3"/>
    <n v="3"/>
    <n v="310.92904672897191"/>
    <n v="6.6530044646124567E-2"/>
    <s v="Average"/>
    <m/>
    <m/>
  </r>
  <r>
    <s v="Post-Promo"/>
    <x v="3"/>
    <n v="4"/>
    <x v="54"/>
    <s v="06"/>
    <s v="2009"/>
    <s v="2009-06"/>
    <s v="Jun 7 - Jun 13"/>
    <n v="882"/>
    <n v="848"/>
    <n v="1827"/>
    <n v="2.0699999999999998"/>
    <n v="44100"/>
    <n v="50"/>
    <n v="0.69950000000000001"/>
    <s v="Poor"/>
    <n v="0.88890000000000002"/>
    <n v="10397"/>
    <n v="297325.95399999997"/>
    <n v="106085.09999999999"/>
    <n v="3"/>
    <n v="337.10425623582762"/>
    <n v="6.2065432189123915E-2"/>
    <s v="Average"/>
    <m/>
    <m/>
  </r>
  <r>
    <s v="Post-Promo"/>
    <x v="3"/>
    <n v="4"/>
    <x v="55"/>
    <s v="06"/>
    <s v="2009"/>
    <s v="2009-06"/>
    <s v="Jun 14 - Jun 20"/>
    <n v="942"/>
    <n v="896"/>
    <n v="2068"/>
    <n v="2.2000000000000002"/>
    <n v="68766"/>
    <n v="73"/>
    <n v="0.68579999999999997"/>
    <s v="Poor"/>
    <n v="0.88429999999999997"/>
    <n v="11054"/>
    <n v="336761.5849999999"/>
    <n v="110671.7"/>
    <n v="6"/>
    <n v="357.49637473460712"/>
    <n v="6.5578569860206395E-2"/>
    <s v="Average"/>
    <m/>
    <m/>
  </r>
  <r>
    <s v="Post-Promo"/>
    <x v="3"/>
    <n v="4"/>
    <x v="56"/>
    <s v="06"/>
    <s v="2009"/>
    <s v="2009-06"/>
    <s v="Jun 21 - Jun 27"/>
    <n v="835"/>
    <n v="789"/>
    <n v="1739"/>
    <n v="2.08"/>
    <n v="64295"/>
    <n v="77"/>
    <n v="0.66349999999999998"/>
    <s v="Poor"/>
    <n v="0.87660000000000005"/>
    <n v="17855"/>
    <n v="419302.31400000001"/>
    <n v="100318.7"/>
    <n v="2"/>
    <n v="502.15845988023955"/>
    <n v="5.7747200468418358E-2"/>
    <s v="Average"/>
    <m/>
    <m/>
  </r>
  <r>
    <s v="Post-Promo"/>
    <x v="3"/>
    <n v="4"/>
    <x v="57"/>
    <s v="06"/>
    <s v="2009"/>
    <s v="2009-06"/>
    <s v="Jun 28 - Jul 4"/>
    <n v="802"/>
    <n v="762"/>
    <n v="1764"/>
    <n v="2.2000000000000002"/>
    <n v="58546"/>
    <n v="73"/>
    <n v="0.65710000000000002"/>
    <s v="Poor"/>
    <n v="0.89649999999999996"/>
    <n v="7197"/>
    <n v="191171.579"/>
    <n v="46906.400000000001"/>
    <n v="6"/>
    <n v="238.36855236907729"/>
    <n v="5.577106052843446E-2"/>
    <s v="Average"/>
    <m/>
    <m/>
  </r>
  <r>
    <s v="Post-Promo"/>
    <x v="3"/>
    <n v="4"/>
    <x v="58"/>
    <s v="07"/>
    <s v="2009"/>
    <s v="2009-07"/>
    <s v="Jul 5 - Jul 11"/>
    <n v="806"/>
    <n v="750"/>
    <n v="1741"/>
    <n v="2.16"/>
    <n v="65286"/>
    <n v="81"/>
    <n v="0.65259999999999996"/>
    <s v="Poor"/>
    <n v="0.84619999999999995"/>
    <n v="3826"/>
    <n v="133966.902"/>
    <n v="32825.299999999996"/>
    <n v="7"/>
    <n v="166.21203722084368"/>
    <n v="5.4892776110663836E-2"/>
    <s v="Average"/>
    <m/>
    <m/>
  </r>
  <r>
    <s v="Post-Promo"/>
    <x v="3"/>
    <n v="4"/>
    <x v="59"/>
    <s v="07"/>
    <s v="2009"/>
    <s v="2009-07"/>
    <s v="Jul 12 - Jul 18"/>
    <n v="900"/>
    <n v="828"/>
    <n v="2074"/>
    <n v="2.2999999999999998"/>
    <n v="58500"/>
    <n v="65"/>
    <n v="0.64559999999999995"/>
    <s v="Poor"/>
    <n v="0.85560000000000003"/>
    <n v="22821"/>
    <n v="615712.78299999994"/>
    <n v="166567.69999999998"/>
    <n v="11"/>
    <n v="684.12531444444437"/>
    <n v="6.0601624826172873E-2"/>
    <s v="Average"/>
    <m/>
    <m/>
  </r>
  <r>
    <s v="Post-Promo"/>
    <x v="3"/>
    <n v="4"/>
    <x v="60"/>
    <s v="07"/>
    <s v="2009"/>
    <s v="2009-07"/>
    <s v="Jul 19 - Jul 25"/>
    <n v="860"/>
    <n v="811"/>
    <n v="1922"/>
    <n v="2.23"/>
    <n v="64500"/>
    <n v="75"/>
    <n v="0.64649999999999996"/>
    <s v="Poor"/>
    <n v="0.86860000000000004"/>
    <n v="12758"/>
    <n v="360032.59600000002"/>
    <n v="121356.2"/>
    <n v="4"/>
    <n v="418.64255348837213"/>
    <n v="5.9357388567664496E-2"/>
    <s v="Average"/>
    <m/>
    <m/>
  </r>
  <r>
    <s v="Post-Promo"/>
    <x v="3"/>
    <n v="4"/>
    <x v="61"/>
    <s v="07"/>
    <s v="2009"/>
    <s v="2009-07"/>
    <s v="Jul 26 - Aug 1"/>
    <n v="924"/>
    <n v="828"/>
    <n v="2131"/>
    <n v="2.31"/>
    <n v="72072"/>
    <n v="78"/>
    <n v="0.64180000000000004"/>
    <s v="Poor"/>
    <n v="0.81930000000000003"/>
    <n v="22325"/>
    <n v="573918.45299999998"/>
    <n v="187698.69999999998"/>
    <n v="4"/>
    <n v="621.12386688311688"/>
    <n v="6.0601624826172873E-2"/>
    <s v="Average"/>
    <m/>
    <m/>
  </r>
  <r>
    <s v="Post-Promo"/>
    <x v="3"/>
    <n v="4"/>
    <x v="62"/>
    <s v="08"/>
    <s v="2009"/>
    <s v="2009-08"/>
    <s v="Aug 2 - Aug 8"/>
    <n v="792"/>
    <n v="737"/>
    <n v="1615"/>
    <n v="2.04"/>
    <n v="53064"/>
    <n v="67"/>
    <n v="0.68179999999999996"/>
    <s v="Poor"/>
    <n v="0.8548"/>
    <n v="18566"/>
    <n v="397550.1"/>
    <n v="124640.59999999999"/>
    <n v="5"/>
    <n v="501.95719696969695"/>
    <n v="5.3941301324745665E-2"/>
    <s v="Average"/>
    <m/>
    <m/>
  </r>
  <r>
    <s v="Post-Promo"/>
    <x v="3"/>
    <n v="4"/>
    <x v="63"/>
    <s v="08"/>
    <s v="2009"/>
    <s v="2009-08"/>
    <s v="Aug 9 - Aug 15"/>
    <n v="781"/>
    <n v="718"/>
    <n v="1598"/>
    <n v="2.0499999999999998"/>
    <n v="53889"/>
    <n v="69"/>
    <n v="0.6633"/>
    <s v="Poor"/>
    <n v="0.83989999999999998"/>
    <n v="12294"/>
    <n v="282044.85799999995"/>
    <n v="75556.5"/>
    <n v="5"/>
    <n v="361.13298079385396"/>
    <n v="5.2550684329942178E-2"/>
    <s v="Average"/>
    <m/>
    <m/>
  </r>
  <r>
    <s v="Post-Promo"/>
    <x v="3"/>
    <n v="4"/>
    <x v="64"/>
    <s v="08"/>
    <s v="2009"/>
    <s v="2009-08"/>
    <s v="Aug 16 - Aug 22"/>
    <n v="776"/>
    <n v="714"/>
    <n v="1849"/>
    <n v="2.38"/>
    <n v="54320"/>
    <n v="70"/>
    <n v="0.63790000000000002"/>
    <s v="Poor"/>
    <n v="0.84150000000000003"/>
    <n v="11293"/>
    <n v="310116.00599999999"/>
    <n v="82771.3"/>
    <n v="7"/>
    <n v="399.63402835051545"/>
    <n v="5.2257922857351972E-2"/>
    <s v="Average"/>
    <m/>
    <m/>
  </r>
  <r>
    <s v="Post-Promo"/>
    <x v="3"/>
    <n v="4"/>
    <x v="65"/>
    <s v="08"/>
    <s v="2009"/>
    <s v="2009-08"/>
    <s v="Aug 23 - Aug 29"/>
    <n v="772"/>
    <n v="709"/>
    <n v="1767"/>
    <n v="2.29"/>
    <n v="55584"/>
    <n v="72"/>
    <n v="0.61919999999999997"/>
    <s v="Poor"/>
    <n v="0.85229999999999995"/>
    <n v="23762"/>
    <n v="615950.17099999997"/>
    <n v="206441.19999999998"/>
    <n v="8"/>
    <n v="797.86291580310876"/>
    <n v="5.1891971016614212E-2"/>
    <s v="Average"/>
    <m/>
    <m/>
  </r>
  <r>
    <m/>
    <x v="4"/>
    <m/>
    <x v="66"/>
    <m/>
    <m/>
    <m/>
    <m/>
    <m/>
    <m/>
    <m/>
    <m/>
    <m/>
    <m/>
    <m/>
    <m/>
    <m/>
    <m/>
    <m/>
    <m/>
    <m/>
    <m/>
    <m/>
    <m/>
    <m/>
    <m/>
  </r>
  <r>
    <m/>
    <x v="4"/>
    <m/>
    <x v="66"/>
    <m/>
    <m/>
    <m/>
    <m/>
    <m/>
    <m/>
    <m/>
    <m/>
    <m/>
    <m/>
    <m/>
    <m/>
    <m/>
    <m/>
    <m/>
    <m/>
    <m/>
    <m/>
    <m/>
    <m/>
    <m/>
    <m/>
  </r>
  <r>
    <m/>
    <x v="4"/>
    <m/>
    <x v="66"/>
    <m/>
    <m/>
    <m/>
    <m/>
    <m/>
    <m/>
    <m/>
    <m/>
    <m/>
    <m/>
    <m/>
    <m/>
    <m/>
    <m/>
    <m/>
    <m/>
    <m/>
    <m/>
    <m/>
    <m/>
    <m/>
    <m/>
  </r>
  <r>
    <m/>
    <x v="4"/>
    <m/>
    <x v="66"/>
    <m/>
    <m/>
    <m/>
    <m/>
    <m/>
    <m/>
    <m/>
    <m/>
    <m/>
    <m/>
    <m/>
    <m/>
    <m/>
    <m/>
    <m/>
    <m/>
    <m/>
    <m/>
    <m/>
    <m/>
    <m/>
    <m/>
  </r>
  <r>
    <m/>
    <x v="4"/>
    <m/>
    <x v="66"/>
    <m/>
    <m/>
    <m/>
    <m/>
    <m/>
    <m/>
    <m/>
    <m/>
    <m/>
    <m/>
    <m/>
    <m/>
    <m/>
    <m/>
    <m/>
    <m/>
    <m/>
    <m/>
    <m/>
    <m/>
    <m/>
    <m/>
  </r>
  <r>
    <m/>
    <x v="4"/>
    <m/>
    <x v="66"/>
    <m/>
    <m/>
    <m/>
    <m/>
    <m/>
    <m/>
    <m/>
    <m/>
    <m/>
    <m/>
    <m/>
    <m/>
    <m/>
    <m/>
    <m/>
    <m/>
    <m/>
    <m/>
    <m/>
    <m/>
    <m/>
    <m/>
  </r>
  <r>
    <m/>
    <x v="4"/>
    <m/>
    <x v="66"/>
    <m/>
    <m/>
    <m/>
    <m/>
    <m/>
    <m/>
    <m/>
    <m/>
    <m/>
    <m/>
    <m/>
    <m/>
    <m/>
    <m/>
    <m/>
    <m/>
    <m/>
    <m/>
    <m/>
    <m/>
    <m/>
    <m/>
  </r>
  <r>
    <m/>
    <x v="4"/>
    <m/>
    <x v="66"/>
    <m/>
    <m/>
    <m/>
    <m/>
    <m/>
    <m/>
    <m/>
    <m/>
    <m/>
    <m/>
    <m/>
    <m/>
    <m/>
    <m/>
    <m/>
    <m/>
    <m/>
    <m/>
    <m/>
    <m/>
    <m/>
    <m/>
  </r>
  <r>
    <m/>
    <x v="4"/>
    <m/>
    <x v="66"/>
    <m/>
    <m/>
    <m/>
    <m/>
    <m/>
    <m/>
    <m/>
    <m/>
    <m/>
    <m/>
    <m/>
    <m/>
    <m/>
    <m/>
    <m/>
    <m/>
    <m/>
    <m/>
    <m/>
    <m/>
    <m/>
    <m/>
  </r>
  <r>
    <m/>
    <x v="4"/>
    <m/>
    <x v="66"/>
    <m/>
    <m/>
    <m/>
    <m/>
    <m/>
    <m/>
    <m/>
    <m/>
    <m/>
    <m/>
    <m/>
    <m/>
    <m/>
    <m/>
    <m/>
    <m/>
    <m/>
    <m/>
    <m/>
    <m/>
    <m/>
    <m/>
  </r>
  <r>
    <m/>
    <x v="4"/>
    <m/>
    <x v="66"/>
    <m/>
    <m/>
    <m/>
    <m/>
    <m/>
    <m/>
    <m/>
    <m/>
    <m/>
    <m/>
    <m/>
    <m/>
    <m/>
    <m/>
    <m/>
    <m/>
    <m/>
    <m/>
    <m/>
    <m/>
    <m/>
    <m/>
  </r>
  <r>
    <m/>
    <x v="4"/>
    <m/>
    <x v="66"/>
    <m/>
    <m/>
    <m/>
    <m/>
    <m/>
    <m/>
    <m/>
    <m/>
    <m/>
    <m/>
    <m/>
    <m/>
    <m/>
    <m/>
    <m/>
    <m/>
    <m/>
    <m/>
    <m/>
    <m/>
    <m/>
    <m/>
  </r>
  <r>
    <m/>
    <x v="4"/>
    <m/>
    <x v="66"/>
    <m/>
    <m/>
    <m/>
    <m/>
    <m/>
    <m/>
    <m/>
    <m/>
    <m/>
    <m/>
    <m/>
    <m/>
    <m/>
    <m/>
    <m/>
    <m/>
    <m/>
    <m/>
    <m/>
    <m/>
    <m/>
    <m/>
  </r>
  <r>
    <m/>
    <x v="4"/>
    <m/>
    <x v="66"/>
    <m/>
    <m/>
    <m/>
    <m/>
    <m/>
    <m/>
    <m/>
    <m/>
    <m/>
    <m/>
    <m/>
    <m/>
    <m/>
    <m/>
    <m/>
    <m/>
    <m/>
    <m/>
    <m/>
    <m/>
    <m/>
    <m/>
  </r>
  <r>
    <m/>
    <x v="4"/>
    <m/>
    <x v="66"/>
    <m/>
    <m/>
    <m/>
    <m/>
    <m/>
    <m/>
    <m/>
    <m/>
    <m/>
    <m/>
    <m/>
    <m/>
    <m/>
    <m/>
    <m/>
    <m/>
    <m/>
    <m/>
    <m/>
    <m/>
    <m/>
    <m/>
  </r>
  <r>
    <m/>
    <x v="4"/>
    <m/>
    <x v="66"/>
    <m/>
    <m/>
    <m/>
    <m/>
    <m/>
    <m/>
    <m/>
    <m/>
    <m/>
    <m/>
    <m/>
    <m/>
    <m/>
    <m/>
    <m/>
    <m/>
    <m/>
    <m/>
    <m/>
    <m/>
    <m/>
    <m/>
  </r>
  <r>
    <m/>
    <x v="4"/>
    <m/>
    <x v="66"/>
    <m/>
    <m/>
    <m/>
    <m/>
    <m/>
    <m/>
    <m/>
    <m/>
    <m/>
    <m/>
    <m/>
    <m/>
    <m/>
    <m/>
    <m/>
    <m/>
    <m/>
    <m/>
    <m/>
    <m/>
    <m/>
    <m/>
  </r>
  <r>
    <m/>
    <x v="4"/>
    <m/>
    <x v="66"/>
    <m/>
    <m/>
    <m/>
    <m/>
    <m/>
    <m/>
    <m/>
    <m/>
    <m/>
    <m/>
    <m/>
    <m/>
    <m/>
    <m/>
    <m/>
    <m/>
    <m/>
    <m/>
    <m/>
    <m/>
    <m/>
    <m/>
  </r>
  <r>
    <m/>
    <x v="4"/>
    <m/>
    <x v="66"/>
    <m/>
    <m/>
    <m/>
    <m/>
    <m/>
    <m/>
    <m/>
    <m/>
    <m/>
    <m/>
    <m/>
    <m/>
    <m/>
    <m/>
    <m/>
    <m/>
    <m/>
    <m/>
    <m/>
    <m/>
    <m/>
    <m/>
  </r>
  <r>
    <m/>
    <x v="4"/>
    <m/>
    <x v="66"/>
    <m/>
    <m/>
    <m/>
    <m/>
    <m/>
    <m/>
    <m/>
    <m/>
    <m/>
    <m/>
    <m/>
    <m/>
    <m/>
    <m/>
    <m/>
    <m/>
    <m/>
    <m/>
    <m/>
    <m/>
    <m/>
    <m/>
  </r>
  <r>
    <m/>
    <x v="4"/>
    <m/>
    <x v="66"/>
    <m/>
    <m/>
    <m/>
    <m/>
    <m/>
    <m/>
    <m/>
    <m/>
    <m/>
    <m/>
    <m/>
    <m/>
    <m/>
    <m/>
    <m/>
    <m/>
    <m/>
    <m/>
    <m/>
    <m/>
    <m/>
    <m/>
  </r>
  <r>
    <m/>
    <x v="4"/>
    <m/>
    <x v="66"/>
    <m/>
    <m/>
    <m/>
    <m/>
    <m/>
    <m/>
    <m/>
    <m/>
    <m/>
    <m/>
    <m/>
    <m/>
    <m/>
    <m/>
    <m/>
    <m/>
    <m/>
    <m/>
    <m/>
    <m/>
    <m/>
    <m/>
  </r>
  <r>
    <m/>
    <x v="4"/>
    <m/>
    <x v="66"/>
    <m/>
    <m/>
    <m/>
    <m/>
    <m/>
    <m/>
    <m/>
    <m/>
    <m/>
    <m/>
    <m/>
    <m/>
    <m/>
    <m/>
    <m/>
    <m/>
    <m/>
    <m/>
    <m/>
    <m/>
    <m/>
    <m/>
  </r>
  <r>
    <m/>
    <x v="4"/>
    <m/>
    <x v="66"/>
    <m/>
    <m/>
    <m/>
    <m/>
    <m/>
    <m/>
    <m/>
    <m/>
    <m/>
    <m/>
    <m/>
    <m/>
    <m/>
    <m/>
    <m/>
    <m/>
    <m/>
    <m/>
    <m/>
    <m/>
    <m/>
    <m/>
  </r>
  <r>
    <m/>
    <x v="4"/>
    <m/>
    <x v="66"/>
    <m/>
    <m/>
    <m/>
    <m/>
    <m/>
    <m/>
    <m/>
    <m/>
    <m/>
    <m/>
    <m/>
    <m/>
    <m/>
    <m/>
    <m/>
    <m/>
    <m/>
    <m/>
    <m/>
    <m/>
    <m/>
    <m/>
  </r>
  <r>
    <m/>
    <x v="4"/>
    <m/>
    <x v="66"/>
    <m/>
    <m/>
    <m/>
    <m/>
    <m/>
    <m/>
    <m/>
    <m/>
    <m/>
    <m/>
    <m/>
    <m/>
    <m/>
    <m/>
    <m/>
    <m/>
    <m/>
    <m/>
    <m/>
    <m/>
    <m/>
    <m/>
  </r>
  <r>
    <m/>
    <x v="4"/>
    <m/>
    <x v="66"/>
    <m/>
    <m/>
    <m/>
    <m/>
    <m/>
    <m/>
    <m/>
    <m/>
    <m/>
    <m/>
    <m/>
    <m/>
    <m/>
    <m/>
    <m/>
    <m/>
    <m/>
    <m/>
    <m/>
    <m/>
    <m/>
    <m/>
  </r>
  <r>
    <m/>
    <x v="4"/>
    <m/>
    <x v="66"/>
    <m/>
    <m/>
    <m/>
    <m/>
    <m/>
    <m/>
    <m/>
    <m/>
    <m/>
    <m/>
    <m/>
    <m/>
    <m/>
    <m/>
    <m/>
    <m/>
    <m/>
    <m/>
    <m/>
    <m/>
    <m/>
    <m/>
  </r>
  <r>
    <m/>
    <x v="4"/>
    <m/>
    <x v="66"/>
    <m/>
    <m/>
    <m/>
    <m/>
    <m/>
    <m/>
    <m/>
    <m/>
    <m/>
    <m/>
    <m/>
    <m/>
    <m/>
    <m/>
    <m/>
    <m/>
    <m/>
    <m/>
    <m/>
    <m/>
    <m/>
    <m/>
  </r>
  <r>
    <m/>
    <x v="4"/>
    <m/>
    <x v="66"/>
    <m/>
    <m/>
    <m/>
    <m/>
    <m/>
    <m/>
    <m/>
    <m/>
    <m/>
    <m/>
    <m/>
    <m/>
    <m/>
    <m/>
    <m/>
    <m/>
    <m/>
    <m/>
    <m/>
    <m/>
    <m/>
    <m/>
  </r>
  <r>
    <m/>
    <x v="4"/>
    <m/>
    <x v="66"/>
    <m/>
    <m/>
    <m/>
    <m/>
    <m/>
    <m/>
    <m/>
    <m/>
    <m/>
    <m/>
    <m/>
    <m/>
    <m/>
    <m/>
    <m/>
    <m/>
    <m/>
    <m/>
    <m/>
    <m/>
    <m/>
    <m/>
  </r>
  <r>
    <m/>
    <x v="4"/>
    <m/>
    <x v="66"/>
    <m/>
    <m/>
    <m/>
    <m/>
    <m/>
    <m/>
    <m/>
    <m/>
    <m/>
    <m/>
    <m/>
    <m/>
    <m/>
    <m/>
    <m/>
    <m/>
    <m/>
    <m/>
    <m/>
    <m/>
    <m/>
    <m/>
  </r>
  <r>
    <m/>
    <x v="4"/>
    <m/>
    <x v="66"/>
    <m/>
    <m/>
    <m/>
    <m/>
    <m/>
    <m/>
    <m/>
    <m/>
    <m/>
    <m/>
    <m/>
    <m/>
    <m/>
    <m/>
    <m/>
    <m/>
    <m/>
    <m/>
    <m/>
    <m/>
    <m/>
    <m/>
  </r>
  <r>
    <m/>
    <x v="4"/>
    <m/>
    <x v="66"/>
    <m/>
    <m/>
    <m/>
    <m/>
    <m/>
    <m/>
    <m/>
    <m/>
    <m/>
    <m/>
    <m/>
    <m/>
    <m/>
    <m/>
    <m/>
    <m/>
    <m/>
    <m/>
    <m/>
    <m/>
    <m/>
    <m/>
  </r>
  <r>
    <m/>
    <x v="4"/>
    <m/>
    <x v="66"/>
    <m/>
    <m/>
    <m/>
    <m/>
    <m/>
    <m/>
    <m/>
    <m/>
    <m/>
    <m/>
    <m/>
    <m/>
    <m/>
    <m/>
    <m/>
    <m/>
    <m/>
    <m/>
    <m/>
    <m/>
    <m/>
    <m/>
  </r>
  <r>
    <m/>
    <x v="4"/>
    <m/>
    <x v="66"/>
    <m/>
    <m/>
    <m/>
    <m/>
    <m/>
    <m/>
    <m/>
    <m/>
    <m/>
    <m/>
    <m/>
    <m/>
    <m/>
    <m/>
    <m/>
    <m/>
    <m/>
    <m/>
    <m/>
    <m/>
    <m/>
    <m/>
  </r>
  <r>
    <m/>
    <x v="4"/>
    <m/>
    <x v="66"/>
    <m/>
    <m/>
    <m/>
    <m/>
    <m/>
    <m/>
    <m/>
    <m/>
    <m/>
    <m/>
    <m/>
    <m/>
    <m/>
    <m/>
    <m/>
    <m/>
    <m/>
    <m/>
    <m/>
    <m/>
    <m/>
    <m/>
  </r>
  <r>
    <m/>
    <x v="4"/>
    <m/>
    <x v="66"/>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3">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2"/>
  </r>
  <r>
    <x v="2"/>
  </r>
  <r>
    <x v="2"/>
  </r>
  <r>
    <x v="2"/>
  </r>
  <r>
    <x v="2"/>
  </r>
  <r>
    <x v="2"/>
  </r>
  <r>
    <x v="2"/>
  </r>
  <r>
    <x v="2"/>
  </r>
  <r>
    <x v="2"/>
  </r>
  <r>
    <x v="3"/>
  </r>
  <r>
    <x v="3"/>
  </r>
  <r>
    <x v="3"/>
  </r>
  <r>
    <x v="3"/>
  </r>
  <r>
    <x v="3"/>
  </r>
  <r>
    <x v="3"/>
  </r>
  <r>
    <x v="3"/>
  </r>
  <r>
    <x v="3"/>
  </r>
  <r>
    <x v="3"/>
  </r>
  <r>
    <x v="3"/>
  </r>
  <r>
    <x v="3"/>
  </r>
  <r>
    <x v="3"/>
  </r>
  <r>
    <x v="3"/>
  </r>
  <r>
    <x v="3"/>
  </r>
  <r>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4"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3">
  <location ref="A149:F217" firstHeaderRow="1" firstDataRow="2" firstDataCol="1"/>
  <pivotFields count="21">
    <pivotField compact="0" outline="0" showAll="0" includeNewItemsInFilter="1"/>
    <pivotField axis="axisCol" compact="0" outline="0" showAll="0" includeNewItemsInFilter="1">
      <items count="7">
        <item m="1" x="5"/>
        <item x="1"/>
        <item x="2"/>
        <item x="3"/>
        <item h="1" x="4"/>
        <item x="0"/>
        <item t="default"/>
      </items>
    </pivotField>
    <pivotField compact="0" outline="0" showAll="0" includeNewItemsInFilter="1"/>
    <pivotField axis="axisRow" compact="0" outline="0" showAll="0" includeNewItemsInFilter="1">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compact="0" outline="0" showAll="0" includeNewItemsInFilter="1"/>
    <pivotField compact="0" outline="0" showAll="0" includeNewItemsInFilter="1"/>
    <pivotField compact="0" outline="0" showAll="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pivotField compact="0" outline="0" showAll="0" includeNewItemsInFilter="1"/>
    <pivotField compact="0" outline="0" showAll="0" includeNewItemsInFilter="1"/>
    <pivotField compact="0" outline="0" showAll="0"/>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s>
  <rowFields count="1">
    <field x="3"/>
  </rowFields>
  <rowItems count="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t="grand">
      <x/>
    </i>
  </rowItems>
  <colFields count="1">
    <field x="1"/>
  </colFields>
  <colItems count="5">
    <i>
      <x v="1"/>
    </i>
    <i>
      <x v="2"/>
    </i>
    <i>
      <x v="3"/>
    </i>
    <i>
      <x v="5"/>
    </i>
    <i t="grand">
      <x/>
    </i>
  </colItems>
  <dataFields count="1">
    <dataField name="Sum of Profit" fld="19" baseField="0" baseItem="0"/>
  </dataFields>
  <chartFormats count="6">
    <chartFormat chart="7" format="15" series="1">
      <pivotArea type="data" outline="0" fieldPosition="0">
        <references count="2">
          <reference field="4294967294" count="1" selected="0">
            <x v="0"/>
          </reference>
          <reference field="1" count="1" selected="0">
            <x v="0"/>
          </reference>
        </references>
      </pivotArea>
    </chartFormat>
    <chartFormat chart="7" format="16" series="1">
      <pivotArea type="data" outline="0" fieldPosition="0">
        <references count="2">
          <reference field="4294967294" count="1" selected="0">
            <x v="0"/>
          </reference>
          <reference field="1" count="1" selected="0">
            <x v="1"/>
          </reference>
        </references>
      </pivotArea>
    </chartFormat>
    <chartFormat chart="7" format="17" series="1">
      <pivotArea type="data" outline="0" fieldPosition="0">
        <references count="2">
          <reference field="4294967294" count="1" selected="0">
            <x v="0"/>
          </reference>
          <reference field="1" count="1" selected="0">
            <x v="2"/>
          </reference>
        </references>
      </pivotArea>
    </chartFormat>
    <chartFormat chart="7" format="18" series="1">
      <pivotArea type="data" outline="0" fieldPosition="0">
        <references count="2">
          <reference field="4294967294" count="1" selected="0">
            <x v="0"/>
          </reference>
          <reference field="1" count="1" selected="0">
            <x v="3"/>
          </reference>
        </references>
      </pivotArea>
    </chartFormat>
    <chartFormat chart="7" format="19" series="1">
      <pivotArea type="data" outline="0" fieldPosition="0">
        <references count="2">
          <reference field="4294967294" count="1" selected="0">
            <x v="0"/>
          </reference>
          <reference field="1" count="1" selected="0">
            <x v="4"/>
          </reference>
        </references>
      </pivotArea>
    </chartFormat>
    <chartFormat chart="7" format="20" series="1">
      <pivotArea type="data" outline="0" fieldPosition="0">
        <references count="2">
          <reference field="4294967294" count="1" selected="0">
            <x v="0"/>
          </reference>
          <reference field="1" count="1" selected="0">
            <x v="5"/>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3"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8">
  <location ref="A76:F144" firstHeaderRow="1" firstDataRow="2" firstDataCol="1"/>
  <pivotFields count="21">
    <pivotField compact="0" outline="0" showAll="0" includeNewItemsInFilter="1"/>
    <pivotField axis="axisCol" compact="0" outline="0" showAll="0" includeNewItemsInFilter="1">
      <items count="7">
        <item m="1" x="5"/>
        <item x="1"/>
        <item x="2"/>
        <item x="3"/>
        <item h="1" x="4"/>
        <item x="0"/>
        <item t="default"/>
      </items>
    </pivotField>
    <pivotField compact="0" outline="0" showAll="0" includeNewItemsInFilter="1"/>
    <pivotField axis="axisRow" compact="0" outline="0" showAll="0" includeNewItemsInFilter="1">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compact="0" outline="0" showAll="0" includeNewItemsInFilter="1"/>
    <pivotField compact="0" outline="0" showAll="0" includeNewItemsInFilter="1"/>
    <pivotField compact="0" outline="0" showAll="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pivotField compact="0" outline="0" showAll="0" includeNewItemsInFilter="1"/>
    <pivotField compact="0" outline="0" showAll="0" includeNewItemsInFilter="1"/>
    <pivotField compact="0" outline="0" showAll="0"/>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s>
  <rowFields count="1">
    <field x="3"/>
  </rowFields>
  <rowItems count="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t="grand">
      <x/>
    </i>
  </rowItems>
  <colFields count="1">
    <field x="1"/>
  </colFields>
  <colItems count="5">
    <i>
      <x v="1"/>
    </i>
    <i>
      <x v="2"/>
    </i>
    <i>
      <x v="3"/>
    </i>
    <i>
      <x v="5"/>
    </i>
    <i t="grand">
      <x/>
    </i>
  </colItems>
  <dataFields count="1">
    <dataField name="Sum of Revenue" fld="18" baseField="0" baseItem="0"/>
  </dataFields>
  <chartFormats count="6">
    <chartFormat chart="4" format="15" series="1">
      <pivotArea type="data" outline="0" fieldPosition="0">
        <references count="2">
          <reference field="4294967294" count="1" selected="0">
            <x v="0"/>
          </reference>
          <reference field="1" count="1" selected="0">
            <x v="0"/>
          </reference>
        </references>
      </pivotArea>
    </chartFormat>
    <chartFormat chart="4" format="16" series="1">
      <pivotArea type="data" outline="0" fieldPosition="0">
        <references count="2">
          <reference field="4294967294" count="1" selected="0">
            <x v="0"/>
          </reference>
          <reference field="1" count="1" selected="0">
            <x v="1"/>
          </reference>
        </references>
      </pivotArea>
    </chartFormat>
    <chartFormat chart="4" format="17" series="1">
      <pivotArea type="data" outline="0" fieldPosition="0">
        <references count="2">
          <reference field="4294967294" count="1" selected="0">
            <x v="0"/>
          </reference>
          <reference field="1" count="1" selected="0">
            <x v="2"/>
          </reference>
        </references>
      </pivotArea>
    </chartFormat>
    <chartFormat chart="4" format="18" series="1">
      <pivotArea type="data" outline="0" fieldPosition="0">
        <references count="2">
          <reference field="4294967294" count="1" selected="0">
            <x v="0"/>
          </reference>
          <reference field="1" count="1" selected="0">
            <x v="3"/>
          </reference>
        </references>
      </pivotArea>
    </chartFormat>
    <chartFormat chart="4" format="19" series="1">
      <pivotArea type="data" outline="0" fieldPosition="0">
        <references count="2">
          <reference field="4294967294" count="1" selected="0">
            <x v="0"/>
          </reference>
          <reference field="1" count="1" selected="0">
            <x v="4"/>
          </reference>
        </references>
      </pivotArea>
    </chartFormat>
    <chartFormat chart="4" format="20" series="1">
      <pivotArea type="data" outline="0" fieldPosition="0">
        <references count="2">
          <reference field="4294967294" count="1" selected="0">
            <x v="0"/>
          </reference>
          <reference field="1" count="1" selected="0">
            <x v="5"/>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25">
  <location ref="A3:F71" firstHeaderRow="1" firstDataRow="2" firstDataCol="1"/>
  <pivotFields count="21">
    <pivotField compact="0" outline="0" showAll="0" includeNewItemsInFilter="1"/>
    <pivotField axis="axisCol" compact="0" outline="0" showAll="0" includeNewItemsInFilter="1">
      <items count="7">
        <item m="1" x="5"/>
        <item x="1"/>
        <item x="2"/>
        <item x="3"/>
        <item h="1" x="4"/>
        <item x="0"/>
        <item t="default"/>
      </items>
    </pivotField>
    <pivotField compact="0" outline="0" showAll="0" includeNewItemsInFilter="1"/>
    <pivotField axis="axisRow" compact="0" outline="0" showAll="0" includeNewItemsInFilter="1">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compact="0" outline="0" showAll="0" includeNewItemsInFilter="1"/>
    <pivotField compact="0" outline="0" showAll="0" includeNewItemsInFilter="1"/>
    <pivotField compact="0" outline="0" showAll="0"/>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pivotField compact="0" outline="0" showAll="0" includeNewItemsInFilter="1"/>
    <pivotField compact="0" outline="0" showAll="0" includeNewItemsInFilter="1"/>
    <pivotField compact="0" outline="0" showAll="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s>
  <rowFields count="1">
    <field x="3"/>
  </rowFields>
  <rowItems count="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t="grand">
      <x/>
    </i>
  </rowItems>
  <colFields count="1">
    <field x="1"/>
  </colFields>
  <colItems count="5">
    <i>
      <x v="1"/>
    </i>
    <i>
      <x v="2"/>
    </i>
    <i>
      <x v="3"/>
    </i>
    <i>
      <x v="5"/>
    </i>
    <i t="grand">
      <x/>
    </i>
  </colItems>
  <dataFields count="1">
    <dataField name="Sum of Unique Visits" fld="9" baseField="0" baseItem="0"/>
  </dataFields>
  <chartFormats count="6">
    <chartFormat chart="12" format="10" series="1">
      <pivotArea type="data" outline="0" fieldPosition="0">
        <references count="2">
          <reference field="4294967294" count="1" selected="0">
            <x v="0"/>
          </reference>
          <reference field="1" count="1" selected="0">
            <x v="0"/>
          </reference>
        </references>
      </pivotArea>
    </chartFormat>
    <chartFormat chart="12" format="11" series="1">
      <pivotArea type="data" outline="0" fieldPosition="0">
        <references count="2">
          <reference field="4294967294" count="1" selected="0">
            <x v="0"/>
          </reference>
          <reference field="1" count="1" selected="0">
            <x v="1"/>
          </reference>
        </references>
      </pivotArea>
    </chartFormat>
    <chartFormat chart="12" format="12" series="1">
      <pivotArea type="data" outline="0" fieldPosition="0">
        <references count="2">
          <reference field="4294967294" count="1" selected="0">
            <x v="0"/>
          </reference>
          <reference field="1" count="1" selected="0">
            <x v="2"/>
          </reference>
        </references>
      </pivotArea>
    </chartFormat>
    <chartFormat chart="12" format="13" series="1">
      <pivotArea type="data" outline="0" fieldPosition="0">
        <references count="2">
          <reference field="4294967294" count="1" selected="0">
            <x v="0"/>
          </reference>
          <reference field="1" count="1" selected="0">
            <x v="3"/>
          </reference>
        </references>
      </pivotArea>
    </chartFormat>
    <chartFormat chart="12" format="14" series="1">
      <pivotArea type="data" outline="0" fieldPosition="0">
        <references count="2">
          <reference field="4294967294" count="1" selected="0">
            <x v="0"/>
          </reference>
          <reference field="1" count="1" selected="0">
            <x v="4"/>
          </reference>
        </references>
      </pivotArea>
    </chartFormat>
    <chartFormat chart="12" format="20" series="1">
      <pivotArea type="data" outline="0" fieldPosition="0">
        <references count="2">
          <reference field="4294967294" count="1" selected="0">
            <x v="0"/>
          </reference>
          <reference field="1" count="1" selected="0">
            <x v="5"/>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5"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0">
  <location ref="A222:F290" firstHeaderRow="1" firstDataRow="2" firstDataCol="1"/>
  <pivotFields count="21">
    <pivotField compact="0" outline="0" showAll="0" includeNewItemsInFilter="1"/>
    <pivotField axis="axisCol" compact="0" outline="0" showAll="0" includeNewItemsInFilter="1">
      <items count="7">
        <item m="1" x="5"/>
        <item x="1"/>
        <item x="2"/>
        <item x="3"/>
        <item h="1" x="4"/>
        <item x="0"/>
        <item t="default"/>
      </items>
    </pivotField>
    <pivotField compact="0" outline="0" showAll="0" includeNewItemsInFilter="1"/>
    <pivotField axis="axisRow" compact="0" outline="0" showAll="0" includeNewItemsInFilter="1">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compact="0" outline="0" showAll="0" includeNewItemsInFilter="1"/>
    <pivotField compact="0" outline="0" showAll="0" includeNewItemsInFilter="1"/>
    <pivotField compact="0" outline="0" showAll="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pivotField compact="0" outline="0" showAll="0" includeNewItemsInFilter="1"/>
    <pivotField compact="0" outline="0" showAll="0" includeNewItemsInFilter="1"/>
    <pivotField compact="0" outline="0" showAll="0"/>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s>
  <rowFields count="1">
    <field x="3"/>
  </rowFields>
  <rowItems count="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t="grand">
      <x/>
    </i>
  </rowItems>
  <colFields count="1">
    <field x="1"/>
  </colFields>
  <colItems count="5">
    <i>
      <x v="1"/>
    </i>
    <i>
      <x v="2"/>
    </i>
    <i>
      <x v="3"/>
    </i>
    <i>
      <x v="5"/>
    </i>
    <i t="grand">
      <x/>
    </i>
  </colItems>
  <dataFields count="1">
    <dataField name="Sum of Volume" fld="17" baseField="0" baseItem="0"/>
  </dataFields>
  <chartFormats count="16">
    <chartFormat chart="4" format="15" series="1">
      <pivotArea type="data" outline="0" fieldPosition="0">
        <references count="2">
          <reference field="4294967294" count="1" selected="0">
            <x v="0"/>
          </reference>
          <reference field="1" count="1" selected="0">
            <x v="0"/>
          </reference>
        </references>
      </pivotArea>
    </chartFormat>
    <chartFormat chart="4" format="16" series="1">
      <pivotArea type="data" outline="0" fieldPosition="0">
        <references count="2">
          <reference field="4294967294" count="1" selected="0">
            <x v="0"/>
          </reference>
          <reference field="1" count="1" selected="0">
            <x v="1"/>
          </reference>
        </references>
      </pivotArea>
    </chartFormat>
    <chartFormat chart="4" format="17" series="1">
      <pivotArea type="data" outline="0" fieldPosition="0">
        <references count="2">
          <reference field="4294967294" count="1" selected="0">
            <x v="0"/>
          </reference>
          <reference field="1" count="1" selected="0">
            <x v="2"/>
          </reference>
        </references>
      </pivotArea>
    </chartFormat>
    <chartFormat chart="4" format="18" series="1">
      <pivotArea type="data" outline="0" fieldPosition="0">
        <references count="2">
          <reference field="4294967294" count="1" selected="0">
            <x v="0"/>
          </reference>
          <reference field="1" count="1" selected="0">
            <x v="3"/>
          </reference>
        </references>
      </pivotArea>
    </chartFormat>
    <chartFormat chart="4" format="19" series="1">
      <pivotArea type="data" outline="0" fieldPosition="0">
        <references count="2">
          <reference field="4294967294" count="1" selected="0">
            <x v="0"/>
          </reference>
          <reference field="1" count="1" selected="0">
            <x v="4"/>
          </reference>
        </references>
      </pivotArea>
    </chartFormat>
    <chartFormat chart="5" format="20" series="1">
      <pivotArea type="data" outline="0" fieldPosition="0">
        <references count="2">
          <reference field="4294967294" count="1" selected="0">
            <x v="0"/>
          </reference>
          <reference field="1" count="1" selected="0">
            <x v="0"/>
          </reference>
        </references>
      </pivotArea>
    </chartFormat>
    <chartFormat chart="5" format="21" series="1">
      <pivotArea type="data" outline="0" fieldPosition="0">
        <references count="2">
          <reference field="4294967294" count="1" selected="0">
            <x v="0"/>
          </reference>
          <reference field="1" count="1" selected="0">
            <x v="1"/>
          </reference>
        </references>
      </pivotArea>
    </chartFormat>
    <chartFormat chart="5" format="22" series="1">
      <pivotArea type="data" outline="0" fieldPosition="0">
        <references count="2">
          <reference field="4294967294" count="1" selected="0">
            <x v="0"/>
          </reference>
          <reference field="1" count="1" selected="0">
            <x v="2"/>
          </reference>
        </references>
      </pivotArea>
    </chartFormat>
    <chartFormat chart="5" format="23" series="1">
      <pivotArea type="data" outline="0" fieldPosition="0">
        <references count="2">
          <reference field="4294967294" count="1" selected="0">
            <x v="0"/>
          </reference>
          <reference field="1" count="1" selected="0">
            <x v="3"/>
          </reference>
        </references>
      </pivotArea>
    </chartFormat>
    <chartFormat chart="5" format="24" series="1">
      <pivotArea type="data" outline="0" fieldPosition="0">
        <references count="2">
          <reference field="4294967294" count="1" selected="0">
            <x v="0"/>
          </reference>
          <reference field="1" count="1" selected="0">
            <x v="4"/>
          </reference>
        </references>
      </pivotArea>
    </chartFormat>
    <chartFormat chart="6" format="15" series="1">
      <pivotArea type="data" outline="0" fieldPosition="0">
        <references count="2">
          <reference field="4294967294" count="1" selected="0">
            <x v="0"/>
          </reference>
          <reference field="1" count="1" selected="0">
            <x v="0"/>
          </reference>
        </references>
      </pivotArea>
    </chartFormat>
    <chartFormat chart="6" format="16" series="1">
      <pivotArea type="data" outline="0" fieldPosition="0">
        <references count="2">
          <reference field="4294967294" count="1" selected="0">
            <x v="0"/>
          </reference>
          <reference field="1" count="1" selected="0">
            <x v="1"/>
          </reference>
        </references>
      </pivotArea>
    </chartFormat>
    <chartFormat chart="6" format="17" series="1">
      <pivotArea type="data" outline="0" fieldPosition="0">
        <references count="2">
          <reference field="4294967294" count="1" selected="0">
            <x v="0"/>
          </reference>
          <reference field="1" count="1" selected="0">
            <x v="2"/>
          </reference>
        </references>
      </pivotArea>
    </chartFormat>
    <chartFormat chart="6" format="18" series="1">
      <pivotArea type="data" outline="0" fieldPosition="0">
        <references count="2">
          <reference field="4294967294" count="1" selected="0">
            <x v="0"/>
          </reference>
          <reference field="1" count="1" selected="0">
            <x v="3"/>
          </reference>
        </references>
      </pivotArea>
    </chartFormat>
    <chartFormat chart="6" format="19" series="1">
      <pivotArea type="data" outline="0" fieldPosition="0">
        <references count="2">
          <reference field="4294967294" count="1" selected="0">
            <x v="0"/>
          </reference>
          <reference field="1" count="1" selected="0">
            <x v="4"/>
          </reference>
        </references>
      </pivotArea>
    </chartFormat>
    <chartFormat chart="6" format="20" series="1">
      <pivotArea type="data" outline="0" fieldPosition="0">
        <references count="2">
          <reference field="4294967294" count="1" selected="0">
            <x v="0"/>
          </reference>
          <reference field="1" count="1" selected="0">
            <x v="5"/>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3F5A5B-F541-4FC3-A4FF-CA73E89D297A}" name="PivotTable8" cacheId="0" applyNumberFormats="0" applyBorderFormats="0" applyFontFormats="0" applyPatternFormats="0" applyAlignmentFormats="0" applyWidthHeightFormats="1" dataCaption="MEAN" updatedVersion="8" minRefreshableVersion="3" showMemberPropertyTips="0" useAutoFormatting="1" rowGrandTotals="0" colGrandTotals="0" itemPrintTitles="1" createdVersion="8" indent="0" compact="0" compactData="0" gridDropZones="1" chartFormat="29">
  <location ref="A37:B42" firstHeaderRow="2" firstDataRow="2" firstDataCol="1"/>
  <pivotFields count="21">
    <pivotField compact="0" outline="0" showAll="0" includeNewItemsInFilter="1"/>
    <pivotField axis="axisRow" compact="0" outline="0" multipleItemSelectionAllowed="1" showAll="0" includeNewItemsInFilter="1" sortType="ascending">
      <items count="7">
        <item x="0"/>
        <item m="1" x="5"/>
        <item x="1"/>
        <item x="2"/>
        <item x="3"/>
        <item h="1" x="4"/>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pivotField compact="0" outline="0" showAll="0" includeNewItemsInFilter="1"/>
    <pivotField compact="0" outline="0" showAll="0" includeNewItemsInFilter="1"/>
    <pivotField compact="0" outline="0" showAll="0"/>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s>
  <rowFields count="1">
    <field x="1"/>
  </rowFields>
  <rowItems count="4">
    <i>
      <x/>
    </i>
    <i>
      <x v="2"/>
    </i>
    <i>
      <x v="3"/>
    </i>
    <i>
      <x v="4"/>
    </i>
  </rowItems>
  <colItems count="1">
    <i/>
  </colItems>
  <dataFields count="1">
    <dataField name=".Revenue." fld="18" subtotal="average" baseField="1" baseItem="0"/>
  </dataFields>
  <formats count="5">
    <format dxfId="15">
      <pivotArea field="-2" type="button" dataOnly="0" labelOnly="1" outline="0" axis="axisValues" fieldPosition="0"/>
    </format>
    <format dxfId="14">
      <pivotArea field="-2" type="button" dataOnly="0" labelOnly="1" outline="0" axis="axisValues" fieldPosition="0"/>
    </format>
    <format dxfId="13">
      <pivotArea dataOnly="0" labelOnly="1" outline="0" fieldPosition="0">
        <references count="1">
          <reference field="4294967294" count="1">
            <x v="0"/>
          </reference>
        </references>
      </pivotArea>
    </format>
    <format dxfId="12">
      <pivotArea dataOnly="0" labelOnly="1" outline="0" fieldPosition="0">
        <references count="1">
          <reference field="4294967294" count="1">
            <x v="0"/>
          </reference>
        </references>
      </pivotArea>
    </format>
    <format dxfId="11">
      <pivotArea dataOnly="0" labelOnly="1" outline="0" fieldPosition="0">
        <references count="1">
          <reference field="1" count="0"/>
        </references>
      </pivotArea>
    </format>
  </formats>
  <chartFormats count="2">
    <chartFormat chart="26"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CD6461-C8E4-425A-BF16-F28F1B5F0390}" name="PivotTable7" cacheId="0" applyNumberFormats="0" applyBorderFormats="0" applyFontFormats="0" applyPatternFormats="0" applyAlignmentFormats="0" applyWidthHeightFormats="1" dataCaption="MEAN" updatedVersion="8" minRefreshableVersion="3" showMemberPropertyTips="0" useAutoFormatting="1" rowGrandTotals="0" colGrandTotals="0" itemPrintTitles="1" createdVersion="8" indent="0" compact="0" compactData="0" gridDropZones="1" chartFormat="31">
  <location ref="A25:B30" firstHeaderRow="2" firstDataRow="2" firstDataCol="1"/>
  <pivotFields count="21">
    <pivotField compact="0" outline="0" showAll="0" includeNewItemsInFilter="1"/>
    <pivotField axis="axisRow" compact="0" outline="0" multipleItemSelectionAllowed="1" showAll="0" includeNewItemsInFilter="1" sortType="ascending">
      <items count="7">
        <item x="0"/>
        <item m="1" x="5"/>
        <item x="1"/>
        <item x="2"/>
        <item x="3"/>
        <item h="1" x="4"/>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pivotField compact="0" outline="0" showAll="0" includeNewItemsInFilter="1"/>
    <pivotField compact="0" outline="0" showAll="0" includeNewItemsInFilter="1"/>
    <pivotField compact="0" outline="0" showAll="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s>
  <rowFields count="1">
    <field x="1"/>
  </rowFields>
  <rowItems count="4">
    <i>
      <x/>
    </i>
    <i>
      <x v="2"/>
    </i>
    <i>
      <x v="3"/>
    </i>
    <i>
      <x v="4"/>
    </i>
  </rowItems>
  <colItems count="1">
    <i/>
  </colItems>
  <dataFields count="1">
    <dataField name=".Unique Visits." fld="9" subtotal="average" baseField="1" baseItem="0"/>
  </dataFields>
  <formats count="5">
    <format dxfId="20">
      <pivotArea field="-2" type="button" dataOnly="0" labelOnly="1" outline="0" axis="axisValues" fieldPosition="0"/>
    </format>
    <format dxfId="19">
      <pivotArea field="-2" type="button" dataOnly="0" labelOnly="1" outline="0" axis="axisValues" fieldPosition="0"/>
    </format>
    <format dxfId="18">
      <pivotArea dataOnly="0" labelOnly="1" outline="0" fieldPosition="0">
        <references count="1">
          <reference field="4294967294" count="1">
            <x v="0"/>
          </reference>
        </references>
      </pivotArea>
    </format>
    <format dxfId="17">
      <pivotArea dataOnly="0" labelOnly="1" outline="0" fieldPosition="0">
        <references count="1">
          <reference field="4294967294" count="1">
            <x v="0"/>
          </reference>
        </references>
      </pivotArea>
    </format>
    <format dxfId="16">
      <pivotArea dataOnly="0" labelOnly="1" outline="0" fieldPosition="0">
        <references count="1">
          <reference field="1" count="0"/>
        </references>
      </pivotArea>
    </format>
  </formats>
  <chartFormats count="4">
    <chartFormat chart="26" format="1"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6DF848-5CEF-4896-8BB3-4139C2864559}" name="PivotTable6" cacheId="0" applyNumberFormats="0" applyBorderFormats="0" applyFontFormats="0" applyPatternFormats="0" applyAlignmentFormats="0" applyWidthHeightFormats="1" dataCaption="MEAN" updatedVersion="8" minRefreshableVersion="3" showMemberPropertyTips="0" useAutoFormatting="1" rowGrandTotals="0" colGrandTotals="0" itemPrintTitles="1" createdVersion="8" indent="0" compact="0" compactData="0" gridDropZones="1" chartFormat="33">
  <location ref="A15:B20" firstHeaderRow="2" firstDataRow="2" firstDataCol="1"/>
  <pivotFields count="21">
    <pivotField compact="0" outline="0" showAll="0" includeNewItemsInFilter="1"/>
    <pivotField axis="axisRow" compact="0" outline="0" multipleItemSelectionAllowed="1" showAll="0" includeNewItemsInFilter="1" sortType="ascending">
      <items count="7">
        <item x="0"/>
        <item m="1" x="5"/>
        <item x="1"/>
        <item x="2"/>
        <item x="3"/>
        <item h="1" x="4"/>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pivotField compact="0" outline="0" showAll="0" includeNewItemsInFilter="1"/>
    <pivotField compact="0" outline="0" showAll="0" includeNewItemsInFilter="1"/>
    <pivotField compact="0" outline="0" showAll="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s>
  <rowFields count="1">
    <field x="1"/>
  </rowFields>
  <rowItems count="4">
    <i>
      <x/>
    </i>
    <i>
      <x v="2"/>
    </i>
    <i>
      <x v="3"/>
    </i>
    <i>
      <x v="4"/>
    </i>
  </rowItems>
  <colItems count="1">
    <i/>
  </colItems>
  <dataFields count="1">
    <dataField name=".Visits." fld="8" subtotal="average" baseField="1" baseItem="0"/>
  </dataFields>
  <formats count="5">
    <format dxfId="25">
      <pivotArea field="-2" type="button" dataOnly="0" labelOnly="1" outline="0" axis="axisValues" fieldPosition="0"/>
    </format>
    <format dxfId="24">
      <pivotArea field="-2" type="button" dataOnly="0" labelOnly="1" outline="0" axis="axisValues" fieldPosition="0"/>
    </format>
    <format dxfId="23">
      <pivotArea dataOnly="0" labelOnly="1" outline="0" fieldPosition="0">
        <references count="1">
          <reference field="4294967294" count="1">
            <x v="0"/>
          </reference>
        </references>
      </pivotArea>
    </format>
    <format dxfId="22">
      <pivotArea dataOnly="0" labelOnly="1" outline="0" fieldPosition="0">
        <references count="1">
          <reference field="4294967294" count="1">
            <x v="0"/>
          </reference>
        </references>
      </pivotArea>
    </format>
    <format dxfId="21">
      <pivotArea dataOnly="0" labelOnly="1" outline="0" fieldPosition="0">
        <references count="1">
          <reference field="1" count="0"/>
        </references>
      </pivotArea>
    </format>
  </formats>
  <chartFormats count="4">
    <chartFormat chart="26"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D5EDD8-C57B-4CBA-B00F-4EE3DDC1AAB6}" name="PivotTable2" cacheId="0" applyNumberFormats="0" applyBorderFormats="0" applyFontFormats="0" applyPatternFormats="0" applyAlignmentFormats="0" applyWidthHeightFormats="1" dataCaption="MEAN" updatedVersion="8" minRefreshableVersion="3" showMemberPropertyTips="0" useAutoFormatting="1" rowGrandTotals="0" colGrandTotals="0" itemPrintTitles="1" createdVersion="8" indent="0" compact="0" compactData="0" gridDropZones="1" chartFormat="27">
  <location ref="A5:F10" firstHeaderRow="1" firstDataRow="2" firstDataCol="1"/>
  <pivotFields count="21">
    <pivotField compact="0" outline="0" showAll="0" includeNewItemsInFilter="1"/>
    <pivotField axis="axisRow" compact="0" outline="0" multipleItemSelectionAllowed="1" showAll="0" includeNewItemsInFilter="1" sortType="ascending">
      <items count="7">
        <item x="0"/>
        <item m="1" x="5"/>
        <item x="1"/>
        <item x="2"/>
        <item x="3"/>
        <item h="1" x="4"/>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pivotField compact="0" outline="0" showAll="0" includeNewItemsInFilter="1"/>
    <pivotField dataField="1"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pivotField compact="0" outline="0" showAll="0" includeNewItemsInFilter="1"/>
    <pivotField compact="0" outline="0" showAll="0" includeNewItemsInFilter="1"/>
    <pivotField compact="0" outline="0" showAll="0"/>
    <pivotField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compact="0" outline="0" showAll="0" includeNewItemsInFilter="1"/>
  </pivotFields>
  <rowFields count="1">
    <field x="1"/>
  </rowFields>
  <rowItems count="4">
    <i>
      <x/>
    </i>
    <i>
      <x v="2"/>
    </i>
    <i>
      <x v="3"/>
    </i>
    <i>
      <x v="4"/>
    </i>
  </rowItems>
  <colFields count="1">
    <field x="-2"/>
  </colFields>
  <colItems count="5">
    <i>
      <x/>
    </i>
    <i i="1">
      <x v="1"/>
    </i>
    <i i="2">
      <x v="2"/>
    </i>
    <i i="3">
      <x v="3"/>
    </i>
    <i i="4">
      <x v="4"/>
    </i>
  </colItems>
  <dataFields count="5">
    <dataField name=".Visits." fld="8" subtotal="average" baseField="1" baseItem="0"/>
    <dataField name=".Unique Visits." fld="9" subtotal="average" baseField="1" baseItem="0"/>
    <dataField name=".Revenue." fld="18" subtotal="average" baseField="1" baseItem="0"/>
    <dataField name=".Profit." fld="19" subtotal="average" baseField="1" baseItem="0"/>
    <dataField name=".Volume." fld="17" subtotal="average" baseField="1" baseItem="0"/>
  </dataFields>
  <formats count="5">
    <format dxfId="30">
      <pivotArea field="-2" type="button" dataOnly="0" labelOnly="1" outline="0" axis="axisCol" fieldPosition="0"/>
    </format>
    <format dxfId="29">
      <pivotArea field="-2" type="button" dataOnly="0" labelOnly="1" outline="0" axis="axisCol" fieldPosition="0"/>
    </format>
    <format dxfId="28">
      <pivotArea dataOnly="0" labelOnly="1" outline="0" fieldPosition="0">
        <references count="1">
          <reference field="4294967294" count="5">
            <x v="0"/>
            <x v="1"/>
            <x v="2"/>
            <x v="3"/>
            <x v="4"/>
          </reference>
        </references>
      </pivotArea>
    </format>
    <format dxfId="27">
      <pivotArea dataOnly="0" labelOnly="1" outline="0" fieldPosition="0">
        <references count="1">
          <reference field="4294967294" count="5">
            <x v="0"/>
            <x v="1"/>
            <x v="2"/>
            <x v="3"/>
            <x v="4"/>
          </reference>
        </references>
      </pivotArea>
    </format>
    <format dxfId="26">
      <pivotArea dataOnly="0" labelOnly="1" outline="0" fieldPosition="0">
        <references count="1">
          <reference field="1" count="0"/>
        </references>
      </pivotArea>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F3D3CE4-6E96-4360-8C20-1EABC79B7852}" name="PivotTable10" cacheId="0" applyNumberFormats="0" applyBorderFormats="0" applyFontFormats="0" applyPatternFormats="0" applyAlignmentFormats="0" applyWidthHeightFormats="1" dataCaption="MEAN" updatedVersion="8" minRefreshableVersion="3" showMemberPropertyTips="0" useAutoFormatting="1" rowGrandTotals="0" colGrandTotals="0" itemPrintTitles="1" createdVersion="8" indent="0" compact="0" compactData="0" gridDropZones="1" chartFormat="29">
  <location ref="A66:B71" firstHeaderRow="2" firstDataRow="2" firstDataCol="1"/>
  <pivotFields count="21">
    <pivotField compact="0" outline="0" showAll="0" includeNewItemsInFilter="1"/>
    <pivotField axis="axisRow" compact="0" outline="0" multipleItemSelectionAllowed="1" showAll="0" includeNewItemsInFilter="1" sortType="ascending">
      <items count="7">
        <item x="0"/>
        <item m="1" x="5"/>
        <item x="1"/>
        <item x="2"/>
        <item x="3"/>
        <item h="1" x="4"/>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pivotField compact="0" outline="0" showAll="0" includeNewItemsInFilter="1"/>
    <pivotField compact="0" outline="0" showAll="0" includeNewItemsInFilter="1"/>
    <pivotField compact="0" outline="0" showAll="0"/>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s>
  <rowFields count="1">
    <field x="1"/>
  </rowFields>
  <rowItems count="4">
    <i>
      <x/>
    </i>
    <i>
      <x v="2"/>
    </i>
    <i>
      <x v="3"/>
    </i>
    <i>
      <x v="4"/>
    </i>
  </rowItems>
  <colItems count="1">
    <i/>
  </colItems>
  <dataFields count="1">
    <dataField name=".Volume." fld="17" subtotal="average" baseField="1" baseItem="0"/>
  </dataFields>
  <formats count="5">
    <format dxfId="35">
      <pivotArea field="-2" type="button" dataOnly="0" labelOnly="1" outline="0" axis="axisValues" fieldPosition="0"/>
    </format>
    <format dxfId="34">
      <pivotArea field="-2" type="button" dataOnly="0" labelOnly="1" outline="0" axis="axisValues" fieldPosition="0"/>
    </format>
    <format dxfId="33">
      <pivotArea dataOnly="0" labelOnly="1" outline="0" fieldPosition="0">
        <references count="1">
          <reference field="4294967294" count="1">
            <x v="0"/>
          </reference>
        </references>
      </pivotArea>
    </format>
    <format dxfId="32">
      <pivotArea dataOnly="0" labelOnly="1" outline="0" fieldPosition="0">
        <references count="1">
          <reference field="4294967294" count="1">
            <x v="0"/>
          </reference>
        </references>
      </pivotArea>
    </format>
    <format dxfId="31">
      <pivotArea dataOnly="0" labelOnly="1" outline="0" fieldPosition="0">
        <references count="1">
          <reference field="1" count="0"/>
        </references>
      </pivotArea>
    </format>
  </formats>
  <chartFormats count="2">
    <chartFormat chart="26" format="4"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6A9EAB2-373E-49C3-8088-C9FD775F5AA6}" name="PivotTable9" cacheId="0" applyNumberFormats="0" applyBorderFormats="0" applyFontFormats="0" applyPatternFormats="0" applyAlignmentFormats="0" applyWidthHeightFormats="1" dataCaption="MEAN" updatedVersion="8" minRefreshableVersion="3" showMemberPropertyTips="0" useAutoFormatting="1" rowGrandTotals="0" colGrandTotals="0" itemPrintTitles="1" createdVersion="8" indent="0" compact="0" compactData="0" gridDropZones="1" chartFormat="29">
  <location ref="A49:B54" firstHeaderRow="2" firstDataRow="2" firstDataCol="1"/>
  <pivotFields count="21">
    <pivotField compact="0" outline="0" showAll="0" includeNewItemsInFilter="1"/>
    <pivotField axis="axisRow" compact="0" outline="0" multipleItemSelectionAllowed="1" showAll="0" includeNewItemsInFilter="1" sortType="ascending">
      <items count="7">
        <item x="0"/>
        <item m="1" x="5"/>
        <item x="1"/>
        <item x="2"/>
        <item x="3"/>
        <item h="1" x="4"/>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pivotField compact="0" outline="0" showAll="0" includeNewItemsInFilter="1"/>
    <pivotField compact="0" outline="0" showAll="0" includeNewItemsInFilter="1"/>
    <pivotField compact="0" outline="0" showAll="0"/>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s>
  <rowFields count="1">
    <field x="1"/>
  </rowFields>
  <rowItems count="4">
    <i>
      <x/>
    </i>
    <i>
      <x v="2"/>
    </i>
    <i>
      <x v="3"/>
    </i>
    <i>
      <x v="4"/>
    </i>
  </rowItems>
  <colItems count="1">
    <i/>
  </colItems>
  <dataFields count="1">
    <dataField name=".Profit." fld="19" subtotal="average" baseField="1" baseItem="0"/>
  </dataFields>
  <formats count="5">
    <format dxfId="40">
      <pivotArea field="-2" type="button" dataOnly="0" labelOnly="1" outline="0" axis="axisValues" fieldPosition="0"/>
    </format>
    <format dxfId="39">
      <pivotArea field="-2" type="button" dataOnly="0" labelOnly="1" outline="0" axis="axisValues" fieldPosition="0"/>
    </format>
    <format dxfId="38">
      <pivotArea dataOnly="0" labelOnly="1" outline="0" fieldPosition="0">
        <references count="1">
          <reference field="4294967294" count="1">
            <x v="0"/>
          </reference>
        </references>
      </pivotArea>
    </format>
    <format dxfId="37">
      <pivotArea dataOnly="0" labelOnly="1" outline="0" fieldPosition="0">
        <references count="1">
          <reference field="4294967294" count="1">
            <x v="0"/>
          </reference>
        </references>
      </pivotArea>
    </format>
    <format dxfId="36">
      <pivotArea dataOnly="0" labelOnly="1" outline="0" fieldPosition="0">
        <references count="1">
          <reference field="1" count="0"/>
        </references>
      </pivotArea>
    </format>
  </formats>
  <chartFormats count="2">
    <chartFormat chart="26" format="3"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928CE3F-D668-4E62-9FED-2301AF546AE0}" name="PivotTable1" cacheId="0" applyNumberFormats="0" applyBorderFormats="0" applyFontFormats="0" applyPatternFormats="0" applyAlignmentFormats="0" applyWidthHeightFormats="1" dataCaption="MEAN" updatedVersion="8" minRefreshableVersion="3" showMemberPropertyTips="0" useAutoFormatting="1" rowGrandTotals="0" colGrandTotals="0" itemPrintTitles="1" createdVersion="8" indent="0" compact="0" compactData="0" gridDropZones="1" chartFormat="32">
  <location ref="B15:D20" firstHeaderRow="1" firstDataRow="2" firstDataCol="1"/>
  <pivotFields count="21">
    <pivotField compact="0" outline="0" showAll="0" includeNewItemsInFilter="1"/>
    <pivotField name="Phrase" axis="axisRow" compact="0" outline="0" multipleItemSelectionAllowed="1" showAll="0" includeNewItemsInFilter="1" sortType="ascending">
      <items count="7">
        <item x="0"/>
        <item m="1" x="5"/>
        <item x="1"/>
        <item x="2"/>
        <item x="3"/>
        <item h="1" x="4"/>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pivotField compact="0" outline="0" showAll="0" includeNewItemsInFilter="1"/>
    <pivotField compact="0" outline="0" showAll="0" includeNewItemsInFilter="1"/>
    <pivotField compact="0" outline="0" showAll="0"/>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s>
  <rowFields count="1">
    <field x="1"/>
  </rowFields>
  <rowItems count="4">
    <i>
      <x/>
    </i>
    <i>
      <x v="2"/>
    </i>
    <i>
      <x v="3"/>
    </i>
    <i>
      <x v="4"/>
    </i>
  </rowItems>
  <colFields count="1">
    <field x="-2"/>
  </colFields>
  <colItems count="2">
    <i>
      <x/>
    </i>
    <i i="1">
      <x v="1"/>
    </i>
  </colItems>
  <dataFields count="2">
    <dataField name=".Visits." fld="8" subtotal="average" baseField="1" baseItem="0"/>
    <dataField name=".Volume." fld="17" subtotal="average" baseField="1" baseItem="0"/>
  </dataFields>
  <formats count="5">
    <format dxfId="10">
      <pivotArea field="-2" type="button" dataOnly="0" labelOnly="1" outline="0" axis="axisCol" fieldPosition="0"/>
    </format>
    <format dxfId="9">
      <pivotArea field="-2" type="button" dataOnly="0" labelOnly="1" outline="0" axis="axisCol" fieldPosition="0"/>
    </format>
    <format dxfId="8">
      <pivotArea dataOnly="0" labelOnly="1" outline="0" fieldPosition="0">
        <references count="1">
          <reference field="4294967294" count="2">
            <x v="0"/>
            <x v="1"/>
          </reference>
        </references>
      </pivotArea>
    </format>
    <format dxfId="7">
      <pivotArea dataOnly="0" labelOnly="1" outline="0" fieldPosition="0">
        <references count="1">
          <reference field="4294967294" count="2">
            <x v="0"/>
            <x v="1"/>
          </reference>
        </references>
      </pivotArea>
    </format>
    <format dxfId="6">
      <pivotArea dataOnly="0" labelOnly="1" outline="0" fieldPosition="0">
        <references count="1">
          <reference field="1" count="0"/>
        </references>
      </pivotArea>
    </format>
  </formats>
  <chartFormats count="4">
    <chartFormat chart="29"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1"/>
          </reference>
        </references>
      </pivotArea>
    </chartFormat>
    <chartFormat chart="29" format="2">
      <pivotArea type="data" outline="0" fieldPosition="0">
        <references count="2">
          <reference field="4294967294" count="1" selected="0">
            <x v="0"/>
          </reference>
          <reference field="1" count="1" selected="0">
            <x v="3"/>
          </reference>
        </references>
      </pivotArea>
    </chartFormat>
    <chartFormat chart="29" format="3">
      <pivotArea type="data" outline="0" fieldPosition="0">
        <references count="2">
          <reference field="4294967294" count="1" selected="0">
            <x v="1"/>
          </reference>
          <reference field="1" count="1" selected="0">
            <x v="4"/>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2DC6A8B-FF06-4EC0-A1C3-32C406175DBA}" name="PivotTable10" cacheId="5" applyNumberFormats="0" applyBorderFormats="0" applyFontFormats="0" applyPatternFormats="0" applyAlignmentFormats="0" applyWidthHeightFormats="1" dataCaption="Values" tag="96aee864-e0ad-450d-8b46-377d984a34f0" updatedVersion="8" minRefreshableVersion="3" useAutoFormatting="1" subtotalHiddenItems="1" rowGrandTotals="0" colGrandTotals="0" itemPrintTitles="1" createdVersion="8" indent="0" outline="1" outlineData="1" multipleFieldFilters="0" chartFormat="26">
  <location ref="V17:X83" firstHeaderRow="0" firstDataRow="1" firstDataCol="1"/>
  <pivotFields count="3">
    <pivotField axis="axisRow" allDrilled="1" subtotalTop="0" showAll="0" dataSourceSort="1" defaultSubtotal="0" defaultAttributeDrillState="1">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s>
    </pivotField>
    <pivotField dataField="1" subtotalTop="0" showAll="0" defaultSubtotal="0"/>
    <pivotField dataField="1" subtotalTop="0" showAll="0" defaultSubtotal="0"/>
  </pivotFields>
  <rowFields count="1">
    <field x="0"/>
  </rowFields>
  <rowItems count="6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rowItems>
  <colFields count="1">
    <field x="-2"/>
  </colFields>
  <colItems count="2">
    <i>
      <x/>
    </i>
    <i i="1">
      <x v="1"/>
    </i>
  </colItems>
  <dataFields count="2">
    <dataField name="Sum of Revenue" fld="2" baseField="0" baseItem="0"/>
    <dataField name="Sum of Bounce Rate" fld="1" baseField="0" baseItem="0"/>
  </dataFields>
  <formats count="1">
    <format dxfId="5">
      <pivotArea collapsedLevelsAreSubtotals="1" fieldPosition="0">
        <references count="1">
          <reference field="0" count="17">
            <x v="35"/>
            <x v="36"/>
            <x v="37"/>
            <x v="38"/>
            <x v="39"/>
            <x v="40"/>
            <x v="41"/>
            <x v="42"/>
            <x v="43"/>
            <x v="44"/>
            <x v="45"/>
            <x v="46"/>
            <x v="47"/>
            <x v="48"/>
            <x v="49"/>
            <x v="50"/>
            <x v="51"/>
          </reference>
        </references>
      </pivotArea>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evenue Per Visit"/>
    <pivotHierarchy dragToData="1" caption="Average of Revenue Per Vis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RC!$A$1:$Z$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C9E9B15-4A08-4CBE-A5E3-58AC0AFBC9CF}" name="PivotTable9" cacheId="3" applyNumberFormats="0" applyBorderFormats="0" applyFontFormats="0" applyPatternFormats="0" applyAlignmentFormats="0" applyWidthHeightFormats="1" dataCaption="Values" tag="a4a56fc2-befb-433e-8cca-1aa61232e2b5" updatedVersion="8" minRefreshableVersion="3" useAutoFormatting="1" subtotalHiddenItems="1" rowGrandTotals="0" colGrandTotals="0" itemPrintTitles="1" createdVersion="8" indent="0" outline="1" outlineData="1" multipleFieldFilters="0" chartFormat="26">
  <location ref="P16:T83" firstHeaderRow="1" firstDataRow="2" firstDataCol="1"/>
  <pivotFields count="3">
    <pivotField dataField="1" subtotalTop="0" showAll="0" defaultSubtotal="0"/>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s>
    </pivotField>
  </pivotFields>
  <rowFields count="1">
    <field x="2"/>
  </rowFields>
  <rowItems count="6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rowItems>
  <colFields count="1">
    <field x="1"/>
  </colFields>
  <colItems count="4">
    <i>
      <x/>
    </i>
    <i>
      <x v="1"/>
    </i>
    <i>
      <x v="2"/>
    </i>
    <i>
      <x v="3"/>
    </i>
  </colItems>
  <dataFields count="1">
    <dataField name="Average of Revenue Per Visit" fld="0" subtotal="average" baseField="0" baseItem="0"/>
  </dataFields>
  <chartFormats count="8">
    <chartFormat chart="9" format="0" series="1">
      <pivotArea type="data" outline="0" fieldPosition="0">
        <references count="1">
          <reference field="4294967294" count="1" selected="0">
            <x v="0"/>
          </reference>
        </references>
      </pivotArea>
    </chartFormat>
    <chartFormat chart="9" format="69" series="1">
      <pivotArea type="data" outline="0" fieldPosition="0">
        <references count="2">
          <reference field="4294967294" count="1" selected="0">
            <x v="0"/>
          </reference>
          <reference field="1" count="1" selected="0">
            <x v="1"/>
          </reference>
        </references>
      </pivotArea>
    </chartFormat>
    <chartFormat chart="9" format="70" series="1">
      <pivotArea type="data" outline="0" fieldPosition="0">
        <references count="2">
          <reference field="4294967294" count="1" selected="0">
            <x v="0"/>
          </reference>
          <reference field="1" count="1" selected="0">
            <x v="2"/>
          </reference>
        </references>
      </pivotArea>
    </chartFormat>
    <chartFormat chart="9" format="71" series="1">
      <pivotArea type="data" outline="0" fieldPosition="0">
        <references count="2">
          <reference field="4294967294" count="1" selected="0">
            <x v="0"/>
          </reference>
          <reference field="1" count="1" selected="0">
            <x v="3"/>
          </reference>
        </references>
      </pivotArea>
    </chartFormat>
    <chartFormat chart="14" format="15" series="1">
      <pivotArea type="data" outline="0" fieldPosition="0">
        <references count="2">
          <reference field="4294967294" count="1" selected="0">
            <x v="0"/>
          </reference>
          <reference field="1" count="1" selected="0">
            <x v="0"/>
          </reference>
        </references>
      </pivotArea>
    </chartFormat>
    <chartFormat chart="14" format="16" series="1">
      <pivotArea type="data" outline="0" fieldPosition="0">
        <references count="2">
          <reference field="4294967294" count="1" selected="0">
            <x v="0"/>
          </reference>
          <reference field="1" count="1" selected="0">
            <x v="1"/>
          </reference>
        </references>
      </pivotArea>
    </chartFormat>
    <chartFormat chart="14" format="17" series="1">
      <pivotArea type="data" outline="0" fieldPosition="0">
        <references count="2">
          <reference field="4294967294" count="1" selected="0">
            <x v="0"/>
          </reference>
          <reference field="1" count="1" selected="0">
            <x v="2"/>
          </reference>
        </references>
      </pivotArea>
    </chartFormat>
    <chartFormat chart="14" format="18" series="1">
      <pivotArea type="data" outline="0" fieldPosition="0">
        <references count="2">
          <reference field="4294967294" count="1" selected="0">
            <x v="0"/>
          </reference>
          <reference field="1" count="1" selected="0">
            <x v="3"/>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evenue Per Visit"/>
    <pivotHierarchy dragToData="1" caption="Average of Revenue Per Vis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RC!$A$1:$Z$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74B29EC-946B-40BF-9755-8141142B81D0}" name="PivotTable8" cacheId="4" applyNumberFormats="0" applyBorderFormats="0" applyFontFormats="0" applyPatternFormats="0" applyAlignmentFormats="0" applyWidthHeightFormats="1" dataCaption="Values" tag="94f392e6-f927-45a0-b0db-2bbe577ffb2f" updatedVersion="8" minRefreshableVersion="3" useAutoFormatting="1" subtotalHiddenItems="1" rowGrandTotals="0" itemPrintTitles="1" createdVersion="8" indent="0" outline="1" outlineData="1" multipleFieldFilters="0">
  <location ref="A11:B15"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4">
    <i>
      <x/>
    </i>
    <i>
      <x v="1"/>
    </i>
    <i>
      <x v="2"/>
    </i>
    <i>
      <x v="3"/>
    </i>
  </rowItems>
  <colItems count="1">
    <i/>
  </colItems>
  <dataFields count="1">
    <dataField name="Average of Revenue Per Visit" fld="1" subtotal="average"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evenue Per Vis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RC!$A$1:$Z$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FC18C84-123A-4A9A-AEE3-94BFD90B8BD5}" name="PivotTable4" cacheId="6"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chartFormat="31">
  <location ref="O3:U300" firstHeaderRow="1" firstDataRow="2" firstDataCol="1"/>
  <pivotFields count="5">
    <pivotField dataField="1" subtotalTop="0" showAll="0" defaultSubtotal="0"/>
    <pivotField allDrilled="1" subtotalTop="0" showAll="0" dataSourceSort="1" defaultSubtotal="0" defaultAttributeDrillState="1">
      <items count="2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s>
    </pivotField>
    <pivotField axis="axisCol"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2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s>
    </pivotField>
  </pivotFields>
  <rowFields count="2">
    <field x="3"/>
    <field x="4"/>
  </rowFields>
  <rowItems count="296">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r="1">
      <x v="144"/>
    </i>
    <i r="1">
      <x v="145"/>
    </i>
    <i r="1">
      <x v="146"/>
    </i>
    <i r="1">
      <x v="147"/>
    </i>
    <i r="1">
      <x v="148"/>
    </i>
    <i r="1">
      <x v="149"/>
    </i>
    <i r="1">
      <x v="150"/>
    </i>
    <i r="1">
      <x v="151"/>
    </i>
    <i r="1">
      <x v="152"/>
    </i>
    <i r="1">
      <x v="153"/>
    </i>
    <i r="1">
      <x v="154"/>
    </i>
    <i r="1">
      <x v="155"/>
    </i>
    <i r="1">
      <x v="156"/>
    </i>
    <i r="1">
      <x v="157"/>
    </i>
    <i r="1">
      <x v="158"/>
    </i>
    <i r="1">
      <x v="159"/>
    </i>
    <i r="1">
      <x v="160"/>
    </i>
    <i r="1">
      <x v="161"/>
    </i>
    <i r="1">
      <x v="162"/>
    </i>
    <i r="1">
      <x v="163"/>
    </i>
    <i r="1">
      <x v="164"/>
    </i>
    <i r="1">
      <x v="165"/>
    </i>
    <i r="1">
      <x v="166"/>
    </i>
    <i r="1">
      <x v="167"/>
    </i>
    <i r="1">
      <x v="168"/>
    </i>
    <i r="1">
      <x v="169"/>
    </i>
    <i r="1">
      <x v="170"/>
    </i>
    <i r="1">
      <x v="171"/>
    </i>
    <i r="1">
      <x v="172"/>
    </i>
    <i r="1">
      <x v="173"/>
    </i>
    <i r="1">
      <x v="174"/>
    </i>
    <i r="1">
      <x v="175"/>
    </i>
    <i r="1">
      <x v="176"/>
    </i>
    <i>
      <x v="1"/>
    </i>
    <i r="1">
      <x v="177"/>
    </i>
    <i r="1">
      <x v="178"/>
    </i>
    <i r="1">
      <x v="179"/>
    </i>
    <i r="1">
      <x v="180"/>
    </i>
    <i r="1">
      <x v="181"/>
    </i>
    <i r="1">
      <x v="182"/>
    </i>
    <i r="1">
      <x v="183"/>
    </i>
    <i r="1">
      <x v="184"/>
    </i>
    <i r="1">
      <x v="185"/>
    </i>
    <i r="1">
      <x v="186"/>
    </i>
    <i r="1">
      <x v="187"/>
    </i>
    <i r="1">
      <x v="188"/>
    </i>
    <i r="1">
      <x v="189"/>
    </i>
    <i r="1">
      <x v="190"/>
    </i>
    <i>
      <x v="2"/>
    </i>
    <i r="1">
      <x v="191"/>
    </i>
    <i r="1">
      <x v="192"/>
    </i>
    <i r="1">
      <x v="193"/>
    </i>
    <i r="1">
      <x v="194"/>
    </i>
    <i r="1">
      <x v="195"/>
    </i>
    <i r="1">
      <x v="196"/>
    </i>
    <i r="1">
      <x v="197"/>
    </i>
    <i r="1">
      <x v="198"/>
    </i>
    <i r="1">
      <x v="199"/>
    </i>
    <i r="1">
      <x v="200"/>
    </i>
    <i r="1">
      <x v="201"/>
    </i>
    <i r="1">
      <x v="202"/>
    </i>
    <i r="1">
      <x v="203"/>
    </i>
    <i r="1">
      <x v="204"/>
    </i>
    <i r="1">
      <x v="205"/>
    </i>
    <i r="1">
      <x v="206"/>
    </i>
    <i r="1">
      <x v="207"/>
    </i>
    <i r="1">
      <x v="208"/>
    </i>
    <i r="1">
      <x v="209"/>
    </i>
    <i r="1">
      <x v="210"/>
    </i>
    <i r="1">
      <x v="211"/>
    </i>
    <i>
      <x v="3"/>
    </i>
    <i r="1">
      <x v="212"/>
    </i>
    <i r="1">
      <x v="213"/>
    </i>
    <i r="1">
      <x v="214"/>
    </i>
    <i r="1">
      <x v="215"/>
    </i>
    <i r="1">
      <x v="216"/>
    </i>
    <i r="1">
      <x v="217"/>
    </i>
    <i r="1">
      <x v="218"/>
    </i>
    <i r="1">
      <x v="219"/>
    </i>
    <i r="1">
      <x v="220"/>
    </i>
    <i r="1">
      <x v="221"/>
    </i>
    <i r="1">
      <x v="222"/>
    </i>
    <i r="1">
      <x v="223"/>
    </i>
    <i r="1">
      <x v="224"/>
    </i>
    <i r="1">
      <x v="225"/>
    </i>
    <i r="1">
      <x v="226"/>
    </i>
    <i r="1">
      <x v="227"/>
    </i>
    <i r="1">
      <x v="228"/>
    </i>
    <i>
      <x v="4"/>
    </i>
    <i r="1">
      <x v="229"/>
    </i>
    <i r="1">
      <x v="230"/>
    </i>
    <i r="1">
      <x v="231"/>
    </i>
    <i r="1">
      <x v="232"/>
    </i>
    <i r="1">
      <x v="233"/>
    </i>
    <i r="1">
      <x v="234"/>
    </i>
    <i r="1">
      <x v="235"/>
    </i>
    <i r="1">
      <x v="236"/>
    </i>
    <i r="1">
      <x v="237"/>
    </i>
    <i r="1">
      <x v="238"/>
    </i>
    <i r="1">
      <x v="239"/>
    </i>
    <i r="1">
      <x v="240"/>
    </i>
    <i r="1">
      <x v="241"/>
    </i>
    <i r="1">
      <x v="242"/>
    </i>
    <i>
      <x v="5"/>
    </i>
    <i r="1">
      <x v="243"/>
    </i>
    <i r="1">
      <x v="244"/>
    </i>
    <i r="1">
      <x v="245"/>
    </i>
    <i r="1">
      <x v="246"/>
    </i>
    <i r="1">
      <x v="247"/>
    </i>
    <i r="1">
      <x v="248"/>
    </i>
    <i r="1">
      <x v="249"/>
    </i>
    <i r="1">
      <x v="250"/>
    </i>
    <i r="1">
      <x v="251"/>
    </i>
    <i r="1">
      <x v="252"/>
    </i>
    <i r="1">
      <x v="253"/>
    </i>
    <i r="1">
      <x v="254"/>
    </i>
    <i r="1">
      <x v="255"/>
    </i>
    <i r="1">
      <x v="256"/>
    </i>
    <i r="1">
      <x v="257"/>
    </i>
    <i r="1">
      <x v="258"/>
    </i>
    <i r="1">
      <x v="259"/>
    </i>
    <i r="1">
      <x v="260"/>
    </i>
    <i r="1">
      <x v="261"/>
    </i>
    <i r="1">
      <x v="262"/>
    </i>
    <i r="1">
      <x v="263"/>
    </i>
    <i r="1">
      <x v="264"/>
    </i>
    <i r="1">
      <x v="265"/>
    </i>
    <i r="1">
      <x v="266"/>
    </i>
    <i r="1">
      <x v="267"/>
    </i>
    <i r="1">
      <x v="268"/>
    </i>
    <i r="1">
      <x v="269"/>
    </i>
    <i r="1">
      <x v="270"/>
    </i>
    <i r="1">
      <x v="271"/>
    </i>
    <i r="1">
      <x v="272"/>
    </i>
    <i r="1">
      <x v="273"/>
    </i>
    <i r="1">
      <x v="274"/>
    </i>
    <i r="1">
      <x v="275"/>
    </i>
    <i r="1">
      <x v="276"/>
    </i>
    <i r="1">
      <x v="277"/>
    </i>
    <i r="1">
      <x v="278"/>
    </i>
    <i r="1">
      <x v="279"/>
    </i>
    <i r="1">
      <x v="280"/>
    </i>
    <i r="1">
      <x v="281"/>
    </i>
    <i r="1">
      <x v="282"/>
    </i>
    <i r="1">
      <x v="283"/>
    </i>
    <i r="1">
      <x v="284"/>
    </i>
    <i r="1">
      <x v="285"/>
    </i>
    <i r="1">
      <x v="286"/>
    </i>
    <i r="1">
      <x v="287"/>
    </i>
    <i r="1">
      <x v="288"/>
    </i>
    <i r="1">
      <x v="289"/>
    </i>
  </rowItems>
  <colFields count="1">
    <field x="2"/>
  </colFields>
  <colItems count="6">
    <i>
      <x/>
    </i>
    <i>
      <x v="1"/>
    </i>
    <i>
      <x v="2"/>
    </i>
    <i>
      <x v="3"/>
    </i>
    <i>
      <x v="4"/>
    </i>
    <i>
      <x v="5"/>
    </i>
  </colItems>
  <dataFields count="1">
    <dataField name="Sum of Lbs. Sold" fld="0" baseField="0" baseItem="0"/>
  </dataFields>
  <chartFormats count="7">
    <chartFormat chart="2" format="1" series="1">
      <pivotArea type="data" outline="0" fieldPosition="0">
        <references count="1">
          <reference field="4294967294" count="1" selected="0">
            <x v="0"/>
          </reference>
        </references>
      </pivotArea>
    </chartFormat>
    <chartFormat chart="30" format="51" series="1">
      <pivotArea type="data" outline="0" fieldPosition="0">
        <references count="2">
          <reference field="4294967294" count="1" selected="0">
            <x v="0"/>
          </reference>
          <reference field="2" count="1" selected="0">
            <x v="0"/>
          </reference>
        </references>
      </pivotArea>
    </chartFormat>
    <chartFormat chart="30" format="52" series="1">
      <pivotArea type="data" outline="0" fieldPosition="0">
        <references count="2">
          <reference field="4294967294" count="1" selected="0">
            <x v="0"/>
          </reference>
          <reference field="2" count="1" selected="0">
            <x v="1"/>
          </reference>
        </references>
      </pivotArea>
    </chartFormat>
    <chartFormat chart="30" format="53" series="1">
      <pivotArea type="data" outline="0" fieldPosition="0">
        <references count="2">
          <reference field="4294967294" count="1" selected="0">
            <x v="0"/>
          </reference>
          <reference field="2" count="1" selected="0">
            <x v="2"/>
          </reference>
        </references>
      </pivotArea>
    </chartFormat>
    <chartFormat chart="30" format="54" series="1">
      <pivotArea type="data" outline="0" fieldPosition="0">
        <references count="2">
          <reference field="4294967294" count="1" selected="0">
            <x v="0"/>
          </reference>
          <reference field="2" count="1" selected="0">
            <x v="3"/>
          </reference>
        </references>
      </pivotArea>
    </chartFormat>
    <chartFormat chart="30" format="55" series="1">
      <pivotArea type="data" outline="0" fieldPosition="0">
        <references count="2">
          <reference field="4294967294" count="1" selected="0">
            <x v="0"/>
          </reference>
          <reference field="2" count="1" selected="0">
            <x v="4"/>
          </reference>
        </references>
      </pivotArea>
    </chartFormat>
    <chartFormat chart="30" format="56" series="1">
      <pivotArea type="data" outline="0" fieldPosition="0">
        <references count="2">
          <reference field="4294967294" count="1" selected="0">
            <x v="0"/>
          </reference>
          <reference field="2"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fference from 4 weeks ago."/>
    <pivotHierarchy dragToData="1" caption="Average of Lbs. Sold2"/>
    <pivotHierarchy dragToData="1" caption="Max of Lbs. Sold2"/>
  </pivotHierarchies>
  <pivotTableStyleInfo name="PivotStyleLight16" showRowHeaders="1" showColHeaders="1" showRowStripes="0" showColStripes="0" showLastColumn="1"/>
  <filters count="1">
    <filter fld="1" type="dateBetween" evalOrder="-1" id="23" name="[Range 1].[Week]">
      <autoFilter ref="A1">
        <filterColumn colId="0">
          <customFilters and="1">
            <customFilter operator="greaterThanOrEqual" val="38353"/>
            <customFilter operator="lessThanOrEqual" val="40543"/>
          </customFilters>
        </filterColumn>
      </autoFilter>
      <extLst>
        <ext xmlns:x15="http://schemas.microsoft.com/office/spreadsheetml/2010/11/main" uri="{0605FD5F-26C8-4aeb-8148-2DB25E43C511}">
          <x15:pivotFilter useWholeDay="1"/>
        </ext>
      </extLst>
    </filter>
  </filters>
  <rowHierarchiesUsage count="2">
    <rowHierarchyUsage hierarchyUsage="27"/>
    <rowHierarchyUsage hierarchyUsage="29"/>
  </rowHierarchiesUsage>
  <colHierarchiesUsage count="1">
    <colHierarchyUsage hierarchyUsage="2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S_LbsSold!$A$1:$H$29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82EA9D6-9C39-4C18-9621-5FA44B085752}" name="PivotTable1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M7" firstHeaderRow="1" firstDataRow="1" firstDataCol="1"/>
  <pivotFields count="1">
    <pivotField axis="axisRow" dataField="1" showAll="0">
      <items count="6">
        <item x="0"/>
        <item x="1"/>
        <item x="2"/>
        <item x="3"/>
        <item x="4"/>
        <item t="default"/>
      </items>
    </pivotField>
  </pivotFields>
  <rowFields count="1">
    <field x="0"/>
  </rowFields>
  <rowItems count="6">
    <i>
      <x/>
    </i>
    <i>
      <x v="1"/>
    </i>
    <i>
      <x v="2"/>
    </i>
    <i>
      <x v="3"/>
    </i>
    <i>
      <x v="4"/>
    </i>
    <i t="grand">
      <x/>
    </i>
  </rowItems>
  <colItems count="1">
    <i/>
  </colItems>
  <dataFields count="1">
    <dataField name="Count of Cou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B02E658-6080-4A8F-90D3-1519C67EB60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V1:AA69" firstHeaderRow="1" firstDataRow="2" firstDataCol="1"/>
  <pivotFields count="26">
    <pivotField showAll="0"/>
    <pivotField axis="axisCol" showAll="0">
      <items count="6">
        <item x="0"/>
        <item x="1"/>
        <item x="2"/>
        <item x="3"/>
        <item h="1" x="4"/>
        <item t="default"/>
      </items>
    </pivotField>
    <pivotField showAll="0"/>
    <pivotField axis="axisRow" showAll="0">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h="1" x="6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3"/>
  </rowFields>
  <rowItems count="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t="grand">
      <x/>
    </i>
  </rowItems>
  <colFields count="1">
    <field x="1"/>
  </colFields>
  <colItems count="5">
    <i>
      <x/>
    </i>
    <i>
      <x v="1"/>
    </i>
    <i>
      <x v="2"/>
    </i>
    <i>
      <x v="3"/>
    </i>
    <i t="grand">
      <x/>
    </i>
  </colItems>
  <dataFields count="1">
    <dataField name="Sum of Inquiries" fld="20" baseField="0" baseItem="0"/>
  </dataFields>
  <chartFormats count="4">
    <chartFormat chart="1" format="21" series="1">
      <pivotArea type="data" outline="0" fieldPosition="0">
        <references count="2">
          <reference field="4294967294" count="1" selected="0">
            <x v="0"/>
          </reference>
          <reference field="1" count="1" selected="0">
            <x v="0"/>
          </reference>
        </references>
      </pivotArea>
    </chartFormat>
    <chartFormat chart="1" format="22" series="1">
      <pivotArea type="data" outline="0" fieldPosition="0">
        <references count="2">
          <reference field="4294967294" count="1" selected="0">
            <x v="0"/>
          </reference>
          <reference field="1" count="1" selected="0">
            <x v="1"/>
          </reference>
        </references>
      </pivotArea>
    </chartFormat>
    <chartFormat chart="1" format="23" series="1">
      <pivotArea type="data" outline="0" fieldPosition="0">
        <references count="2">
          <reference field="4294967294" count="1" selected="0">
            <x v="0"/>
          </reference>
          <reference field="1" count="1" selected="0">
            <x v="2"/>
          </reference>
        </references>
      </pivotArea>
    </chartFormat>
    <chartFormat chart="1" format="24"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9</v>
    <v>4</v>
  </rv>
</rvData>
</file>

<file path=xl/richData/rdrichvaluestructure.xml><?xml version="1.0" encoding="utf-8"?>
<rvStructures xmlns="http://schemas.microsoft.com/office/spreadsheetml/2017/richdata" count="1">
  <s t="_error">
    <k n="errorType"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raseDesc" xr10:uid="{0048CE22-EEB4-4A0F-BA64-570129D12502}" sourceName="[Range 1].[PhraseDesc]">
  <pivotTables>
    <pivotTable tabId="17" name="PivotTable4"/>
  </pivotTables>
  <data>
    <olap pivotCacheId="716238187">
      <levels count="2">
        <level uniqueName="[Range 1].[PhraseDesc].[(All)]" sourceCaption="(All)" count="0"/>
        <level uniqueName="[Range 1].[PhraseDesc].[PhraseDesc]" sourceCaption="PhraseDesc" count="6">
          <ranges>
            <range startItem="0">
              <i n="[Range 1].[PhraseDesc].&amp;[0 - Pre-WebAnalytics]" c="0 - Pre-WebAnalytics"/>
              <i n="[Range 1].[PhraseDesc].&amp;[1 - Initial Period]" c="1 - Initial Period"/>
              <i n="[Range 1].[PhraseDesc].&amp;[2 - Pre-Promo]" c="2 - Pre-Promo"/>
              <i n="[Range 1].[PhraseDesc].&amp;[3 - Promo]" c="3 - Promo"/>
              <i n="[Range 1].[PhraseDesc].&amp;[4 - Post-Promo]" c="4 - Post-Promo"/>
              <i n="[Range 1].[PhraseDesc].&amp;[5 - Post-WebAnalytics]" c="5 - Post-WebAnalytics"/>
            </range>
          </ranges>
        </level>
      </levels>
      <selections count="1">
        <selection n="[Range 1].[PhraseDesc].[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hraseDesc" xr10:uid="{752902C4-D18D-435F-897C-830908F1B840}" cache="Slicer_PhraseDesc" caption="PhraseDesc"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EC9F3FE-6407-417F-BDBF-0712CD0EA882}" name="Table3" displayName="Table3" ref="A4:F18" totalsRowShown="0">
  <autoFilter ref="A4:F18" xr:uid="{5EC9F3FE-6407-417F-BDBF-0712CD0EA882}"/>
  <tableColumns count="6">
    <tableColumn id="1" xr3:uid="{41DC8A34-5417-48F5-B5B7-068DE9928F2B}" name="Initial Period"/>
    <tableColumn id="2" xr3:uid="{E96466DF-4EA0-4199-A47D-D7E26F8F9E28}" name="Visits"/>
    <tableColumn id="3" xr3:uid="{90687B44-5675-469B-9C55-5F0337DD1A95}" name="Unique Visits"/>
    <tableColumn id="4" xr3:uid="{4CAD35A3-870F-462F-9E63-037BB5F700E8}" name="Revenue"/>
    <tableColumn id="5" xr3:uid="{38208280-2E8E-484B-B9C3-39459CE395DE}" name="Profit"/>
    <tableColumn id="6" xr3:uid="{6547B19E-4373-4F3E-BEAB-C5D504670558}" name="Volume"/>
  </tableColumns>
  <tableStyleInfo name="TableStyleLight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4B919B6-5B89-4873-932D-98984EDFF40A}" name="Table4" displayName="Table4" ref="A23:F37" totalsRowShown="0">
  <autoFilter ref="A23:F37" xr:uid="{84B919B6-5B89-4873-932D-98984EDFF40A}"/>
  <tableColumns count="6">
    <tableColumn id="1" xr3:uid="{A379D2E1-F017-4636-AA2A-85926FB26641}" name="Pre-Promo"/>
    <tableColumn id="2" xr3:uid="{42258D87-8DD1-4F2D-85FC-CAD9AB0789BF}" name="Visits"/>
    <tableColumn id="3" xr3:uid="{1D980B16-B165-49E3-BAE3-7A6ACB857CD6}" name="Unique Visits"/>
    <tableColumn id="4" xr3:uid="{1F19511F-CAB7-44B6-99D9-D0E615AD77AD}" name="Revenue"/>
    <tableColumn id="5" xr3:uid="{C915EF4D-DD13-442E-BD5A-B8EA587E138D}" name="Profit"/>
    <tableColumn id="6" xr3:uid="{34B9E4CC-36E0-4E56-A1EB-BF7634B56C24}" name="Volume"/>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2667388-FBE5-4DF1-BB1E-52659BAF56D8}" name="Table5" displayName="Table5" ref="A41:F55" totalsRowShown="0">
  <autoFilter ref="A41:F55" xr:uid="{22667388-FBE5-4DF1-BB1E-52659BAF56D8}"/>
  <tableColumns count="6">
    <tableColumn id="1" xr3:uid="{78CC91B3-C50A-4B5E-BAD0-5FDD7E6EBFAF}" name="Promo"/>
    <tableColumn id="2" xr3:uid="{C670EBC2-BDE2-4D03-B36B-F5F8C79D834C}" name="Visits"/>
    <tableColumn id="3" xr3:uid="{BB2C2074-B04D-4F79-99F3-64C8DF0E8826}" name="Unique Visits"/>
    <tableColumn id="4" xr3:uid="{CB62C9D6-DDC3-427E-A25C-2361BB81CB97}" name="Revenue"/>
    <tableColumn id="5" xr3:uid="{313FCA4D-A344-4D78-8A8A-BE2B234FE591}" name="Profit"/>
    <tableColumn id="6" xr3:uid="{22A4B308-0935-4478-83C7-7411FC1FB646}" name="Volume"/>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A63689B-1141-40D6-9E88-78BE4D80B6D3}" name="Table6" displayName="Table6" ref="A60:F74" totalsRowShown="0">
  <autoFilter ref="A60:F74" xr:uid="{6A63689B-1141-40D6-9E88-78BE4D80B6D3}"/>
  <tableColumns count="6">
    <tableColumn id="1" xr3:uid="{D0C9489F-9D37-4531-818E-21CE8B109DFA}" name="Post-Promo"/>
    <tableColumn id="2" xr3:uid="{04A9AE64-B02A-41BF-BAEF-F4B7EA86F2C6}" name="Visits"/>
    <tableColumn id="3" xr3:uid="{A176FA71-3E24-4DDE-8BB4-08421F40A63C}" name="Unique Visits"/>
    <tableColumn id="4" xr3:uid="{4256BC15-6AF4-4A63-A826-5FAFE8BF94E5}" name="Revenue"/>
    <tableColumn id="5" xr3:uid="{6111FB39-E746-473C-8D93-5E02B2A070BD}" name="Profit"/>
    <tableColumn id="6" xr3:uid="{E1A10DF7-180E-44E0-AB74-DC983E0E94D0}" name="Volume"/>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B59AB2-641F-4EF4-9B1F-61D8F93A0637}" name="Table1" displayName="Table1" ref="A1:M67" totalsRowShown="0" headerRowDxfId="4">
  <tableColumns count="13">
    <tableColumn id="1" xr3:uid="{323BC606-D5AC-42B3-9329-9C3417C0416A}" name="Phase"/>
    <tableColumn id="2" xr3:uid="{693404C5-8FC0-4BC8-91AE-E74E4DD935AC}" name="PhraseDesc">
      <calculatedColumnFormula>_xlfn.CONCAT(C2, " - ", A2)</calculatedColumnFormula>
    </tableColumn>
    <tableColumn id="3" xr3:uid="{62DB04EC-E9C1-4D0D-A181-BCAE214437C7}" name="PhaseCode"/>
    <tableColumn id="4" xr3:uid="{4BC06E35-B4EE-4238-8F4B-7F78224A231B}" name="WeekCode"/>
    <tableColumn id="5" xr3:uid="{2C43ACF6-884E-4D2C-BFEE-414FDEA30EAE}" name="MonthYear"/>
    <tableColumn id="6" xr3:uid="{F9CC188D-5C1F-42E7-812F-92451529C0CB}" name="Year"/>
    <tableColumn id="7" xr3:uid="{29DFA445-37AE-402B-89DA-9383584B26A0}" name="YearMonth"/>
    <tableColumn id="8" xr3:uid="{35C53205-A3E9-4FB4-9AE2-26EB8B55297F}" name="Week (2008-2009)" dataDxfId="3"/>
    <tableColumn id="9" xr3:uid="{DDC41076-C35E-4EE9-9C47-02E562A4C3D4}" name="Visits"/>
    <tableColumn id="10" xr3:uid="{23ED5384-FAA6-47AE-9B58-1BBE5EDEBDCF}" name="Unique Visits" dataDxfId="2"/>
    <tableColumn id="11" xr3:uid="{A7092514-5A66-492F-8340-1E2B68DAE7D9}" name="Pageviews" dataDxfId="1"/>
    <tableColumn id="12" xr3:uid="{BBEF328A-8C1A-44F9-B526-05B1B5C1CE0D}" name="Pages/Visit"/>
    <tableColumn id="13" xr3:uid="{EB3CB076-0D06-4472-8DA3-5526B04E3023}" name="Total Time on Site (secs.)" dataDxfId="0">
      <calculatedColumnFormula>I2*N2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Week" xr10:uid="{2DB94500-8E64-4624-B999-B98B78B80BA1}" sourceName="[Range 1].[Week]">
  <pivotTables>
    <pivotTable tabId="17" name="PivotTable4"/>
  </pivotTables>
  <state minimalRefreshVersion="6" lastRefreshVersion="6" pivotCacheId="1232811898" filterType="dateBetween">
    <selection startDate="2005-01-01T00:00:00" endDate="2010-12-31T00:00:00"/>
    <bounds startDate="2005-01-01T00:00:00" endDate="201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Week" xr10:uid="{77893247-C02F-4D29-9AB3-FE62854BAB4D}" cache="Timeline_Week" caption="Week" level="0" selectionLevel="0" scrollPosition="2005-01-01T00:00:00"/>
</timeline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 dockstate="right" visibility="0" width="350" row="7">
    <wetp:webextensionref xmlns:r="http://schemas.openxmlformats.org/officeDocument/2006/relationships" r:id="rId2"/>
  </wetp:taskpane>
</wetp:taskpanes>
</file>

<file path=xl/webextensions/webextension1.xml><?xml version="1.0" encoding="utf-8"?>
<we:webextension xmlns:we="http://schemas.microsoft.com/office/webextensions/webextension/2010/11" id="{B4293098-071A-4FBB-9898-04E97D809D9D}">
  <we:reference id="wa200003696" version="1.3.0.0" store="en-US" storeType="OMEX"/>
  <we:alternateReferences>
    <we:reference id="WA200003696" version="1.3.0.0" store="WA200003696"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ebextensions/webextension2.xml><?xml version="1.0" encoding="utf-8"?>
<we:webextension xmlns:we="http://schemas.microsoft.com/office/webextensions/webextension/2010/11" id="{CC965643-B23D-4565-B333-EBDE216D67D7}">
  <we:reference id="wa104379190" version="2.0.0.0" store="en-001" storeType="OMEX"/>
  <we:alternateReferences>
    <we:reference id="wa104379190" version="2.0.0.0" store="WA104379190" storeType="OMEX"/>
  </we:alternateReferences>
  <we:properties/>
  <we:bindings>
    <we:binding id="RangeSelect" type="matrix" appref="{B04B0F41-6A0F-4F5C-B53E-CD9D8B53519D}"/>
    <we:binding id="Input" type="matrix" appref="{3B35FDA9-AC7E-4430-904D-3257999727A1}"/>
    <we:binding id="Output" type="matrix" appref="{E7014631-DB6D-4665-8314-12BBEBF50E84}"/>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2.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pivotTable" Target="../pivotTables/pivotTable7.xml"/><Relationship Id="rId7" Type="http://schemas.openxmlformats.org/officeDocument/2006/relationships/printerSettings" Target="../printerSettings/printerSettings3.bin"/><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4.bin"/><Relationship Id="rId1"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5" Type="http://schemas.openxmlformats.org/officeDocument/2006/relationships/drawing" Target="../drawings/drawing8.xml"/><Relationship Id="rId4"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www.gsb.columbia.edu/CaseWorks" TargetMode="External"/><Relationship Id="rId1" Type="http://schemas.openxmlformats.org/officeDocument/2006/relationships/hyperlink" Target="mailto:ColumbiaCaseWorks@gsb.columbia.edu" TargetMode="External"/><Relationship Id="rId4"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1.bin"/><Relationship Id="rId1" Type="http://schemas.openxmlformats.org/officeDocument/2006/relationships/pivotTable" Target="../pivotTables/pivotTable17.xml"/><Relationship Id="rId5" Type="http://schemas.microsoft.com/office/2011/relationships/timeline" Target="../timelines/timeline1.xml"/><Relationship Id="rId4" Type="http://schemas.microsoft.com/office/2007/relationships/slicer" Target="../slicers/slicer1.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hyperlink" Target="https://databox.com/website-traffic-benchmarks-by-industry" TargetMode="External"/></Relationships>
</file>

<file path=xl/worksheets/_rels/sheet23.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3:F290"/>
  <sheetViews>
    <sheetView topLeftCell="A52" workbookViewId="0">
      <selection activeCell="F18" sqref="F17:F18"/>
    </sheetView>
  </sheetViews>
  <sheetFormatPr defaultRowHeight="15"/>
  <cols>
    <col min="1" max="1" width="14.7109375" bestFit="1" customWidth="1"/>
    <col min="2" max="5" width="15.140625" bestFit="1" customWidth="1"/>
    <col min="6" max="6" width="11.140625" bestFit="1" customWidth="1"/>
    <col min="7" max="7" width="11.28515625" bestFit="1" customWidth="1"/>
    <col min="8" max="8" width="14.42578125" bestFit="1" customWidth="1"/>
    <col min="9" max="9" width="16" bestFit="1" customWidth="1"/>
    <col min="10" max="10" width="19.140625" bestFit="1" customWidth="1"/>
    <col min="11" max="11" width="11.140625" bestFit="1" customWidth="1"/>
    <col min="12" max="256" width="19.5703125" bestFit="1" customWidth="1"/>
  </cols>
  <sheetData>
    <row r="3" spans="1:6">
      <c r="A3" s="56" t="s">
        <v>0</v>
      </c>
      <c r="B3" s="56" t="s">
        <v>1</v>
      </c>
      <c r="C3" s="54"/>
      <c r="D3" s="54"/>
      <c r="E3" s="54"/>
      <c r="F3" s="55"/>
    </row>
    <row r="4" spans="1:6">
      <c r="A4" s="56" t="s">
        <v>2</v>
      </c>
      <c r="B4" s="53" t="s">
        <v>3</v>
      </c>
      <c r="C4" s="60" t="s">
        <v>4</v>
      </c>
      <c r="D4" s="60" t="s">
        <v>5</v>
      </c>
      <c r="E4" s="60" t="s">
        <v>6</v>
      </c>
      <c r="F4" s="59" t="s">
        <v>7</v>
      </c>
    </row>
    <row r="5" spans="1:6">
      <c r="A5" s="53">
        <v>1</v>
      </c>
      <c r="B5" s="53"/>
      <c r="C5" s="60"/>
      <c r="D5" s="60"/>
      <c r="E5" s="60">
        <v>1509</v>
      </c>
      <c r="F5" s="59">
        <v>1509</v>
      </c>
    </row>
    <row r="6" spans="1:6">
      <c r="A6" s="57">
        <v>2</v>
      </c>
      <c r="B6" s="57"/>
      <c r="E6">
        <v>1450</v>
      </c>
      <c r="F6" s="95">
        <v>1450</v>
      </c>
    </row>
    <row r="7" spans="1:6">
      <c r="A7" s="57">
        <v>3</v>
      </c>
      <c r="B7" s="57"/>
      <c r="E7">
        <v>1306</v>
      </c>
      <c r="F7" s="95">
        <v>1306</v>
      </c>
    </row>
    <row r="8" spans="1:6">
      <c r="A8" s="57">
        <v>4</v>
      </c>
      <c r="B8" s="57"/>
      <c r="E8">
        <v>1301</v>
      </c>
      <c r="F8" s="95">
        <v>1301</v>
      </c>
    </row>
    <row r="9" spans="1:6">
      <c r="A9" s="57">
        <v>5</v>
      </c>
      <c r="B9" s="57"/>
      <c r="E9">
        <v>1255</v>
      </c>
      <c r="F9" s="95">
        <v>1255</v>
      </c>
    </row>
    <row r="10" spans="1:6">
      <c r="A10" s="57">
        <v>6</v>
      </c>
      <c r="B10" s="57"/>
      <c r="E10">
        <v>841</v>
      </c>
      <c r="F10" s="95">
        <v>841</v>
      </c>
    </row>
    <row r="11" spans="1:6">
      <c r="A11" s="57">
        <v>7</v>
      </c>
      <c r="B11" s="57"/>
      <c r="E11">
        <v>731</v>
      </c>
      <c r="F11" s="95">
        <v>731</v>
      </c>
    </row>
    <row r="12" spans="1:6">
      <c r="A12" s="57">
        <v>8</v>
      </c>
      <c r="B12" s="57"/>
      <c r="E12">
        <v>706</v>
      </c>
      <c r="F12" s="95">
        <v>706</v>
      </c>
    </row>
    <row r="13" spans="1:6">
      <c r="A13" s="57">
        <v>9</v>
      </c>
      <c r="B13" s="57"/>
      <c r="E13">
        <v>976</v>
      </c>
      <c r="F13" s="95">
        <v>976</v>
      </c>
    </row>
    <row r="14" spans="1:6">
      <c r="A14" s="57">
        <v>10</v>
      </c>
      <c r="B14" s="57"/>
      <c r="E14">
        <v>850</v>
      </c>
      <c r="F14" s="95">
        <v>850</v>
      </c>
    </row>
    <row r="15" spans="1:6">
      <c r="A15" s="57">
        <v>11</v>
      </c>
      <c r="B15" s="57"/>
      <c r="E15">
        <v>791</v>
      </c>
      <c r="F15" s="95">
        <v>791</v>
      </c>
    </row>
    <row r="16" spans="1:6">
      <c r="A16" s="57">
        <v>12</v>
      </c>
      <c r="B16" s="57"/>
      <c r="E16">
        <v>685</v>
      </c>
      <c r="F16" s="95">
        <v>685</v>
      </c>
    </row>
    <row r="17" spans="1:6">
      <c r="A17" s="57">
        <v>13</v>
      </c>
      <c r="B17" s="57"/>
      <c r="E17">
        <v>668</v>
      </c>
      <c r="F17" s="95">
        <v>668</v>
      </c>
    </row>
    <row r="18" spans="1:6">
      <c r="A18" s="57">
        <v>14</v>
      </c>
      <c r="B18" s="57"/>
      <c r="E18">
        <v>594</v>
      </c>
      <c r="F18" s="95">
        <v>594</v>
      </c>
    </row>
    <row r="19" spans="1:6">
      <c r="A19" s="57">
        <v>15</v>
      </c>
      <c r="B19" s="57">
        <v>537</v>
      </c>
      <c r="F19" s="95">
        <v>537</v>
      </c>
    </row>
    <row r="20" spans="1:6">
      <c r="A20" s="57">
        <v>16</v>
      </c>
      <c r="B20" s="57">
        <v>508</v>
      </c>
      <c r="F20" s="95">
        <v>508</v>
      </c>
    </row>
    <row r="21" spans="1:6">
      <c r="A21" s="57">
        <v>17</v>
      </c>
      <c r="B21" s="57">
        <v>495</v>
      </c>
      <c r="F21" s="95">
        <v>495</v>
      </c>
    </row>
    <row r="22" spans="1:6">
      <c r="A22" s="57">
        <v>18</v>
      </c>
      <c r="B22" s="57">
        <v>585</v>
      </c>
      <c r="F22" s="95">
        <v>585</v>
      </c>
    </row>
    <row r="23" spans="1:6">
      <c r="A23" s="57">
        <v>19</v>
      </c>
      <c r="B23" s="57">
        <v>549</v>
      </c>
      <c r="F23" s="95">
        <v>549</v>
      </c>
    </row>
    <row r="24" spans="1:6">
      <c r="A24" s="57">
        <v>20</v>
      </c>
      <c r="B24" s="57">
        <v>500</v>
      </c>
      <c r="F24" s="95">
        <v>500</v>
      </c>
    </row>
    <row r="25" spans="1:6">
      <c r="A25" s="57">
        <v>21</v>
      </c>
      <c r="B25" s="57">
        <v>525</v>
      </c>
      <c r="F25" s="95">
        <v>525</v>
      </c>
    </row>
    <row r="26" spans="1:6">
      <c r="A26" s="57">
        <v>22</v>
      </c>
      <c r="B26" s="57">
        <v>520</v>
      </c>
      <c r="F26" s="95">
        <v>520</v>
      </c>
    </row>
    <row r="27" spans="1:6">
      <c r="A27" s="57">
        <v>23</v>
      </c>
      <c r="B27" s="57">
        <v>511</v>
      </c>
      <c r="F27" s="95">
        <v>511</v>
      </c>
    </row>
    <row r="28" spans="1:6">
      <c r="A28" s="57">
        <v>24</v>
      </c>
      <c r="B28" s="57">
        <v>507</v>
      </c>
      <c r="F28" s="95">
        <v>507</v>
      </c>
    </row>
    <row r="29" spans="1:6">
      <c r="A29" s="57">
        <v>25</v>
      </c>
      <c r="B29" s="57">
        <v>500</v>
      </c>
      <c r="F29" s="95">
        <v>500</v>
      </c>
    </row>
    <row r="30" spans="1:6">
      <c r="A30" s="57">
        <v>26</v>
      </c>
      <c r="B30" s="57">
        <v>511</v>
      </c>
      <c r="F30" s="95">
        <v>511</v>
      </c>
    </row>
    <row r="31" spans="1:6">
      <c r="A31" s="57">
        <v>27</v>
      </c>
      <c r="B31" s="57">
        <v>510</v>
      </c>
      <c r="F31" s="95">
        <v>510</v>
      </c>
    </row>
    <row r="32" spans="1:6">
      <c r="A32" s="57">
        <v>28</v>
      </c>
      <c r="B32" s="57">
        <v>498</v>
      </c>
      <c r="F32" s="95">
        <v>498</v>
      </c>
    </row>
    <row r="33" spans="1:6">
      <c r="A33" s="57">
        <v>29</v>
      </c>
      <c r="B33" s="57">
        <v>499</v>
      </c>
      <c r="F33" s="95">
        <v>499</v>
      </c>
    </row>
    <row r="34" spans="1:6">
      <c r="A34" s="57">
        <v>30</v>
      </c>
      <c r="B34" s="57">
        <v>535</v>
      </c>
      <c r="F34" s="95">
        <v>535</v>
      </c>
    </row>
    <row r="35" spans="1:6">
      <c r="A35" s="57">
        <v>31</v>
      </c>
      <c r="B35" s="57">
        <v>366</v>
      </c>
      <c r="F35" s="95">
        <v>366</v>
      </c>
    </row>
    <row r="36" spans="1:6">
      <c r="A36" s="57">
        <v>32</v>
      </c>
      <c r="B36" s="57">
        <v>385</v>
      </c>
      <c r="F36" s="95">
        <v>385</v>
      </c>
    </row>
    <row r="37" spans="1:6">
      <c r="A37" s="57">
        <v>33</v>
      </c>
      <c r="B37" s="57">
        <v>495</v>
      </c>
      <c r="F37" s="95">
        <v>495</v>
      </c>
    </row>
    <row r="38" spans="1:6">
      <c r="A38" s="57">
        <v>34</v>
      </c>
      <c r="B38" s="57">
        <v>583</v>
      </c>
      <c r="F38" s="95">
        <v>583</v>
      </c>
    </row>
    <row r="39" spans="1:6">
      <c r="A39" s="57">
        <v>35</v>
      </c>
      <c r="B39" s="57">
        <v>734</v>
      </c>
      <c r="F39" s="95">
        <v>734</v>
      </c>
    </row>
    <row r="40" spans="1:6">
      <c r="A40" s="57">
        <v>36</v>
      </c>
      <c r="B40" s="57"/>
      <c r="C40">
        <v>930</v>
      </c>
      <c r="F40" s="95">
        <v>930</v>
      </c>
    </row>
    <row r="41" spans="1:6">
      <c r="A41" s="57">
        <v>37</v>
      </c>
      <c r="B41" s="57"/>
      <c r="C41">
        <v>1136</v>
      </c>
      <c r="F41" s="95">
        <v>1136</v>
      </c>
    </row>
    <row r="42" spans="1:6">
      <c r="A42" s="57">
        <v>38</v>
      </c>
      <c r="B42" s="57"/>
      <c r="C42">
        <v>2229</v>
      </c>
      <c r="F42" s="95">
        <v>2229</v>
      </c>
    </row>
    <row r="43" spans="1:6">
      <c r="A43" s="57">
        <v>39</v>
      </c>
      <c r="B43" s="57"/>
      <c r="C43">
        <v>1946</v>
      </c>
      <c r="F43" s="95">
        <v>1946</v>
      </c>
    </row>
    <row r="44" spans="1:6">
      <c r="A44" s="57">
        <v>40</v>
      </c>
      <c r="B44" s="57"/>
      <c r="C44">
        <v>2228</v>
      </c>
      <c r="F44" s="95">
        <v>2228</v>
      </c>
    </row>
    <row r="45" spans="1:6">
      <c r="A45" s="57">
        <v>41</v>
      </c>
      <c r="B45" s="57"/>
      <c r="C45">
        <v>3617</v>
      </c>
      <c r="F45" s="95">
        <v>3617</v>
      </c>
    </row>
    <row r="46" spans="1:6">
      <c r="A46" s="57">
        <v>42</v>
      </c>
      <c r="B46" s="57"/>
      <c r="C46">
        <v>2482</v>
      </c>
      <c r="F46" s="95">
        <v>2482</v>
      </c>
    </row>
    <row r="47" spans="1:6">
      <c r="A47" s="57">
        <v>43</v>
      </c>
      <c r="B47" s="57"/>
      <c r="C47">
        <v>2896</v>
      </c>
      <c r="F47" s="95">
        <v>2896</v>
      </c>
    </row>
    <row r="48" spans="1:6">
      <c r="A48" s="57">
        <v>44</v>
      </c>
      <c r="B48" s="57"/>
      <c r="C48">
        <v>1585</v>
      </c>
      <c r="F48" s="95">
        <v>1585</v>
      </c>
    </row>
    <row r="49" spans="1:6">
      <c r="A49" s="57">
        <v>45</v>
      </c>
      <c r="B49" s="57"/>
      <c r="C49">
        <v>1689</v>
      </c>
      <c r="F49" s="95">
        <v>1689</v>
      </c>
    </row>
    <row r="50" spans="1:6">
      <c r="A50" s="57">
        <v>46</v>
      </c>
      <c r="B50" s="57"/>
      <c r="C50">
        <v>1030</v>
      </c>
      <c r="F50" s="95">
        <v>1030</v>
      </c>
    </row>
    <row r="51" spans="1:6">
      <c r="A51" s="57">
        <v>47</v>
      </c>
      <c r="B51" s="57"/>
      <c r="C51">
        <v>1166</v>
      </c>
      <c r="F51" s="95">
        <v>1166</v>
      </c>
    </row>
    <row r="52" spans="1:6">
      <c r="A52" s="57">
        <v>48</v>
      </c>
      <c r="B52" s="57"/>
      <c r="C52">
        <v>1178</v>
      </c>
      <c r="F52" s="95">
        <v>1178</v>
      </c>
    </row>
    <row r="53" spans="1:6">
      <c r="A53" s="57">
        <v>49</v>
      </c>
      <c r="B53" s="57"/>
      <c r="C53">
        <v>1613</v>
      </c>
      <c r="F53" s="95">
        <v>1613</v>
      </c>
    </row>
    <row r="54" spans="1:6">
      <c r="A54" s="57">
        <v>50</v>
      </c>
      <c r="B54" s="57"/>
      <c r="C54">
        <v>1452</v>
      </c>
      <c r="F54" s="95">
        <v>1452</v>
      </c>
    </row>
    <row r="55" spans="1:6">
      <c r="A55" s="57">
        <v>51</v>
      </c>
      <c r="B55" s="57"/>
      <c r="C55">
        <v>1246</v>
      </c>
      <c r="F55" s="95">
        <v>1246</v>
      </c>
    </row>
    <row r="56" spans="1:6">
      <c r="A56" s="57">
        <v>52</v>
      </c>
      <c r="B56" s="57"/>
      <c r="C56">
        <v>1137</v>
      </c>
      <c r="F56" s="95">
        <v>1137</v>
      </c>
    </row>
    <row r="57" spans="1:6">
      <c r="A57" s="57">
        <v>53</v>
      </c>
      <c r="B57" s="57"/>
      <c r="D57">
        <v>912</v>
      </c>
      <c r="F57" s="95">
        <v>912</v>
      </c>
    </row>
    <row r="58" spans="1:6">
      <c r="A58" s="57">
        <v>54</v>
      </c>
      <c r="B58" s="57"/>
      <c r="D58">
        <v>909</v>
      </c>
      <c r="F58" s="95">
        <v>909</v>
      </c>
    </row>
    <row r="59" spans="1:6">
      <c r="A59" s="57">
        <v>55</v>
      </c>
      <c r="B59" s="57"/>
      <c r="D59">
        <v>848</v>
      </c>
      <c r="F59" s="95">
        <v>848</v>
      </c>
    </row>
    <row r="60" spans="1:6">
      <c r="A60" s="57">
        <v>56</v>
      </c>
      <c r="B60" s="57"/>
      <c r="D60">
        <v>896</v>
      </c>
      <c r="F60" s="95">
        <v>896</v>
      </c>
    </row>
    <row r="61" spans="1:6">
      <c r="A61" s="57">
        <v>57</v>
      </c>
      <c r="B61" s="57"/>
      <c r="D61">
        <v>789</v>
      </c>
      <c r="F61" s="95">
        <v>789</v>
      </c>
    </row>
    <row r="62" spans="1:6">
      <c r="A62" s="57">
        <v>58</v>
      </c>
      <c r="B62" s="57"/>
      <c r="D62">
        <v>762</v>
      </c>
      <c r="F62" s="95">
        <v>762</v>
      </c>
    </row>
    <row r="63" spans="1:6">
      <c r="A63" s="57">
        <v>59</v>
      </c>
      <c r="B63" s="57"/>
      <c r="D63">
        <v>750</v>
      </c>
      <c r="F63" s="95">
        <v>750</v>
      </c>
    </row>
    <row r="64" spans="1:6">
      <c r="A64" s="57">
        <v>60</v>
      </c>
      <c r="B64" s="57"/>
      <c r="D64">
        <v>828</v>
      </c>
      <c r="F64" s="95">
        <v>828</v>
      </c>
    </row>
    <row r="65" spans="1:6">
      <c r="A65" s="57">
        <v>61</v>
      </c>
      <c r="B65" s="57"/>
      <c r="D65">
        <v>811</v>
      </c>
      <c r="F65" s="95">
        <v>811</v>
      </c>
    </row>
    <row r="66" spans="1:6">
      <c r="A66" s="57">
        <v>62</v>
      </c>
      <c r="B66" s="57"/>
      <c r="D66">
        <v>828</v>
      </c>
      <c r="F66" s="95">
        <v>828</v>
      </c>
    </row>
    <row r="67" spans="1:6">
      <c r="A67" s="57">
        <v>63</v>
      </c>
      <c r="B67" s="57"/>
      <c r="D67">
        <v>737</v>
      </c>
      <c r="F67" s="95">
        <v>737</v>
      </c>
    </row>
    <row r="68" spans="1:6">
      <c r="A68" s="57">
        <v>64</v>
      </c>
      <c r="B68" s="57"/>
      <c r="D68">
        <v>718</v>
      </c>
      <c r="F68" s="95">
        <v>718</v>
      </c>
    </row>
    <row r="69" spans="1:6">
      <c r="A69" s="57">
        <v>65</v>
      </c>
      <c r="B69" s="57"/>
      <c r="D69">
        <v>714</v>
      </c>
      <c r="F69" s="95">
        <v>714</v>
      </c>
    </row>
    <row r="70" spans="1:6">
      <c r="A70" s="57">
        <v>66</v>
      </c>
      <c r="B70" s="57"/>
      <c r="D70">
        <v>709</v>
      </c>
      <c r="F70" s="95">
        <v>709</v>
      </c>
    </row>
    <row r="71" spans="1:6">
      <c r="A71" s="58" t="s">
        <v>7</v>
      </c>
      <c r="B71" s="58">
        <v>10853</v>
      </c>
      <c r="C71" s="96">
        <v>29560</v>
      </c>
      <c r="D71" s="96">
        <v>11211</v>
      </c>
      <c r="E71" s="96">
        <v>13663</v>
      </c>
      <c r="F71" s="97">
        <v>65287</v>
      </c>
    </row>
    <row r="76" spans="1:6">
      <c r="A76" s="56" t="s">
        <v>8</v>
      </c>
      <c r="B76" s="56" t="s">
        <v>1</v>
      </c>
      <c r="C76" s="54"/>
      <c r="D76" s="54"/>
      <c r="E76" s="54"/>
      <c r="F76" s="55"/>
    </row>
    <row r="77" spans="1:6">
      <c r="A77" s="56" t="s">
        <v>2</v>
      </c>
      <c r="B77" s="53" t="s">
        <v>3</v>
      </c>
      <c r="C77" s="60" t="s">
        <v>4</v>
      </c>
      <c r="D77" s="60" t="s">
        <v>5</v>
      </c>
      <c r="E77" s="60" t="s">
        <v>6</v>
      </c>
      <c r="F77" s="59" t="s">
        <v>7</v>
      </c>
    </row>
    <row r="78" spans="1:6">
      <c r="A78" s="53">
        <v>1</v>
      </c>
      <c r="B78" s="53"/>
      <c r="C78" s="60"/>
      <c r="D78" s="60"/>
      <c r="E78" s="60">
        <v>480728.00599999999</v>
      </c>
      <c r="F78" s="59">
        <v>480728.00599999999</v>
      </c>
    </row>
    <row r="79" spans="1:6">
      <c r="A79" s="57">
        <v>2</v>
      </c>
      <c r="B79" s="57"/>
      <c r="E79">
        <v>641155.47600000002</v>
      </c>
      <c r="F79" s="95">
        <v>641155.47600000002</v>
      </c>
    </row>
    <row r="80" spans="1:6">
      <c r="A80" s="57">
        <v>3</v>
      </c>
      <c r="B80" s="57"/>
      <c r="E80">
        <v>890076.65</v>
      </c>
      <c r="F80" s="95">
        <v>890076.65</v>
      </c>
    </row>
    <row r="81" spans="1:6">
      <c r="A81" s="57">
        <v>4</v>
      </c>
      <c r="B81" s="57"/>
      <c r="E81">
        <v>552673.97799999989</v>
      </c>
      <c r="F81" s="95">
        <v>552673.97799999989</v>
      </c>
    </row>
    <row r="82" spans="1:6">
      <c r="A82" s="57">
        <v>5</v>
      </c>
      <c r="B82" s="57"/>
      <c r="E82">
        <v>750776.98400000005</v>
      </c>
      <c r="F82" s="95">
        <v>750776.98400000005</v>
      </c>
    </row>
    <row r="83" spans="1:6">
      <c r="A83" s="57">
        <v>6</v>
      </c>
      <c r="B83" s="57"/>
      <c r="E83">
        <v>553054.69299999997</v>
      </c>
      <c r="F83" s="95">
        <v>553054.69299999997</v>
      </c>
    </row>
    <row r="84" spans="1:6">
      <c r="A84" s="57">
        <v>7</v>
      </c>
      <c r="B84" s="57"/>
      <c r="E84">
        <v>274567.61199999996</v>
      </c>
      <c r="F84" s="95">
        <v>274567.61199999996</v>
      </c>
    </row>
    <row r="85" spans="1:6">
      <c r="A85" s="57">
        <v>8</v>
      </c>
      <c r="B85" s="57"/>
      <c r="E85">
        <v>619284.63600000006</v>
      </c>
      <c r="F85" s="95">
        <v>619284.63600000006</v>
      </c>
    </row>
    <row r="86" spans="1:6">
      <c r="A86" s="57">
        <v>9</v>
      </c>
      <c r="B86" s="57"/>
      <c r="E86">
        <v>674484.58799999999</v>
      </c>
      <c r="F86" s="95">
        <v>674484.58799999999</v>
      </c>
    </row>
    <row r="87" spans="1:6">
      <c r="A87" s="57">
        <v>10</v>
      </c>
      <c r="B87" s="57"/>
      <c r="E87">
        <v>762559.12300000002</v>
      </c>
      <c r="F87" s="95">
        <v>762559.12300000002</v>
      </c>
    </row>
    <row r="88" spans="1:6">
      <c r="A88" s="57">
        <v>11</v>
      </c>
      <c r="B88" s="57"/>
      <c r="E88">
        <v>479084.17399999994</v>
      </c>
      <c r="F88" s="95">
        <v>479084.17399999994</v>
      </c>
    </row>
    <row r="89" spans="1:6">
      <c r="A89" s="57">
        <v>12</v>
      </c>
      <c r="B89" s="57"/>
      <c r="E89">
        <v>528270.7159999999</v>
      </c>
      <c r="F89" s="95">
        <v>528270.7159999999</v>
      </c>
    </row>
    <row r="90" spans="1:6">
      <c r="A90" s="57">
        <v>13</v>
      </c>
      <c r="B90" s="57"/>
      <c r="E90">
        <v>540675.97299999988</v>
      </c>
      <c r="F90" s="95">
        <v>540675.97299999988</v>
      </c>
    </row>
    <row r="91" spans="1:6">
      <c r="A91" s="57">
        <v>14</v>
      </c>
      <c r="B91" s="57"/>
      <c r="E91">
        <v>768109.11300000001</v>
      </c>
      <c r="F91" s="95">
        <v>768109.11300000001</v>
      </c>
    </row>
    <row r="92" spans="1:6">
      <c r="A92" s="57">
        <v>15</v>
      </c>
      <c r="B92" s="57">
        <v>403820.10800000001</v>
      </c>
      <c r="F92" s="95">
        <v>403820.10800000001</v>
      </c>
    </row>
    <row r="93" spans="1:6">
      <c r="A93" s="57">
        <v>16</v>
      </c>
      <c r="B93" s="57">
        <v>388745.03499999997</v>
      </c>
      <c r="F93" s="95">
        <v>388745.03499999997</v>
      </c>
    </row>
    <row r="94" spans="1:6">
      <c r="A94" s="57">
        <v>17</v>
      </c>
      <c r="B94" s="57">
        <v>622367.2969999999</v>
      </c>
      <c r="F94" s="95">
        <v>622367.2969999999</v>
      </c>
    </row>
    <row r="95" spans="1:6">
      <c r="A95" s="57">
        <v>18</v>
      </c>
      <c r="B95" s="57">
        <v>456011.80799999996</v>
      </c>
      <c r="F95" s="95">
        <v>456011.80799999996</v>
      </c>
    </row>
    <row r="96" spans="1:6">
      <c r="A96" s="57">
        <v>19</v>
      </c>
      <c r="B96" s="57">
        <v>951216.16399999999</v>
      </c>
      <c r="F96" s="95">
        <v>951216.16399999999</v>
      </c>
    </row>
    <row r="97" spans="1:6">
      <c r="A97" s="57">
        <v>20</v>
      </c>
      <c r="B97" s="57">
        <v>534541.67599999998</v>
      </c>
      <c r="F97" s="95">
        <v>534541.67599999998</v>
      </c>
    </row>
    <row r="98" spans="1:6">
      <c r="A98" s="57">
        <v>21</v>
      </c>
      <c r="B98" s="57">
        <v>537651.89399999985</v>
      </c>
      <c r="F98" s="95">
        <v>537651.89399999985</v>
      </c>
    </row>
    <row r="99" spans="1:6">
      <c r="A99" s="57">
        <v>22</v>
      </c>
      <c r="B99" s="57">
        <v>623710.09299999999</v>
      </c>
      <c r="F99" s="95">
        <v>623710.09299999999</v>
      </c>
    </row>
    <row r="100" spans="1:6">
      <c r="A100" s="57">
        <v>23</v>
      </c>
      <c r="B100" s="57">
        <v>764838.99300000002</v>
      </c>
      <c r="F100" s="95">
        <v>764838.99300000002</v>
      </c>
    </row>
    <row r="101" spans="1:6">
      <c r="A101" s="57">
        <v>24</v>
      </c>
      <c r="B101" s="57">
        <v>315647.109</v>
      </c>
      <c r="F101" s="95">
        <v>315647.109</v>
      </c>
    </row>
    <row r="102" spans="1:6">
      <c r="A102" s="57">
        <v>25</v>
      </c>
      <c r="B102" s="57">
        <v>610984.65799999994</v>
      </c>
      <c r="F102" s="95">
        <v>610984.65799999994</v>
      </c>
    </row>
    <row r="103" spans="1:6">
      <c r="A103" s="57">
        <v>26</v>
      </c>
      <c r="B103" s="57">
        <v>563524.68699999992</v>
      </c>
      <c r="F103" s="95">
        <v>563524.68699999992</v>
      </c>
    </row>
    <row r="104" spans="1:6">
      <c r="A104" s="57">
        <v>27</v>
      </c>
      <c r="B104" s="57">
        <v>555497.23600000003</v>
      </c>
      <c r="F104" s="95">
        <v>555497.23600000003</v>
      </c>
    </row>
    <row r="105" spans="1:6">
      <c r="A105" s="57">
        <v>28</v>
      </c>
      <c r="B105" s="57">
        <v>432657.446</v>
      </c>
      <c r="F105" s="95">
        <v>432657.446</v>
      </c>
    </row>
    <row r="106" spans="1:6">
      <c r="A106" s="57">
        <v>29</v>
      </c>
      <c r="B106" s="57">
        <v>488985.67099999997</v>
      </c>
      <c r="F106" s="95">
        <v>488985.67099999997</v>
      </c>
    </row>
    <row r="107" spans="1:6">
      <c r="A107" s="57">
        <v>30</v>
      </c>
      <c r="B107" s="57">
        <v>689428.11499999987</v>
      </c>
      <c r="F107" s="95">
        <v>689428.11499999987</v>
      </c>
    </row>
    <row r="108" spans="1:6">
      <c r="A108" s="57">
        <v>31</v>
      </c>
      <c r="B108" s="57">
        <v>343105.08400000003</v>
      </c>
      <c r="F108" s="95">
        <v>343105.08400000003</v>
      </c>
    </row>
    <row r="109" spans="1:6">
      <c r="A109" s="57">
        <v>32</v>
      </c>
      <c r="B109" s="57">
        <v>605155.42599999998</v>
      </c>
      <c r="F109" s="95">
        <v>605155.42599999998</v>
      </c>
    </row>
    <row r="110" spans="1:6">
      <c r="A110" s="57">
        <v>33</v>
      </c>
      <c r="B110" s="57">
        <v>407276.99</v>
      </c>
      <c r="F110" s="95">
        <v>407276.99</v>
      </c>
    </row>
    <row r="111" spans="1:6">
      <c r="A111" s="57">
        <v>34</v>
      </c>
      <c r="B111" s="57">
        <v>405484.23799999995</v>
      </c>
      <c r="F111" s="95">
        <v>405484.23799999995</v>
      </c>
    </row>
    <row r="112" spans="1:6">
      <c r="A112" s="57">
        <v>35</v>
      </c>
      <c r="B112" s="57">
        <v>519934.13700000005</v>
      </c>
      <c r="F112" s="95">
        <v>519934.13700000005</v>
      </c>
    </row>
    <row r="113" spans="1:6">
      <c r="A113" s="57">
        <v>36</v>
      </c>
      <c r="B113" s="57"/>
      <c r="C113">
        <v>614454.69800000009</v>
      </c>
      <c r="F113" s="95">
        <v>614454.69800000009</v>
      </c>
    </row>
    <row r="114" spans="1:6">
      <c r="A114" s="57">
        <v>37</v>
      </c>
      <c r="B114" s="57"/>
      <c r="C114">
        <v>516269.92300000001</v>
      </c>
      <c r="F114" s="95">
        <v>516269.92300000001</v>
      </c>
    </row>
    <row r="115" spans="1:6">
      <c r="A115" s="57">
        <v>38</v>
      </c>
      <c r="B115" s="57"/>
      <c r="C115">
        <v>297812.74900000001</v>
      </c>
      <c r="F115" s="95">
        <v>297812.74900000001</v>
      </c>
    </row>
    <row r="116" spans="1:6">
      <c r="A116" s="57">
        <v>39</v>
      </c>
      <c r="B116" s="57"/>
      <c r="C116">
        <v>692677.08699999994</v>
      </c>
      <c r="F116" s="95">
        <v>692677.08699999994</v>
      </c>
    </row>
    <row r="117" spans="1:6">
      <c r="A117" s="57">
        <v>40</v>
      </c>
      <c r="B117" s="57"/>
      <c r="C117">
        <v>897163.71199999994</v>
      </c>
      <c r="F117" s="95">
        <v>897163.71199999994</v>
      </c>
    </row>
    <row r="118" spans="1:6">
      <c r="A118" s="57">
        <v>41</v>
      </c>
      <c r="B118" s="57"/>
      <c r="C118">
        <v>417727.33199999999</v>
      </c>
      <c r="F118" s="95">
        <v>417727.33199999999</v>
      </c>
    </row>
    <row r="119" spans="1:6">
      <c r="A119" s="57">
        <v>42</v>
      </c>
      <c r="B119" s="57"/>
      <c r="C119">
        <v>326968.75199999998</v>
      </c>
      <c r="F119" s="95">
        <v>326968.75199999998</v>
      </c>
    </row>
    <row r="120" spans="1:6">
      <c r="A120" s="57">
        <v>43</v>
      </c>
      <c r="B120" s="57"/>
      <c r="C120">
        <v>326482.16100000002</v>
      </c>
      <c r="F120" s="95">
        <v>326482.16100000002</v>
      </c>
    </row>
    <row r="121" spans="1:6">
      <c r="A121" s="57">
        <v>44</v>
      </c>
      <c r="B121" s="57"/>
      <c r="C121">
        <v>508026.89499999996</v>
      </c>
      <c r="F121" s="95">
        <v>508026.89499999996</v>
      </c>
    </row>
    <row r="122" spans="1:6">
      <c r="A122" s="57">
        <v>45</v>
      </c>
      <c r="B122" s="57"/>
      <c r="C122">
        <v>413937.07999999996</v>
      </c>
      <c r="F122" s="95">
        <v>413937.07999999996</v>
      </c>
    </row>
    <row r="123" spans="1:6">
      <c r="A123" s="57">
        <v>46</v>
      </c>
      <c r="B123" s="57"/>
      <c r="C123">
        <v>422487.91</v>
      </c>
      <c r="F123" s="95">
        <v>422487.91</v>
      </c>
    </row>
    <row r="124" spans="1:6">
      <c r="A124" s="57">
        <v>47</v>
      </c>
      <c r="B124" s="57"/>
      <c r="C124">
        <v>376751.076</v>
      </c>
      <c r="F124" s="95">
        <v>376751.076</v>
      </c>
    </row>
    <row r="125" spans="1:6">
      <c r="A125" s="57">
        <v>48</v>
      </c>
      <c r="B125" s="57"/>
      <c r="C125">
        <v>410241.17799999996</v>
      </c>
      <c r="F125" s="95">
        <v>410241.17799999996</v>
      </c>
    </row>
    <row r="126" spans="1:6">
      <c r="A126" s="57">
        <v>49</v>
      </c>
      <c r="B126" s="57"/>
      <c r="C126">
        <v>549750.11400000006</v>
      </c>
      <c r="F126" s="95">
        <v>549750.11400000006</v>
      </c>
    </row>
    <row r="127" spans="1:6">
      <c r="A127" s="57">
        <v>50</v>
      </c>
      <c r="B127" s="57"/>
      <c r="C127">
        <v>268159.51300000004</v>
      </c>
      <c r="F127" s="95">
        <v>268159.51300000004</v>
      </c>
    </row>
    <row r="128" spans="1:6">
      <c r="A128" s="57">
        <v>51</v>
      </c>
      <c r="B128" s="57"/>
      <c r="C128">
        <v>322730.19300000003</v>
      </c>
      <c r="F128" s="95">
        <v>322730.19300000003</v>
      </c>
    </row>
    <row r="129" spans="1:6">
      <c r="A129" s="57">
        <v>52</v>
      </c>
      <c r="B129" s="57"/>
      <c r="C129">
        <v>397140.04299999995</v>
      </c>
      <c r="F129" s="95">
        <v>397140.04299999995</v>
      </c>
    </row>
    <row r="130" spans="1:6">
      <c r="A130" s="57">
        <v>53</v>
      </c>
      <c r="B130" s="57"/>
      <c r="D130">
        <v>370914.26199999999</v>
      </c>
      <c r="F130" s="95">
        <v>370914.26199999999</v>
      </c>
    </row>
    <row r="131" spans="1:6">
      <c r="A131" s="57">
        <v>54</v>
      </c>
      <c r="B131" s="57"/>
      <c r="D131">
        <v>299424.67199999996</v>
      </c>
      <c r="F131" s="95">
        <v>299424.67199999996</v>
      </c>
    </row>
    <row r="132" spans="1:6">
      <c r="A132" s="57">
        <v>55</v>
      </c>
      <c r="B132" s="57"/>
      <c r="D132">
        <v>297325.95399999997</v>
      </c>
      <c r="F132" s="95">
        <v>297325.95399999997</v>
      </c>
    </row>
    <row r="133" spans="1:6">
      <c r="A133" s="57">
        <v>56</v>
      </c>
      <c r="B133" s="57"/>
      <c r="D133">
        <v>336761.5849999999</v>
      </c>
      <c r="F133" s="95">
        <v>336761.5849999999</v>
      </c>
    </row>
    <row r="134" spans="1:6">
      <c r="A134" s="57">
        <v>57</v>
      </c>
      <c r="B134" s="57"/>
      <c r="D134">
        <v>419302.31400000001</v>
      </c>
      <c r="F134" s="95">
        <v>419302.31400000001</v>
      </c>
    </row>
    <row r="135" spans="1:6">
      <c r="A135" s="57">
        <v>58</v>
      </c>
      <c r="B135" s="57"/>
      <c r="D135">
        <v>191171.579</v>
      </c>
      <c r="F135" s="95">
        <v>191171.579</v>
      </c>
    </row>
    <row r="136" spans="1:6">
      <c r="A136" s="57">
        <v>59</v>
      </c>
      <c r="B136" s="57"/>
      <c r="D136">
        <v>133966.902</v>
      </c>
      <c r="F136" s="95">
        <v>133966.902</v>
      </c>
    </row>
    <row r="137" spans="1:6">
      <c r="A137" s="57">
        <v>60</v>
      </c>
      <c r="B137" s="57"/>
      <c r="D137">
        <v>615712.78299999994</v>
      </c>
      <c r="F137" s="95">
        <v>615712.78299999994</v>
      </c>
    </row>
    <row r="138" spans="1:6">
      <c r="A138" s="57">
        <v>61</v>
      </c>
      <c r="B138" s="57"/>
      <c r="D138">
        <v>360032.59600000002</v>
      </c>
      <c r="F138" s="95">
        <v>360032.59600000002</v>
      </c>
    </row>
    <row r="139" spans="1:6">
      <c r="A139" s="57">
        <v>62</v>
      </c>
      <c r="B139" s="57"/>
      <c r="D139">
        <v>573918.45299999998</v>
      </c>
      <c r="F139" s="95">
        <v>573918.45299999998</v>
      </c>
    </row>
    <row r="140" spans="1:6">
      <c r="A140" s="57">
        <v>63</v>
      </c>
      <c r="B140" s="57"/>
      <c r="D140">
        <v>397550.1</v>
      </c>
      <c r="F140" s="95">
        <v>397550.1</v>
      </c>
    </row>
    <row r="141" spans="1:6">
      <c r="A141" s="57">
        <v>64</v>
      </c>
      <c r="B141" s="57"/>
      <c r="D141">
        <v>282044.85799999995</v>
      </c>
      <c r="F141" s="95">
        <v>282044.85799999995</v>
      </c>
    </row>
    <row r="142" spans="1:6">
      <c r="A142" s="57">
        <v>65</v>
      </c>
      <c r="B142" s="57"/>
      <c r="D142">
        <v>310116.00599999999</v>
      </c>
      <c r="F142" s="95">
        <v>310116.00599999999</v>
      </c>
    </row>
    <row r="143" spans="1:6">
      <c r="A143" s="57">
        <v>66</v>
      </c>
      <c r="B143" s="57"/>
      <c r="D143">
        <v>615950.17099999997</v>
      </c>
      <c r="F143" s="95">
        <v>615950.17099999997</v>
      </c>
    </row>
    <row r="144" spans="1:6">
      <c r="A144" s="58" t="s">
        <v>7</v>
      </c>
      <c r="B144" s="58">
        <v>11220583.865</v>
      </c>
      <c r="C144" s="96">
        <v>7758780.4160000002</v>
      </c>
      <c r="D144" s="96">
        <v>5204192.2349999994</v>
      </c>
      <c r="E144" s="96">
        <v>8515501.7219999991</v>
      </c>
      <c r="F144" s="97">
        <v>32699058.237999994</v>
      </c>
    </row>
    <row r="149" spans="1:6">
      <c r="A149" s="56" t="s">
        <v>9</v>
      </c>
      <c r="B149" s="56" t="s">
        <v>1</v>
      </c>
      <c r="C149" s="54"/>
      <c r="D149" s="54"/>
      <c r="E149" s="54"/>
      <c r="F149" s="55"/>
    </row>
    <row r="150" spans="1:6">
      <c r="A150" s="56" t="s">
        <v>2</v>
      </c>
      <c r="B150" s="53" t="s">
        <v>3</v>
      </c>
      <c r="C150" s="60" t="s">
        <v>4</v>
      </c>
      <c r="D150" s="60" t="s">
        <v>5</v>
      </c>
      <c r="E150" s="60" t="s">
        <v>6</v>
      </c>
      <c r="F150" s="59" t="s">
        <v>7</v>
      </c>
    </row>
    <row r="151" spans="1:6">
      <c r="A151" s="53">
        <v>1</v>
      </c>
      <c r="B151" s="53"/>
      <c r="C151" s="60"/>
      <c r="D151" s="60"/>
      <c r="E151" s="60">
        <v>118683.8</v>
      </c>
      <c r="F151" s="59">
        <v>118683.8</v>
      </c>
    </row>
    <row r="152" spans="1:6">
      <c r="A152" s="57">
        <v>2</v>
      </c>
      <c r="B152" s="57"/>
      <c r="E152">
        <v>269604.7</v>
      </c>
      <c r="F152" s="95">
        <v>269604.7</v>
      </c>
    </row>
    <row r="153" spans="1:6">
      <c r="A153" s="57">
        <v>3</v>
      </c>
      <c r="B153" s="57"/>
      <c r="E153">
        <v>275218.09999999998</v>
      </c>
      <c r="F153" s="95">
        <v>275218.09999999998</v>
      </c>
    </row>
    <row r="154" spans="1:6">
      <c r="A154" s="57">
        <v>4</v>
      </c>
      <c r="B154" s="57"/>
      <c r="E154">
        <v>204153</v>
      </c>
      <c r="F154" s="95">
        <v>204153</v>
      </c>
    </row>
    <row r="155" spans="1:6">
      <c r="A155" s="57">
        <v>5</v>
      </c>
      <c r="B155" s="57"/>
      <c r="E155">
        <v>256091.4</v>
      </c>
      <c r="F155" s="95">
        <v>256091.4</v>
      </c>
    </row>
    <row r="156" spans="1:6">
      <c r="A156" s="57">
        <v>6</v>
      </c>
      <c r="B156" s="57"/>
      <c r="E156">
        <v>178134.5</v>
      </c>
      <c r="F156" s="95">
        <v>178134.5</v>
      </c>
    </row>
    <row r="157" spans="1:6">
      <c r="A157" s="57">
        <v>7</v>
      </c>
      <c r="B157" s="57"/>
      <c r="E157">
        <v>62580.4</v>
      </c>
      <c r="F157" s="95">
        <v>62580.4</v>
      </c>
    </row>
    <row r="158" spans="1:6">
      <c r="A158" s="57">
        <v>8</v>
      </c>
      <c r="B158" s="57"/>
      <c r="E158">
        <v>248458.4</v>
      </c>
      <c r="F158" s="95">
        <v>248458.4</v>
      </c>
    </row>
    <row r="159" spans="1:6">
      <c r="A159" s="57">
        <v>9</v>
      </c>
      <c r="B159" s="57"/>
      <c r="E159">
        <v>238498.1</v>
      </c>
      <c r="F159" s="95">
        <v>238498.1</v>
      </c>
    </row>
    <row r="160" spans="1:6">
      <c r="A160" s="57">
        <v>10</v>
      </c>
      <c r="B160" s="57"/>
      <c r="E160">
        <v>230237.8</v>
      </c>
      <c r="F160" s="95">
        <v>230237.8</v>
      </c>
    </row>
    <row r="161" spans="1:6">
      <c r="A161" s="57">
        <v>11</v>
      </c>
      <c r="B161" s="57"/>
      <c r="E161">
        <v>156660.1</v>
      </c>
      <c r="F161" s="95">
        <v>156660.1</v>
      </c>
    </row>
    <row r="162" spans="1:6">
      <c r="A162" s="57">
        <v>12</v>
      </c>
      <c r="B162" s="57"/>
      <c r="E162">
        <v>186775.6</v>
      </c>
      <c r="F162" s="95">
        <v>186775.6</v>
      </c>
    </row>
    <row r="163" spans="1:6">
      <c r="A163" s="57">
        <v>13</v>
      </c>
      <c r="B163" s="57"/>
      <c r="E163">
        <v>164498.79999999999</v>
      </c>
      <c r="F163" s="95">
        <v>164498.79999999999</v>
      </c>
    </row>
    <row r="164" spans="1:6">
      <c r="A164" s="57">
        <v>14</v>
      </c>
      <c r="B164" s="57"/>
      <c r="E164">
        <v>213673</v>
      </c>
      <c r="F164" s="95">
        <v>213673</v>
      </c>
    </row>
    <row r="165" spans="1:6">
      <c r="A165" s="57">
        <v>15</v>
      </c>
      <c r="B165" s="57">
        <v>135190.79999999999</v>
      </c>
      <c r="F165" s="95">
        <v>135190.79999999999</v>
      </c>
    </row>
    <row r="166" spans="1:6">
      <c r="A166" s="57">
        <v>16</v>
      </c>
      <c r="B166" s="57">
        <v>148950.6</v>
      </c>
      <c r="F166" s="95">
        <v>148950.6</v>
      </c>
    </row>
    <row r="167" spans="1:6">
      <c r="A167" s="57">
        <v>17</v>
      </c>
      <c r="B167" s="57">
        <v>153421.6</v>
      </c>
      <c r="F167" s="95">
        <v>153421.6</v>
      </c>
    </row>
    <row r="168" spans="1:6">
      <c r="A168" s="57">
        <v>18</v>
      </c>
      <c r="B168" s="57">
        <v>158315.9</v>
      </c>
      <c r="F168" s="95">
        <v>158315.9</v>
      </c>
    </row>
    <row r="169" spans="1:6">
      <c r="A169" s="57">
        <v>19</v>
      </c>
      <c r="B169" s="57">
        <v>273174.7</v>
      </c>
      <c r="F169" s="95">
        <v>273174.7</v>
      </c>
    </row>
    <row r="170" spans="1:6">
      <c r="A170" s="57">
        <v>20</v>
      </c>
      <c r="B170" s="57">
        <v>167637</v>
      </c>
      <c r="F170" s="95">
        <v>167637</v>
      </c>
    </row>
    <row r="171" spans="1:6">
      <c r="A171" s="57">
        <v>21</v>
      </c>
      <c r="B171" s="57">
        <v>134114.69999999998</v>
      </c>
      <c r="F171" s="95">
        <v>134114.69999999998</v>
      </c>
    </row>
    <row r="172" spans="1:6">
      <c r="A172" s="57">
        <v>22</v>
      </c>
      <c r="B172" s="57">
        <v>228044.79999999999</v>
      </c>
      <c r="F172" s="95">
        <v>228044.79999999999</v>
      </c>
    </row>
    <row r="173" spans="1:6">
      <c r="A173" s="57">
        <v>23</v>
      </c>
      <c r="B173" s="57">
        <v>202702.9</v>
      </c>
      <c r="F173" s="95">
        <v>202702.9</v>
      </c>
    </row>
    <row r="174" spans="1:6">
      <c r="A174" s="57">
        <v>24</v>
      </c>
      <c r="B174" s="57">
        <v>119860.2</v>
      </c>
      <c r="F174" s="95">
        <v>119860.2</v>
      </c>
    </row>
    <row r="175" spans="1:6">
      <c r="A175" s="57">
        <v>25</v>
      </c>
      <c r="B175" s="57">
        <v>170025.5</v>
      </c>
      <c r="F175" s="95">
        <v>170025.5</v>
      </c>
    </row>
    <row r="176" spans="1:6">
      <c r="A176" s="57">
        <v>26</v>
      </c>
      <c r="B176" s="57">
        <v>189704.69999999998</v>
      </c>
      <c r="F176" s="95">
        <v>189704.69999999998</v>
      </c>
    </row>
    <row r="177" spans="1:6">
      <c r="A177" s="57">
        <v>27</v>
      </c>
      <c r="B177" s="57">
        <v>123129.3</v>
      </c>
      <c r="F177" s="95">
        <v>123129.3</v>
      </c>
    </row>
    <row r="178" spans="1:6">
      <c r="A178" s="57">
        <v>28</v>
      </c>
      <c r="B178" s="57">
        <v>121400.4</v>
      </c>
      <c r="F178" s="95">
        <v>121400.4</v>
      </c>
    </row>
    <row r="179" spans="1:6">
      <c r="A179" s="57">
        <v>29</v>
      </c>
      <c r="B179" s="57">
        <v>152476.4</v>
      </c>
      <c r="F179" s="95">
        <v>152476.4</v>
      </c>
    </row>
    <row r="180" spans="1:6">
      <c r="A180" s="57">
        <v>30</v>
      </c>
      <c r="B180" s="57">
        <v>215420.6</v>
      </c>
      <c r="F180" s="95">
        <v>215420.6</v>
      </c>
    </row>
    <row r="181" spans="1:6">
      <c r="A181" s="57">
        <v>31</v>
      </c>
      <c r="B181" s="57">
        <v>100388.4</v>
      </c>
      <c r="F181" s="95">
        <v>100388.4</v>
      </c>
    </row>
    <row r="182" spans="1:6">
      <c r="A182" s="57">
        <v>32</v>
      </c>
      <c r="B182" s="57">
        <v>119902.7</v>
      </c>
      <c r="F182" s="95">
        <v>119902.7</v>
      </c>
    </row>
    <row r="183" spans="1:6">
      <c r="A183" s="57">
        <v>33</v>
      </c>
      <c r="B183" s="57">
        <v>134854.19999999998</v>
      </c>
      <c r="F183" s="95">
        <v>134854.19999999998</v>
      </c>
    </row>
    <row r="184" spans="1:6">
      <c r="A184" s="57">
        <v>34</v>
      </c>
      <c r="B184" s="57">
        <v>129973.5</v>
      </c>
      <c r="F184" s="95">
        <v>129973.5</v>
      </c>
    </row>
    <row r="185" spans="1:6">
      <c r="A185" s="57">
        <v>35</v>
      </c>
      <c r="B185" s="57">
        <v>179883.8</v>
      </c>
      <c r="F185" s="95">
        <v>179883.8</v>
      </c>
    </row>
    <row r="186" spans="1:6">
      <c r="A186" s="57">
        <v>36</v>
      </c>
      <c r="B186" s="57"/>
      <c r="C186">
        <v>113248.9</v>
      </c>
      <c r="F186" s="95">
        <v>113248.9</v>
      </c>
    </row>
    <row r="187" spans="1:6">
      <c r="A187" s="57">
        <v>37</v>
      </c>
      <c r="B187" s="57"/>
      <c r="C187">
        <v>193465.1</v>
      </c>
      <c r="F187" s="95">
        <v>193465.1</v>
      </c>
    </row>
    <row r="188" spans="1:6">
      <c r="A188" s="57">
        <v>38</v>
      </c>
      <c r="B188" s="57"/>
      <c r="C188">
        <v>89802.5</v>
      </c>
      <c r="F188" s="95">
        <v>89802.5</v>
      </c>
    </row>
    <row r="189" spans="1:6">
      <c r="A189" s="57">
        <v>39</v>
      </c>
      <c r="B189" s="57"/>
      <c r="C189">
        <v>184368.4</v>
      </c>
      <c r="F189" s="95">
        <v>184368.4</v>
      </c>
    </row>
    <row r="190" spans="1:6">
      <c r="A190" s="57">
        <v>40</v>
      </c>
      <c r="B190" s="57"/>
      <c r="C190">
        <v>266476.7</v>
      </c>
      <c r="F190" s="95">
        <v>266476.7</v>
      </c>
    </row>
    <row r="191" spans="1:6">
      <c r="A191" s="57">
        <v>41</v>
      </c>
      <c r="B191" s="57"/>
      <c r="C191">
        <v>111834.5</v>
      </c>
      <c r="F191" s="95">
        <v>111834.5</v>
      </c>
    </row>
    <row r="192" spans="1:6">
      <c r="A192" s="57">
        <v>42</v>
      </c>
      <c r="B192" s="57"/>
      <c r="C192">
        <v>122687.3</v>
      </c>
      <c r="F192" s="95">
        <v>122687.3</v>
      </c>
    </row>
    <row r="193" spans="1:6">
      <c r="A193" s="57">
        <v>43</v>
      </c>
      <c r="B193" s="57"/>
      <c r="C193">
        <v>114328.4</v>
      </c>
      <c r="F193" s="95">
        <v>114328.4</v>
      </c>
    </row>
    <row r="194" spans="1:6">
      <c r="A194" s="57">
        <v>44</v>
      </c>
      <c r="B194" s="57"/>
      <c r="C194">
        <v>159944.5</v>
      </c>
      <c r="F194" s="95">
        <v>159944.5</v>
      </c>
    </row>
    <row r="195" spans="1:6">
      <c r="A195" s="57">
        <v>45</v>
      </c>
      <c r="B195" s="57"/>
      <c r="C195">
        <v>143253.9</v>
      </c>
      <c r="F195" s="95">
        <v>143253.9</v>
      </c>
    </row>
    <row r="196" spans="1:6">
      <c r="A196" s="57">
        <v>46</v>
      </c>
      <c r="B196" s="57"/>
      <c r="C196">
        <v>81841.399999999994</v>
      </c>
      <c r="F196" s="95">
        <v>81841.399999999994</v>
      </c>
    </row>
    <row r="197" spans="1:6">
      <c r="A197" s="57">
        <v>47</v>
      </c>
      <c r="B197" s="57"/>
      <c r="C197">
        <v>137256.29999999999</v>
      </c>
      <c r="F197" s="95">
        <v>137256.29999999999</v>
      </c>
    </row>
    <row r="198" spans="1:6">
      <c r="A198" s="57">
        <v>48</v>
      </c>
      <c r="B198" s="57"/>
      <c r="C198">
        <v>90174.8</v>
      </c>
      <c r="F198" s="95">
        <v>90174.8</v>
      </c>
    </row>
    <row r="199" spans="1:6">
      <c r="A199" s="57">
        <v>49</v>
      </c>
      <c r="B199" s="57"/>
      <c r="C199">
        <v>138599.29999999999</v>
      </c>
      <c r="F199" s="95">
        <v>138599.29999999999</v>
      </c>
    </row>
    <row r="200" spans="1:6">
      <c r="A200" s="57">
        <v>50</v>
      </c>
      <c r="B200" s="57"/>
      <c r="C200">
        <v>98679.9</v>
      </c>
      <c r="F200" s="95">
        <v>98679.9</v>
      </c>
    </row>
    <row r="201" spans="1:6">
      <c r="A201" s="57">
        <v>51</v>
      </c>
      <c r="B201" s="57"/>
      <c r="C201">
        <v>84806.2</v>
      </c>
      <c r="F201" s="95">
        <v>84806.2</v>
      </c>
    </row>
    <row r="202" spans="1:6">
      <c r="A202" s="57">
        <v>52</v>
      </c>
      <c r="B202" s="57"/>
      <c r="C202">
        <v>112040.2</v>
      </c>
      <c r="F202" s="95">
        <v>112040.2</v>
      </c>
    </row>
    <row r="203" spans="1:6">
      <c r="A203" s="57">
        <v>53</v>
      </c>
      <c r="B203" s="57"/>
      <c r="D203">
        <v>102975.8</v>
      </c>
      <c r="F203" s="95">
        <v>102975.8</v>
      </c>
    </row>
    <row r="204" spans="1:6">
      <c r="A204" s="57">
        <v>54</v>
      </c>
      <c r="B204" s="57"/>
      <c r="D204">
        <v>89826.3</v>
      </c>
      <c r="F204" s="95">
        <v>89826.3</v>
      </c>
    </row>
    <row r="205" spans="1:6">
      <c r="A205" s="57">
        <v>55</v>
      </c>
      <c r="B205" s="57"/>
      <c r="D205">
        <v>106085.09999999999</v>
      </c>
      <c r="F205" s="95">
        <v>106085.09999999999</v>
      </c>
    </row>
    <row r="206" spans="1:6">
      <c r="A206" s="57">
        <v>56</v>
      </c>
      <c r="B206" s="57"/>
      <c r="D206">
        <v>110671.7</v>
      </c>
      <c r="F206" s="95">
        <v>110671.7</v>
      </c>
    </row>
    <row r="207" spans="1:6">
      <c r="A207" s="57">
        <v>57</v>
      </c>
      <c r="B207" s="57"/>
      <c r="D207">
        <v>100318.7</v>
      </c>
      <c r="F207" s="95">
        <v>100318.7</v>
      </c>
    </row>
    <row r="208" spans="1:6">
      <c r="A208" s="57">
        <v>58</v>
      </c>
      <c r="B208" s="57"/>
      <c r="D208">
        <v>46906.400000000001</v>
      </c>
      <c r="F208" s="95">
        <v>46906.400000000001</v>
      </c>
    </row>
    <row r="209" spans="1:6">
      <c r="A209" s="57">
        <v>59</v>
      </c>
      <c r="B209" s="57"/>
      <c r="D209">
        <v>32825.299999999996</v>
      </c>
      <c r="F209" s="95">
        <v>32825.299999999996</v>
      </c>
    </row>
    <row r="210" spans="1:6">
      <c r="A210" s="57">
        <v>60</v>
      </c>
      <c r="B210" s="57"/>
      <c r="D210">
        <v>166567.69999999998</v>
      </c>
      <c r="F210" s="95">
        <v>166567.69999999998</v>
      </c>
    </row>
    <row r="211" spans="1:6">
      <c r="A211" s="57">
        <v>61</v>
      </c>
      <c r="B211" s="57"/>
      <c r="D211">
        <v>121356.2</v>
      </c>
      <c r="F211" s="95">
        <v>121356.2</v>
      </c>
    </row>
    <row r="212" spans="1:6">
      <c r="A212" s="57">
        <v>62</v>
      </c>
      <c r="B212" s="57"/>
      <c r="D212">
        <v>187698.69999999998</v>
      </c>
      <c r="F212" s="95">
        <v>187698.69999999998</v>
      </c>
    </row>
    <row r="213" spans="1:6">
      <c r="A213" s="57">
        <v>63</v>
      </c>
      <c r="B213" s="57"/>
      <c r="D213">
        <v>124640.59999999999</v>
      </c>
      <c r="F213" s="95">
        <v>124640.59999999999</v>
      </c>
    </row>
    <row r="214" spans="1:6">
      <c r="A214" s="57">
        <v>64</v>
      </c>
      <c r="B214" s="57"/>
      <c r="D214">
        <v>75556.5</v>
      </c>
      <c r="F214" s="95">
        <v>75556.5</v>
      </c>
    </row>
    <row r="215" spans="1:6">
      <c r="A215" s="57">
        <v>65</v>
      </c>
      <c r="B215" s="57"/>
      <c r="D215">
        <v>82771.3</v>
      </c>
      <c r="F215" s="95">
        <v>82771.3</v>
      </c>
    </row>
    <row r="216" spans="1:6">
      <c r="A216" s="57">
        <v>66</v>
      </c>
      <c r="B216" s="57"/>
      <c r="D216">
        <v>206441.19999999998</v>
      </c>
      <c r="F216" s="95">
        <v>206441.19999999998</v>
      </c>
    </row>
    <row r="217" spans="1:6">
      <c r="A217" s="58" t="s">
        <v>7</v>
      </c>
      <c r="B217" s="58">
        <v>3358572.6999999997</v>
      </c>
      <c r="C217" s="96">
        <v>2242808.3000000003</v>
      </c>
      <c r="D217" s="96">
        <v>1554641.5</v>
      </c>
      <c r="E217" s="96">
        <v>2803267.6999999997</v>
      </c>
      <c r="F217" s="97">
        <v>9959290.2000000011</v>
      </c>
    </row>
    <row r="222" spans="1:6">
      <c r="A222" s="56" t="s">
        <v>10</v>
      </c>
      <c r="B222" s="56" t="s">
        <v>1</v>
      </c>
      <c r="C222" s="54"/>
      <c r="D222" s="54"/>
      <c r="E222" s="54"/>
      <c r="F222" s="55"/>
    </row>
    <row r="223" spans="1:6">
      <c r="A223" s="56" t="s">
        <v>2</v>
      </c>
      <c r="B223" s="53" t="s">
        <v>3</v>
      </c>
      <c r="C223" s="60" t="s">
        <v>4</v>
      </c>
      <c r="D223" s="60" t="s">
        <v>5</v>
      </c>
      <c r="E223" s="60" t="s">
        <v>6</v>
      </c>
      <c r="F223" s="59" t="s">
        <v>7</v>
      </c>
    </row>
    <row r="224" spans="1:6">
      <c r="A224" s="53">
        <v>1</v>
      </c>
      <c r="B224" s="53"/>
      <c r="C224" s="60"/>
      <c r="D224" s="60"/>
      <c r="E224" s="60">
        <v>16585</v>
      </c>
      <c r="F224" s="59">
        <v>16585</v>
      </c>
    </row>
    <row r="225" spans="1:6">
      <c r="A225" s="57">
        <v>2</v>
      </c>
      <c r="B225" s="57"/>
      <c r="E225">
        <v>18906</v>
      </c>
      <c r="F225" s="95">
        <v>18906</v>
      </c>
    </row>
    <row r="226" spans="1:6">
      <c r="A226" s="57">
        <v>3</v>
      </c>
      <c r="B226" s="57"/>
      <c r="E226">
        <v>28053</v>
      </c>
      <c r="F226" s="95">
        <v>28053</v>
      </c>
    </row>
    <row r="227" spans="1:6">
      <c r="A227" s="57">
        <v>4</v>
      </c>
      <c r="B227" s="57"/>
      <c r="E227">
        <v>19382</v>
      </c>
      <c r="F227" s="95">
        <v>19382</v>
      </c>
    </row>
    <row r="228" spans="1:6">
      <c r="A228" s="57">
        <v>5</v>
      </c>
      <c r="B228" s="57"/>
      <c r="E228">
        <v>24274</v>
      </c>
      <c r="F228" s="95">
        <v>24274</v>
      </c>
    </row>
    <row r="229" spans="1:6">
      <c r="A229" s="57">
        <v>6</v>
      </c>
      <c r="B229" s="57"/>
      <c r="E229">
        <v>15309</v>
      </c>
      <c r="F229" s="95">
        <v>15309</v>
      </c>
    </row>
    <row r="230" spans="1:6">
      <c r="A230" s="57">
        <v>7</v>
      </c>
      <c r="B230" s="57"/>
      <c r="E230">
        <v>8633</v>
      </c>
      <c r="F230" s="95">
        <v>8633</v>
      </c>
    </row>
    <row r="231" spans="1:6">
      <c r="A231" s="57">
        <v>8</v>
      </c>
      <c r="B231" s="57"/>
      <c r="E231">
        <v>17216</v>
      </c>
      <c r="F231" s="95">
        <v>17216</v>
      </c>
    </row>
    <row r="232" spans="1:6">
      <c r="A232" s="57">
        <v>9</v>
      </c>
      <c r="B232" s="57"/>
      <c r="E232">
        <v>17309</v>
      </c>
      <c r="F232" s="95">
        <v>17309</v>
      </c>
    </row>
    <row r="233" spans="1:6">
      <c r="A233" s="57">
        <v>10</v>
      </c>
      <c r="B233" s="57"/>
      <c r="E233">
        <v>24571</v>
      </c>
      <c r="F233" s="95">
        <v>24571</v>
      </c>
    </row>
    <row r="234" spans="1:6">
      <c r="A234" s="57">
        <v>11</v>
      </c>
      <c r="B234" s="57"/>
      <c r="E234">
        <v>14390</v>
      </c>
      <c r="F234" s="95">
        <v>14390</v>
      </c>
    </row>
    <row r="235" spans="1:6">
      <c r="A235" s="57">
        <v>12</v>
      </c>
      <c r="B235" s="57"/>
      <c r="E235">
        <v>17231</v>
      </c>
      <c r="F235" s="95">
        <v>17231</v>
      </c>
    </row>
    <row r="236" spans="1:6">
      <c r="A236" s="57">
        <v>13</v>
      </c>
      <c r="B236" s="57"/>
      <c r="E236">
        <v>13802</v>
      </c>
      <c r="F236" s="95">
        <v>13802</v>
      </c>
    </row>
    <row r="237" spans="1:6">
      <c r="A237" s="57">
        <v>14</v>
      </c>
      <c r="B237" s="57"/>
      <c r="E237">
        <v>26653</v>
      </c>
      <c r="F237" s="95">
        <v>26653</v>
      </c>
    </row>
    <row r="238" spans="1:6">
      <c r="A238" s="57">
        <v>15</v>
      </c>
      <c r="B238" s="57">
        <v>12403</v>
      </c>
      <c r="F238" s="95">
        <v>12403</v>
      </c>
    </row>
    <row r="239" spans="1:6">
      <c r="A239" s="57">
        <v>16</v>
      </c>
      <c r="B239" s="57">
        <v>11695</v>
      </c>
      <c r="F239" s="95">
        <v>11695</v>
      </c>
    </row>
    <row r="240" spans="1:6">
      <c r="A240" s="57">
        <v>17</v>
      </c>
      <c r="B240" s="57">
        <v>26362</v>
      </c>
      <c r="F240" s="95">
        <v>26362</v>
      </c>
    </row>
    <row r="241" spans="1:6">
      <c r="A241" s="57">
        <v>18</v>
      </c>
      <c r="B241" s="57">
        <v>15772</v>
      </c>
      <c r="F241" s="95">
        <v>15772</v>
      </c>
    </row>
    <row r="242" spans="1:6">
      <c r="A242" s="57">
        <v>19</v>
      </c>
      <c r="B242" s="57">
        <v>31972</v>
      </c>
      <c r="F242" s="95">
        <v>31972</v>
      </c>
    </row>
    <row r="243" spans="1:6">
      <c r="A243" s="57">
        <v>20</v>
      </c>
      <c r="B243" s="57">
        <v>15531</v>
      </c>
      <c r="F243" s="95">
        <v>15531</v>
      </c>
    </row>
    <row r="244" spans="1:6">
      <c r="A244" s="57">
        <v>21</v>
      </c>
      <c r="B244" s="57">
        <v>19734</v>
      </c>
      <c r="F244" s="95">
        <v>19734</v>
      </c>
    </row>
    <row r="245" spans="1:6">
      <c r="A245" s="57">
        <v>22</v>
      </c>
      <c r="B245" s="57">
        <v>17193</v>
      </c>
      <c r="F245" s="95">
        <v>17193</v>
      </c>
    </row>
    <row r="246" spans="1:6">
      <c r="A246" s="57">
        <v>23</v>
      </c>
      <c r="B246" s="57">
        <v>22591</v>
      </c>
      <c r="F246" s="95">
        <v>22591</v>
      </c>
    </row>
    <row r="247" spans="1:6">
      <c r="A247" s="57">
        <v>24</v>
      </c>
      <c r="B247" s="57">
        <v>8992</v>
      </c>
      <c r="F247" s="95">
        <v>8992</v>
      </c>
    </row>
    <row r="248" spans="1:6">
      <c r="A248" s="57">
        <v>25</v>
      </c>
      <c r="B248" s="57">
        <v>19104</v>
      </c>
      <c r="F248" s="95">
        <v>19104</v>
      </c>
    </row>
    <row r="249" spans="1:6">
      <c r="A249" s="57">
        <v>26</v>
      </c>
      <c r="B249" s="57">
        <v>21455</v>
      </c>
      <c r="F249" s="95">
        <v>21455</v>
      </c>
    </row>
    <row r="250" spans="1:6">
      <c r="A250" s="57">
        <v>27</v>
      </c>
      <c r="B250" s="57">
        <v>18784</v>
      </c>
      <c r="F250" s="95">
        <v>18784</v>
      </c>
    </row>
    <row r="251" spans="1:6">
      <c r="A251" s="57">
        <v>28</v>
      </c>
      <c r="B251" s="57">
        <v>14298</v>
      </c>
      <c r="F251" s="95">
        <v>14298</v>
      </c>
    </row>
    <row r="252" spans="1:6">
      <c r="A252" s="57">
        <v>29</v>
      </c>
      <c r="B252" s="57">
        <v>17215</v>
      </c>
      <c r="F252" s="95">
        <v>17215</v>
      </c>
    </row>
    <row r="253" spans="1:6">
      <c r="A253" s="57">
        <v>30</v>
      </c>
      <c r="B253" s="57">
        <v>27257</v>
      </c>
      <c r="F253" s="95">
        <v>27257</v>
      </c>
    </row>
    <row r="254" spans="1:6">
      <c r="A254" s="57">
        <v>31</v>
      </c>
      <c r="B254" s="57">
        <v>11292</v>
      </c>
      <c r="F254" s="95">
        <v>11292</v>
      </c>
    </row>
    <row r="255" spans="1:6">
      <c r="A255" s="57">
        <v>32</v>
      </c>
      <c r="B255" s="57">
        <v>20148</v>
      </c>
      <c r="F255" s="95">
        <v>20148</v>
      </c>
    </row>
    <row r="256" spans="1:6">
      <c r="A256" s="57">
        <v>33</v>
      </c>
      <c r="B256" s="57">
        <v>16454</v>
      </c>
      <c r="F256" s="95">
        <v>16454</v>
      </c>
    </row>
    <row r="257" spans="1:6">
      <c r="A257" s="57">
        <v>34</v>
      </c>
      <c r="B257" s="57">
        <v>12703</v>
      </c>
      <c r="F257" s="95">
        <v>12703</v>
      </c>
    </row>
    <row r="258" spans="1:6">
      <c r="A258" s="57">
        <v>35</v>
      </c>
      <c r="B258" s="57">
        <v>26303</v>
      </c>
      <c r="F258" s="95">
        <v>26303</v>
      </c>
    </row>
    <row r="259" spans="1:6">
      <c r="A259" s="57">
        <v>36</v>
      </c>
      <c r="B259" s="57"/>
      <c r="C259">
        <v>22199</v>
      </c>
      <c r="F259" s="95">
        <v>22199</v>
      </c>
    </row>
    <row r="260" spans="1:6">
      <c r="A260" s="57">
        <v>37</v>
      </c>
      <c r="B260" s="57"/>
      <c r="C260">
        <v>16535</v>
      </c>
      <c r="F260" s="95">
        <v>16535</v>
      </c>
    </row>
    <row r="261" spans="1:6">
      <c r="A261" s="57">
        <v>38</v>
      </c>
      <c r="B261" s="57"/>
      <c r="C261">
        <v>7814</v>
      </c>
      <c r="F261" s="95">
        <v>7814</v>
      </c>
    </row>
    <row r="262" spans="1:6">
      <c r="A262" s="57">
        <v>39</v>
      </c>
      <c r="B262" s="57"/>
      <c r="C262">
        <v>28041</v>
      </c>
      <c r="F262" s="95">
        <v>28041</v>
      </c>
    </row>
    <row r="263" spans="1:6">
      <c r="A263" s="57">
        <v>40</v>
      </c>
      <c r="B263" s="57"/>
      <c r="C263">
        <v>31496</v>
      </c>
      <c r="F263" s="95">
        <v>31496</v>
      </c>
    </row>
    <row r="264" spans="1:6">
      <c r="A264" s="57">
        <v>41</v>
      </c>
      <c r="B264" s="57"/>
      <c r="C264">
        <v>10181</v>
      </c>
      <c r="F264" s="95">
        <v>10181</v>
      </c>
    </row>
    <row r="265" spans="1:6">
      <c r="A265" s="57">
        <v>42</v>
      </c>
      <c r="B265" s="57"/>
      <c r="C265">
        <v>9727</v>
      </c>
      <c r="F265" s="95">
        <v>9727</v>
      </c>
    </row>
    <row r="266" spans="1:6">
      <c r="A266" s="57">
        <v>43</v>
      </c>
      <c r="B266" s="57"/>
      <c r="C266">
        <v>18323</v>
      </c>
      <c r="F266" s="95">
        <v>18323</v>
      </c>
    </row>
    <row r="267" spans="1:6">
      <c r="A267" s="57">
        <v>44</v>
      </c>
      <c r="B267" s="57"/>
      <c r="C267">
        <v>17299</v>
      </c>
      <c r="F267" s="95">
        <v>17299</v>
      </c>
    </row>
    <row r="268" spans="1:6">
      <c r="A268" s="57">
        <v>45</v>
      </c>
      <c r="B268" s="57"/>
      <c r="C268">
        <v>13862</v>
      </c>
      <c r="F268" s="95">
        <v>13862</v>
      </c>
    </row>
    <row r="269" spans="1:6">
      <c r="A269" s="57">
        <v>46</v>
      </c>
      <c r="B269" s="57"/>
      <c r="C269">
        <v>19007</v>
      </c>
      <c r="F269" s="95">
        <v>19007</v>
      </c>
    </row>
    <row r="270" spans="1:6">
      <c r="A270" s="57">
        <v>47</v>
      </c>
      <c r="B270" s="57"/>
      <c r="C270">
        <v>23284</v>
      </c>
      <c r="F270" s="95">
        <v>23284</v>
      </c>
    </row>
    <row r="271" spans="1:6">
      <c r="A271" s="57">
        <v>48</v>
      </c>
      <c r="B271" s="57"/>
      <c r="C271">
        <v>17374</v>
      </c>
      <c r="F271" s="95">
        <v>17374</v>
      </c>
    </row>
    <row r="272" spans="1:6">
      <c r="A272" s="57">
        <v>49</v>
      </c>
      <c r="B272" s="57"/>
      <c r="C272">
        <v>18195</v>
      </c>
      <c r="F272" s="95">
        <v>18195</v>
      </c>
    </row>
    <row r="273" spans="1:6">
      <c r="A273" s="57">
        <v>50</v>
      </c>
      <c r="B273" s="57"/>
      <c r="C273">
        <v>9176</v>
      </c>
      <c r="F273" s="95">
        <v>9176</v>
      </c>
    </row>
    <row r="274" spans="1:6">
      <c r="A274" s="57">
        <v>51</v>
      </c>
      <c r="B274" s="57"/>
      <c r="C274">
        <v>12881</v>
      </c>
      <c r="F274" s="95">
        <v>12881</v>
      </c>
    </row>
    <row r="275" spans="1:6">
      <c r="A275" s="57">
        <v>52</v>
      </c>
      <c r="B275" s="57"/>
      <c r="C275">
        <v>15524</v>
      </c>
      <c r="F275" s="95">
        <v>15524</v>
      </c>
    </row>
    <row r="276" spans="1:6">
      <c r="A276" s="57">
        <v>53</v>
      </c>
      <c r="B276" s="57"/>
      <c r="D276">
        <v>15406</v>
      </c>
      <c r="F276" s="95">
        <v>15406</v>
      </c>
    </row>
    <row r="277" spans="1:6">
      <c r="A277" s="57">
        <v>54</v>
      </c>
      <c r="B277" s="57"/>
      <c r="D277">
        <v>14536</v>
      </c>
      <c r="F277" s="95">
        <v>14536</v>
      </c>
    </row>
    <row r="278" spans="1:6">
      <c r="A278" s="57">
        <v>55</v>
      </c>
      <c r="B278" s="57"/>
      <c r="D278">
        <v>10397</v>
      </c>
      <c r="F278" s="95">
        <v>10397</v>
      </c>
    </row>
    <row r="279" spans="1:6">
      <c r="A279" s="57">
        <v>56</v>
      </c>
      <c r="B279" s="57"/>
      <c r="D279">
        <v>11054</v>
      </c>
      <c r="F279" s="95">
        <v>11054</v>
      </c>
    </row>
    <row r="280" spans="1:6">
      <c r="A280" s="57">
        <v>57</v>
      </c>
      <c r="B280" s="57"/>
      <c r="D280">
        <v>17855</v>
      </c>
      <c r="F280" s="95">
        <v>17855</v>
      </c>
    </row>
    <row r="281" spans="1:6">
      <c r="A281" s="57">
        <v>58</v>
      </c>
      <c r="B281" s="57"/>
      <c r="D281">
        <v>7197</v>
      </c>
      <c r="F281" s="95">
        <v>7197</v>
      </c>
    </row>
    <row r="282" spans="1:6">
      <c r="A282" s="57">
        <v>59</v>
      </c>
      <c r="B282" s="57"/>
      <c r="D282">
        <v>3826</v>
      </c>
      <c r="F282" s="95">
        <v>3826</v>
      </c>
    </row>
    <row r="283" spans="1:6">
      <c r="A283" s="57">
        <v>60</v>
      </c>
      <c r="B283" s="57"/>
      <c r="D283">
        <v>22821</v>
      </c>
      <c r="F283" s="95">
        <v>22821</v>
      </c>
    </row>
    <row r="284" spans="1:6">
      <c r="A284" s="57">
        <v>61</v>
      </c>
      <c r="B284" s="57"/>
      <c r="D284">
        <v>12758</v>
      </c>
      <c r="F284" s="95">
        <v>12758</v>
      </c>
    </row>
    <row r="285" spans="1:6">
      <c r="A285" s="57">
        <v>62</v>
      </c>
      <c r="B285" s="57"/>
      <c r="D285">
        <v>22325</v>
      </c>
      <c r="F285" s="95">
        <v>22325</v>
      </c>
    </row>
    <row r="286" spans="1:6">
      <c r="A286" s="57">
        <v>63</v>
      </c>
      <c r="B286" s="57"/>
      <c r="D286">
        <v>18566</v>
      </c>
      <c r="F286" s="95">
        <v>18566</v>
      </c>
    </row>
    <row r="287" spans="1:6">
      <c r="A287" s="57">
        <v>64</v>
      </c>
      <c r="B287" s="57"/>
      <c r="D287">
        <v>12294</v>
      </c>
      <c r="F287" s="95">
        <v>12294</v>
      </c>
    </row>
    <row r="288" spans="1:6">
      <c r="A288" s="57">
        <v>65</v>
      </c>
      <c r="B288" s="57"/>
      <c r="D288">
        <v>11293</v>
      </c>
      <c r="F288" s="95">
        <v>11293</v>
      </c>
    </row>
    <row r="289" spans="1:6">
      <c r="A289" s="57">
        <v>66</v>
      </c>
      <c r="B289" s="57"/>
      <c r="D289">
        <v>23762</v>
      </c>
      <c r="F289" s="95">
        <v>23762</v>
      </c>
    </row>
    <row r="290" spans="1:6">
      <c r="A290" s="58" t="s">
        <v>7</v>
      </c>
      <c r="B290" s="58">
        <v>387258</v>
      </c>
      <c r="C290" s="96">
        <v>290918</v>
      </c>
      <c r="D290" s="96">
        <v>204090</v>
      </c>
      <c r="E290" s="96">
        <v>262314</v>
      </c>
      <c r="F290" s="97">
        <v>1144580</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79"/>
  <sheetViews>
    <sheetView tabSelected="1" zoomScaleNormal="100" workbookViewId="0">
      <selection activeCell="G4" sqref="G4"/>
    </sheetView>
  </sheetViews>
  <sheetFormatPr defaultRowHeight="15"/>
  <cols>
    <col min="1" max="1" width="5.5703125" customWidth="1"/>
  </cols>
  <sheetData>
    <row r="1" spans="1:2">
      <c r="A1" s="4" t="s">
        <v>11</v>
      </c>
      <c r="B1" s="4"/>
    </row>
    <row r="2" spans="1:2">
      <c r="B2" s="120" t="s">
        <v>12</v>
      </c>
    </row>
    <row r="3" spans="1:2">
      <c r="B3" s="120" t="s">
        <v>13</v>
      </c>
    </row>
    <row r="5" spans="1:2" ht="18.75">
      <c r="B5" s="64" t="s">
        <v>14</v>
      </c>
    </row>
    <row r="6" spans="1:2">
      <c r="B6" s="65" t="s">
        <v>15</v>
      </c>
    </row>
    <row r="29" spans="2:2" ht="18.75">
      <c r="B29" s="64" t="s">
        <v>16</v>
      </c>
    </row>
    <row r="30" spans="2:2">
      <c r="B30" s="65" t="s">
        <v>15</v>
      </c>
    </row>
    <row r="53" spans="2:2" ht="18.75">
      <c r="B53" s="64" t="s">
        <v>17</v>
      </c>
    </row>
    <row r="54" spans="2:2">
      <c r="B54" s="65" t="s">
        <v>15</v>
      </c>
    </row>
    <row r="78" spans="2:2" ht="18.75">
      <c r="B78" s="64" t="s">
        <v>18</v>
      </c>
    </row>
    <row r="79" spans="2:2">
      <c r="B79" s="65" t="s">
        <v>15</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3A567-D094-4269-943B-CAF15E448CA1}">
  <dimension ref="A1:V80"/>
  <sheetViews>
    <sheetView workbookViewId="0"/>
  </sheetViews>
  <sheetFormatPr defaultRowHeight="15"/>
  <cols>
    <col min="1" max="1" width="26.85546875" customWidth="1"/>
    <col min="2" max="2" width="14.140625" customWidth="1"/>
    <col min="3" max="3" width="14.85546875" customWidth="1"/>
    <col min="4" max="4" width="11" customWidth="1"/>
    <col min="5" max="5" width="12.28515625" customWidth="1"/>
    <col min="6" max="6" width="16" customWidth="1"/>
  </cols>
  <sheetData>
    <row r="1" spans="1:6">
      <c r="A1" s="4" t="s">
        <v>19</v>
      </c>
    </row>
    <row r="4" spans="1:6">
      <c r="A4" s="4" t="s">
        <v>20</v>
      </c>
      <c r="B4" t="s">
        <v>21</v>
      </c>
      <c r="C4" t="s">
        <v>22</v>
      </c>
      <c r="D4" t="s">
        <v>23</v>
      </c>
      <c r="E4" t="s">
        <v>24</v>
      </c>
      <c r="F4" t="s">
        <v>25</v>
      </c>
    </row>
    <row r="5" spans="1:6">
      <c r="A5" t="s">
        <v>26</v>
      </c>
      <c r="B5">
        <v>1055.2142857142858</v>
      </c>
      <c r="C5">
        <v>975.92857142857144</v>
      </c>
      <c r="D5">
        <v>608250.12299999991</v>
      </c>
      <c r="E5">
        <v>200233.40714285712</v>
      </c>
      <c r="F5">
        <v>18736.714285714286</v>
      </c>
    </row>
    <row r="6" spans="1:6">
      <c r="A6" t="s">
        <v>27</v>
      </c>
      <c r="B6">
        <v>94.886640207122525</v>
      </c>
      <c r="C6">
        <v>85.415948293746283</v>
      </c>
      <c r="D6">
        <v>41674.151619939519</v>
      </c>
      <c r="E6">
        <v>16220.499888268725</v>
      </c>
      <c r="F6">
        <v>1450.5281737117532</v>
      </c>
    </row>
    <row r="7" spans="1:6">
      <c r="A7" t="s">
        <v>28</v>
      </c>
      <c r="B7">
        <v>899</v>
      </c>
      <c r="C7">
        <v>845.5</v>
      </c>
      <c r="D7">
        <v>586169.66449999996</v>
      </c>
      <c r="E7">
        <v>208913</v>
      </c>
      <c r="F7">
        <v>17270</v>
      </c>
    </row>
    <row r="8" spans="1:6">
      <c r="A8" t="s">
        <v>29</v>
      </c>
      <c r="B8">
        <v>1632</v>
      </c>
      <c r="C8">
        <v>1509</v>
      </c>
      <c r="D8">
        <v>890076.65</v>
      </c>
      <c r="E8">
        <v>275218.09999999998</v>
      </c>
      <c r="F8">
        <v>28053</v>
      </c>
    </row>
    <row r="9" spans="1:6">
      <c r="A9" t="s">
        <v>30</v>
      </c>
      <c r="B9">
        <v>355.03329823714125</v>
      </c>
      <c r="C9">
        <v>319.59721388159682</v>
      </c>
      <c r="D9">
        <v>155930.39724628392</v>
      </c>
      <c r="E9">
        <v>60691.553224106567</v>
      </c>
      <c r="F9">
        <v>5427.3794558922964</v>
      </c>
    </row>
    <row r="10" spans="1:6">
      <c r="A10" t="s">
        <v>31</v>
      </c>
      <c r="B10">
        <v>126048.64285714287</v>
      </c>
      <c r="C10">
        <v>102142.37912087912</v>
      </c>
      <c r="D10">
        <v>24314288785.383907</v>
      </c>
      <c r="E10">
        <v>3683464632.7545605</v>
      </c>
      <c r="F10">
        <v>29456447.758241758</v>
      </c>
    </row>
    <row r="11" spans="1:6">
      <c r="A11" t="s">
        <v>32</v>
      </c>
      <c r="B11">
        <v>-1.440659151639224</v>
      </c>
      <c r="C11">
        <v>-1.395793678653984</v>
      </c>
      <c r="D11">
        <v>0.50255718953209527</v>
      </c>
      <c r="E11">
        <v>0.50365497382808844</v>
      </c>
      <c r="F11">
        <v>-0.30015322190795324</v>
      </c>
    </row>
    <row r="12" spans="1:6">
      <c r="A12" t="s">
        <v>33</v>
      </c>
      <c r="B12">
        <v>0.5432899341737335</v>
      </c>
      <c r="C12">
        <v>0.53717465593944969</v>
      </c>
      <c r="D12">
        <v>-0.21719204202061138</v>
      </c>
      <c r="E12">
        <v>-0.86903315312236096</v>
      </c>
      <c r="F12">
        <v>0.21304576390750782</v>
      </c>
    </row>
    <row r="13" spans="1:6">
      <c r="A13" t="s">
        <v>34</v>
      </c>
      <c r="B13">
        <v>1006</v>
      </c>
      <c r="C13">
        <v>915</v>
      </c>
      <c r="D13">
        <v>615509.03799999994</v>
      </c>
      <c r="E13">
        <v>212637.69999999998</v>
      </c>
      <c r="F13">
        <v>19420</v>
      </c>
    </row>
    <row r="14" spans="1:6">
      <c r="A14" t="s">
        <v>35</v>
      </c>
      <c r="B14">
        <v>626</v>
      </c>
      <c r="C14">
        <v>594</v>
      </c>
      <c r="D14">
        <v>274567.61200000002</v>
      </c>
      <c r="E14">
        <v>62580.4</v>
      </c>
      <c r="F14">
        <v>8633</v>
      </c>
    </row>
    <row r="15" spans="1:6">
      <c r="A15" t="s">
        <v>36</v>
      </c>
      <c r="B15">
        <v>1632</v>
      </c>
      <c r="C15">
        <v>1509</v>
      </c>
      <c r="D15">
        <v>890076.65</v>
      </c>
      <c r="E15">
        <v>275218.09999999998</v>
      </c>
      <c r="F15">
        <v>28053</v>
      </c>
    </row>
    <row r="16" spans="1:6">
      <c r="A16" t="s">
        <v>37</v>
      </c>
      <c r="B16">
        <v>14773</v>
      </c>
      <c r="C16">
        <v>13663</v>
      </c>
      <c r="D16">
        <v>8515501.7219999991</v>
      </c>
      <c r="E16">
        <v>2803267.6999999997</v>
      </c>
      <c r="F16">
        <v>262314</v>
      </c>
    </row>
    <row r="17" spans="1:6">
      <c r="A17" t="s">
        <v>38</v>
      </c>
      <c r="B17">
        <v>14</v>
      </c>
      <c r="C17">
        <v>14</v>
      </c>
      <c r="D17">
        <v>14</v>
      </c>
      <c r="E17">
        <v>14</v>
      </c>
      <c r="F17">
        <v>14</v>
      </c>
    </row>
    <row r="18" spans="1:6">
      <c r="A18" t="s">
        <v>39</v>
      </c>
      <c r="B18">
        <v>204.99012302427775</v>
      </c>
      <c r="C18">
        <v>184.52993709915415</v>
      </c>
      <c r="D18">
        <v>90031.530770361831</v>
      </c>
      <c r="E18">
        <v>35042.259483036265</v>
      </c>
      <c r="F18">
        <v>3133.6755957456007</v>
      </c>
    </row>
    <row r="23" spans="1:6">
      <c r="A23" s="4" t="s">
        <v>40</v>
      </c>
      <c r="B23" t="s">
        <v>21</v>
      </c>
      <c r="C23" t="s">
        <v>22</v>
      </c>
      <c r="D23" t="s">
        <v>23</v>
      </c>
      <c r="E23" t="s">
        <v>24</v>
      </c>
      <c r="F23" t="s">
        <v>25</v>
      </c>
    </row>
    <row r="24" spans="1:6">
      <c r="A24" t="s">
        <v>26</v>
      </c>
      <c r="B24">
        <v>562.95238095238096</v>
      </c>
      <c r="C24">
        <v>516.80952380952385</v>
      </c>
      <c r="D24">
        <v>534313.51738095249</v>
      </c>
      <c r="E24">
        <v>159932.03333333335</v>
      </c>
      <c r="F24">
        <v>18440.857142857141</v>
      </c>
    </row>
    <row r="25" spans="1:6">
      <c r="A25" t="s">
        <v>27</v>
      </c>
      <c r="B25">
        <v>17.64753809762227</v>
      </c>
      <c r="C25">
        <v>15.48018995940096</v>
      </c>
      <c r="D25">
        <v>32842.407917994693</v>
      </c>
      <c r="E25">
        <v>9314.1252403088693</v>
      </c>
      <c r="F25">
        <v>1301.8850605504135</v>
      </c>
    </row>
    <row r="26" spans="1:6">
      <c r="A26" t="s">
        <v>28</v>
      </c>
      <c r="B26">
        <v>558</v>
      </c>
      <c r="C26">
        <v>510</v>
      </c>
      <c r="D26">
        <v>534541.67599999998</v>
      </c>
      <c r="E26">
        <v>152476.4</v>
      </c>
      <c r="F26">
        <v>17215</v>
      </c>
    </row>
    <row r="27" spans="1:6">
      <c r="A27" t="s">
        <v>29</v>
      </c>
      <c r="B27">
        <v>558</v>
      </c>
      <c r="C27">
        <v>511</v>
      </c>
      <c r="D27">
        <v>951216.16399999999</v>
      </c>
      <c r="E27">
        <v>273174.7</v>
      </c>
      <c r="F27">
        <v>31972</v>
      </c>
    </row>
    <row r="28" spans="1:6">
      <c r="A28" t="s">
        <v>30</v>
      </c>
      <c r="B28">
        <v>80.871179161971043</v>
      </c>
      <c r="C28">
        <v>70.939142261250268</v>
      </c>
      <c r="D28">
        <v>150502.8202888277</v>
      </c>
      <c r="E28">
        <v>42682.683946014142</v>
      </c>
      <c r="F28">
        <v>5965.9868361044373</v>
      </c>
    </row>
    <row r="29" spans="1:6">
      <c r="A29" t="s">
        <v>31</v>
      </c>
      <c r="B29">
        <v>6540.1476190476187</v>
      </c>
      <c r="C29">
        <v>5032.3619047619031</v>
      </c>
      <c r="D29">
        <v>22651098914.891163</v>
      </c>
      <c r="E29">
        <v>1821811508.8353333</v>
      </c>
      <c r="F29">
        <v>35592998.928571433</v>
      </c>
    </row>
    <row r="30" spans="1:6">
      <c r="A30" t="s">
        <v>32</v>
      </c>
      <c r="B30">
        <v>3.9301210910473512</v>
      </c>
      <c r="C30">
        <v>4.7254531713139478</v>
      </c>
      <c r="D30">
        <v>1.6047884576364262</v>
      </c>
      <c r="E30">
        <v>1.0407275153111724</v>
      </c>
      <c r="F30">
        <v>-0.13834749629355247</v>
      </c>
    </row>
    <row r="31" spans="1:6">
      <c r="A31" t="s">
        <v>33</v>
      </c>
      <c r="B31">
        <v>0.37569573794364675</v>
      </c>
      <c r="C31">
        <v>0.79501238983949285</v>
      </c>
      <c r="D31">
        <v>1.006903768560109</v>
      </c>
      <c r="E31">
        <v>1.0869589679707337</v>
      </c>
      <c r="F31">
        <v>0.57271931123878295</v>
      </c>
    </row>
    <row r="32" spans="1:6">
      <c r="A32" t="s">
        <v>34</v>
      </c>
      <c r="B32">
        <v>412</v>
      </c>
      <c r="C32">
        <v>368</v>
      </c>
      <c r="D32">
        <v>635569.05499999993</v>
      </c>
      <c r="E32">
        <v>172786.30000000002</v>
      </c>
      <c r="F32">
        <v>22980</v>
      </c>
    </row>
    <row r="33" spans="1:6">
      <c r="A33" t="s">
        <v>35</v>
      </c>
      <c r="B33">
        <v>383</v>
      </c>
      <c r="C33">
        <v>366</v>
      </c>
      <c r="D33">
        <v>315647.109</v>
      </c>
      <c r="E33">
        <v>100388.4</v>
      </c>
      <c r="F33">
        <v>8992</v>
      </c>
    </row>
    <row r="34" spans="1:6">
      <c r="A34" t="s">
        <v>36</v>
      </c>
      <c r="B34">
        <v>795</v>
      </c>
      <c r="C34">
        <v>734</v>
      </c>
      <c r="D34">
        <v>951216.16399999999</v>
      </c>
      <c r="E34">
        <v>273174.7</v>
      </c>
      <c r="F34">
        <v>31972</v>
      </c>
    </row>
    <row r="35" spans="1:6">
      <c r="A35" t="s">
        <v>37</v>
      </c>
      <c r="B35">
        <v>11822</v>
      </c>
      <c r="C35">
        <v>10853</v>
      </c>
      <c r="D35">
        <v>11220583.865000002</v>
      </c>
      <c r="E35">
        <v>3358572.7</v>
      </c>
      <c r="F35">
        <v>387258</v>
      </c>
    </row>
    <row r="36" spans="1:6">
      <c r="A36" t="s">
        <v>38</v>
      </c>
      <c r="B36">
        <v>21</v>
      </c>
      <c r="C36">
        <v>21</v>
      </c>
      <c r="D36">
        <v>21</v>
      </c>
      <c r="E36">
        <v>21</v>
      </c>
      <c r="F36">
        <v>21</v>
      </c>
    </row>
    <row r="37" spans="1:6">
      <c r="A37" t="s">
        <v>39</v>
      </c>
      <c r="B37">
        <v>36.812118677074864</v>
      </c>
      <c r="C37">
        <v>32.29110977275127</v>
      </c>
      <c r="D37">
        <v>68508.061080826737</v>
      </c>
      <c r="E37">
        <v>19428.92440989177</v>
      </c>
      <c r="F37">
        <v>2715.6845950852367</v>
      </c>
    </row>
    <row r="41" spans="1:6">
      <c r="A41" s="4" t="s">
        <v>41</v>
      </c>
      <c r="B41" t="s">
        <v>21</v>
      </c>
      <c r="C41" t="s">
        <v>22</v>
      </c>
      <c r="D41" t="s">
        <v>23</v>
      </c>
      <c r="E41" t="s">
        <v>24</v>
      </c>
      <c r="F41" t="s">
        <v>25</v>
      </c>
    </row>
    <row r="42" spans="1:6">
      <c r="A42" t="s">
        <v>26</v>
      </c>
      <c r="B42">
        <v>1814.3529411764705</v>
      </c>
      <c r="C42">
        <v>1738.8235294117646</v>
      </c>
      <c r="D42">
        <v>456398.84800000006</v>
      </c>
      <c r="E42">
        <v>131929.9</v>
      </c>
      <c r="F42">
        <v>17112.823529411766</v>
      </c>
    </row>
    <row r="43" spans="1:6">
      <c r="A43" t="s">
        <v>27</v>
      </c>
      <c r="B43">
        <v>183.86665846989717</v>
      </c>
      <c r="C43">
        <v>180.2101150147605</v>
      </c>
      <c r="D43">
        <v>39227.978523732694</v>
      </c>
      <c r="E43">
        <v>11587.587467145611</v>
      </c>
      <c r="F43">
        <v>1581.1110511731515</v>
      </c>
    </row>
    <row r="44" spans="1:6">
      <c r="A44" t="s">
        <v>28</v>
      </c>
      <c r="B44">
        <v>1663</v>
      </c>
      <c r="C44">
        <v>1585</v>
      </c>
      <c r="D44">
        <v>413937.08</v>
      </c>
      <c r="E44">
        <v>114328.4</v>
      </c>
      <c r="F44">
        <v>17299</v>
      </c>
    </row>
    <row r="45" spans="1:6">
      <c r="A45" t="s">
        <v>29</v>
      </c>
      <c r="B45">
        <v>3726</v>
      </c>
      <c r="C45">
        <v>3617</v>
      </c>
      <c r="D45">
        <v>897163.71199999994</v>
      </c>
      <c r="E45">
        <v>266476.7</v>
      </c>
      <c r="F45">
        <v>31496</v>
      </c>
    </row>
    <row r="46" spans="1:6">
      <c r="A46" t="s">
        <v>30</v>
      </c>
      <c r="B46">
        <v>758.10165390075417</v>
      </c>
      <c r="C46">
        <v>743.02533901056472</v>
      </c>
      <c r="D46">
        <v>161741.09893281103</v>
      </c>
      <c r="E46">
        <v>47776.847073124765</v>
      </c>
      <c r="F46">
        <v>6519.0878698182742</v>
      </c>
    </row>
    <row r="47" spans="1:6">
      <c r="A47" t="s">
        <v>31</v>
      </c>
      <c r="B47">
        <v>574718.1176470588</v>
      </c>
      <c r="C47">
        <v>552086.6544117647</v>
      </c>
      <c r="D47">
        <v>26160183083.993362</v>
      </c>
      <c r="E47">
        <v>2282627116.2487502</v>
      </c>
      <c r="F47">
        <v>42498506.654411763</v>
      </c>
    </row>
    <row r="48" spans="1:6">
      <c r="A48" t="s">
        <v>32</v>
      </c>
      <c r="B48">
        <v>1.0640496294370085</v>
      </c>
      <c r="C48">
        <v>1.0862724340147092</v>
      </c>
      <c r="D48">
        <v>2.2535302685828813</v>
      </c>
      <c r="E48">
        <v>2.8000505687922277</v>
      </c>
      <c r="F48">
        <v>0.19342307201575482</v>
      </c>
    </row>
    <row r="49" spans="1:6">
      <c r="A49" t="s">
        <v>33</v>
      </c>
      <c r="B49">
        <v>1.2069843134428588</v>
      </c>
      <c r="C49">
        <v>1.207573078292727</v>
      </c>
      <c r="D49">
        <v>1.4320288295109036</v>
      </c>
      <c r="E49">
        <v>1.5545284098386558</v>
      </c>
      <c r="F49">
        <v>0.63987382341032584</v>
      </c>
    </row>
    <row r="50" spans="1:6">
      <c r="A50" t="s">
        <v>34</v>
      </c>
      <c r="B50">
        <v>2726</v>
      </c>
      <c r="C50">
        <v>2687</v>
      </c>
      <c r="D50">
        <v>629004.19900000002</v>
      </c>
      <c r="E50">
        <v>184635.30000000002</v>
      </c>
      <c r="F50">
        <v>23682</v>
      </c>
    </row>
    <row r="51" spans="1:6">
      <c r="A51" t="s">
        <v>35</v>
      </c>
      <c r="B51">
        <v>1000</v>
      </c>
      <c r="C51">
        <v>930</v>
      </c>
      <c r="D51">
        <v>268159.51299999998</v>
      </c>
      <c r="E51">
        <v>81841.399999999994</v>
      </c>
      <c r="F51">
        <v>7814</v>
      </c>
    </row>
    <row r="52" spans="1:6">
      <c r="A52" t="s">
        <v>36</v>
      </c>
      <c r="B52">
        <v>3726</v>
      </c>
      <c r="C52">
        <v>3617</v>
      </c>
      <c r="D52">
        <v>897163.71199999994</v>
      </c>
      <c r="E52">
        <v>266476.7</v>
      </c>
      <c r="F52">
        <v>31496</v>
      </c>
    </row>
    <row r="53" spans="1:6">
      <c r="A53" t="s">
        <v>37</v>
      </c>
      <c r="B53">
        <v>30844</v>
      </c>
      <c r="C53">
        <v>29560</v>
      </c>
      <c r="D53">
        <v>7758780.4160000011</v>
      </c>
      <c r="E53">
        <v>2242808.2999999998</v>
      </c>
      <c r="F53">
        <v>290918</v>
      </c>
    </row>
    <row r="54" spans="1:6">
      <c r="A54" t="s">
        <v>38</v>
      </c>
      <c r="B54">
        <v>17</v>
      </c>
      <c r="C54">
        <v>17</v>
      </c>
      <c r="D54">
        <v>17</v>
      </c>
      <c r="E54">
        <v>17</v>
      </c>
      <c r="F54">
        <v>17</v>
      </c>
    </row>
    <row r="55" spans="1:6">
      <c r="A55" t="s">
        <v>39</v>
      </c>
      <c r="B55">
        <v>389.77990106205721</v>
      </c>
      <c r="C55">
        <v>382.02837526595636</v>
      </c>
      <c r="D55">
        <v>83159.599000100221</v>
      </c>
      <c r="E55">
        <v>24564.587914297765</v>
      </c>
      <c r="F55">
        <v>3351.8056738671585</v>
      </c>
    </row>
    <row r="60" spans="1:6">
      <c r="A60" s="4" t="s">
        <v>42</v>
      </c>
      <c r="B60" t="s">
        <v>21</v>
      </c>
      <c r="C60" t="s">
        <v>22</v>
      </c>
      <c r="D60" t="s">
        <v>23</v>
      </c>
      <c r="E60" t="s">
        <v>24</v>
      </c>
      <c r="F60" t="s">
        <v>25</v>
      </c>
    </row>
    <row r="61" spans="1:6">
      <c r="A61" t="s">
        <v>26</v>
      </c>
      <c r="B61">
        <v>856.57142857142856</v>
      </c>
      <c r="C61">
        <v>800.78571428571433</v>
      </c>
      <c r="D61">
        <v>371728.01678571425</v>
      </c>
      <c r="E61">
        <v>111045.82142857145</v>
      </c>
      <c r="F61">
        <v>14577.857142857143</v>
      </c>
    </row>
    <row r="62" spans="1:6">
      <c r="A62" t="s">
        <v>27</v>
      </c>
      <c r="B62">
        <v>18.945762460973416</v>
      </c>
      <c r="C62">
        <v>19.337993853537004</v>
      </c>
      <c r="D62">
        <v>38947.53542048479</v>
      </c>
      <c r="E62">
        <v>13113.245547935843</v>
      </c>
      <c r="F62">
        <v>1587.9757965089623</v>
      </c>
    </row>
    <row r="63" spans="1:6">
      <c r="A63" t="s">
        <v>28</v>
      </c>
      <c r="B63">
        <v>847.5</v>
      </c>
      <c r="C63">
        <v>800</v>
      </c>
      <c r="D63">
        <v>348397.09050000005</v>
      </c>
      <c r="E63">
        <v>104530.45000000001</v>
      </c>
      <c r="F63">
        <v>13647</v>
      </c>
    </row>
    <row r="64" spans="1:6">
      <c r="A64" t="s">
        <v>29</v>
      </c>
      <c r="B64">
        <v>963</v>
      </c>
      <c r="C64">
        <v>828</v>
      </c>
      <c r="D64">
        <v>615950.17099999997</v>
      </c>
      <c r="E64">
        <v>206441.2</v>
      </c>
      <c r="F64">
        <v>23762</v>
      </c>
    </row>
    <row r="65" spans="1:22">
      <c r="A65" t="s">
        <v>30</v>
      </c>
      <c r="B65">
        <v>70.888552060165622</v>
      </c>
      <c r="C65">
        <v>72.3561475474758</v>
      </c>
      <c r="D65">
        <v>145728.33360269663</v>
      </c>
      <c r="E65">
        <v>49065.272069014645</v>
      </c>
      <c r="F65">
        <v>5941.6613690259919</v>
      </c>
      <c r="R65" t="s">
        <v>23</v>
      </c>
    </row>
    <row r="66" spans="1:22">
      <c r="A66" t="s">
        <v>31</v>
      </c>
      <c r="B66">
        <v>5025.1868131868123</v>
      </c>
      <c r="C66">
        <v>5235.4120879120874</v>
      </c>
      <c r="D66">
        <v>21236747214.618843</v>
      </c>
      <c r="E66">
        <v>2407400923.206429</v>
      </c>
      <c r="F66">
        <v>35303339.82417582</v>
      </c>
    </row>
    <row r="67" spans="1:22">
      <c r="A67" t="s">
        <v>32</v>
      </c>
      <c r="B67">
        <v>-1.5784282939018808</v>
      </c>
      <c r="C67">
        <v>-1.2578556738541251</v>
      </c>
      <c r="D67">
        <v>-0.26590372470737433</v>
      </c>
      <c r="E67">
        <v>3.7882599796939864E-2</v>
      </c>
      <c r="F67">
        <v>-0.63510283288809877</v>
      </c>
      <c r="R67" t="s">
        <v>26</v>
      </c>
      <c r="S67">
        <v>371728.01678571425</v>
      </c>
    </row>
    <row r="68" spans="1:22">
      <c r="A68" t="s">
        <v>33</v>
      </c>
      <c r="B68">
        <v>0.28120508715327952</v>
      </c>
      <c r="C68">
        <v>0.28614530135578109</v>
      </c>
      <c r="D68">
        <v>0.47455056161899928</v>
      </c>
      <c r="E68">
        <v>0.51063025215763558</v>
      </c>
      <c r="F68">
        <v>3.5810472749904496E-2</v>
      </c>
      <c r="R68" t="s">
        <v>27</v>
      </c>
      <c r="S68">
        <v>38947.53542048479</v>
      </c>
    </row>
    <row r="69" spans="1:22">
      <c r="A69" t="s">
        <v>34</v>
      </c>
      <c r="B69">
        <v>191</v>
      </c>
      <c r="C69">
        <v>203</v>
      </c>
      <c r="D69">
        <v>481983.26899999997</v>
      </c>
      <c r="E69">
        <v>173615.90000000002</v>
      </c>
      <c r="F69">
        <v>19936</v>
      </c>
      <c r="R69" t="s">
        <v>28</v>
      </c>
      <c r="S69">
        <v>348397.09050000005</v>
      </c>
    </row>
    <row r="70" spans="1:22">
      <c r="A70" t="s">
        <v>35</v>
      </c>
      <c r="B70">
        <v>772</v>
      </c>
      <c r="C70">
        <v>709</v>
      </c>
      <c r="D70">
        <v>133966.902</v>
      </c>
      <c r="E70">
        <v>32825.300000000003</v>
      </c>
      <c r="F70">
        <v>3826</v>
      </c>
      <c r="R70" t="s">
        <v>29</v>
      </c>
      <c r="S70">
        <v>615950.17099999997</v>
      </c>
    </row>
    <row r="71" spans="1:22">
      <c r="A71" t="s">
        <v>36</v>
      </c>
      <c r="B71">
        <v>963</v>
      </c>
      <c r="C71">
        <v>912</v>
      </c>
      <c r="D71">
        <v>615950.17099999997</v>
      </c>
      <c r="E71">
        <v>206441.2</v>
      </c>
      <c r="F71">
        <v>23762</v>
      </c>
      <c r="R71" t="s">
        <v>30</v>
      </c>
      <c r="S71">
        <v>145728.33360269663</v>
      </c>
    </row>
    <row r="72" spans="1:22">
      <c r="A72" t="s">
        <v>37</v>
      </c>
      <c r="B72">
        <v>11992</v>
      </c>
      <c r="C72">
        <v>11211</v>
      </c>
      <c r="D72">
        <v>5204192.2349999994</v>
      </c>
      <c r="E72">
        <v>1554641.5000000002</v>
      </c>
      <c r="F72">
        <v>204090</v>
      </c>
      <c r="R72" t="s">
        <v>31</v>
      </c>
      <c r="S72">
        <v>21236747214.618843</v>
      </c>
    </row>
    <row r="73" spans="1:22">
      <c r="A73" t="s">
        <v>38</v>
      </c>
      <c r="B73">
        <v>14</v>
      </c>
      <c r="C73">
        <v>14</v>
      </c>
      <c r="D73">
        <v>14</v>
      </c>
      <c r="E73">
        <v>14</v>
      </c>
      <c r="F73">
        <v>14</v>
      </c>
      <c r="R73" t="s">
        <v>32</v>
      </c>
      <c r="S73">
        <v>-0.26590372470737433</v>
      </c>
    </row>
    <row r="74" spans="1:22">
      <c r="A74" t="s">
        <v>39</v>
      </c>
      <c r="B74">
        <v>40.929831314357784</v>
      </c>
      <c r="C74">
        <v>41.777195719294923</v>
      </c>
      <c r="D74">
        <v>84141.034606242611</v>
      </c>
      <c r="E74">
        <v>28329.444611499202</v>
      </c>
      <c r="F74">
        <v>3430.6131313680235</v>
      </c>
      <c r="R74" t="s">
        <v>33</v>
      </c>
      <c r="S74">
        <v>0.47455056161899928</v>
      </c>
    </row>
    <row r="75" spans="1:22">
      <c r="U75" t="s">
        <v>34</v>
      </c>
      <c r="V75">
        <v>481983.26899999997</v>
      </c>
    </row>
    <row r="76" spans="1:22">
      <c r="U76" t="s">
        <v>35</v>
      </c>
      <c r="V76">
        <v>133966.902</v>
      </c>
    </row>
    <row r="77" spans="1:22">
      <c r="U77" t="s">
        <v>36</v>
      </c>
      <c r="V77">
        <v>615950.17099999997</v>
      </c>
    </row>
    <row r="78" spans="1:22">
      <c r="U78" t="s">
        <v>37</v>
      </c>
      <c r="V78">
        <v>5204192.2349999994</v>
      </c>
    </row>
    <row r="79" spans="1:22">
      <c r="U79" t="s">
        <v>38</v>
      </c>
      <c r="V79">
        <v>14</v>
      </c>
    </row>
    <row r="80" spans="1:22">
      <c r="U80" t="s">
        <v>39</v>
      </c>
      <c r="V80">
        <v>84141.034606242611</v>
      </c>
    </row>
  </sheetData>
  <pageMargins left="0.7" right="0.7" top="0.75" bottom="0.75" header="0.3" footer="0.3"/>
  <pageSetup orientation="portrait" r:id="rId1"/>
  <drawing r:id="rId2"/>
  <tableParts count="4">
    <tablePart r:id="rId3"/>
    <tablePart r:id="rId4"/>
    <tablePart r:id="rId5"/>
    <tablePart r:id="rId6"/>
  </tableParts>
  <extLst>
    <ext xmlns:x15="http://schemas.microsoft.com/office/spreadsheetml/2010/11/main" uri="{F7C9EE02-42E1-4005-9D12-6889AFFD525C}">
      <x15:webExtensions xmlns:xm="http://schemas.microsoft.com/office/excel/2006/main">
        <x15:webExtension appRef="{B04B0F41-6A0F-4F5C-B53E-CD9D8B53519D}">
          <xm:f>'Daily Visits'!1:1048576</xm:f>
        </x15:webExtension>
        <x15:webExtension appRef="{3B35FDA9-AC7E-4430-904D-3257999727A1}">
          <xm:f>'Daily Visits'!$B$1:$B$463</xm:f>
        </x15:webExtension>
        <x15:webExtension appRef="{E7014631-DB6D-4665-8314-12BBEBF50E84}">
          <xm:f>'Daily Visits'!$F$1:$I$19</xm:f>
        </x15:webExtension>
      </x15:webExtens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0ED2B-611D-4366-AA80-9C1BC9DEFBD9}">
  <dimension ref="A1:F71"/>
  <sheetViews>
    <sheetView workbookViewId="0"/>
  </sheetViews>
  <sheetFormatPr defaultRowHeight="15"/>
  <cols>
    <col min="1" max="1" width="15.140625" bestFit="1" customWidth="1"/>
    <col min="2" max="2" width="12" bestFit="1" customWidth="1"/>
    <col min="3" max="3" width="14.140625" bestFit="1" customWidth="1"/>
    <col min="4" max="6" width="12" bestFit="1" customWidth="1"/>
    <col min="7" max="17" width="16" bestFit="1" customWidth="1"/>
    <col min="18" max="19" width="21" bestFit="1" customWidth="1"/>
    <col min="20" max="20" width="18.140625" bestFit="1" customWidth="1"/>
    <col min="21" max="21" width="18.42578125" bestFit="1" customWidth="1"/>
    <col min="22" max="22" width="21" bestFit="1" customWidth="1"/>
    <col min="23" max="26" width="18.5703125" bestFit="1" customWidth="1"/>
    <col min="27" max="256" width="19.5703125" bestFit="1" customWidth="1"/>
  </cols>
  <sheetData>
    <row r="1" spans="1:6">
      <c r="A1" s="4" t="s">
        <v>11</v>
      </c>
      <c r="B1" s="4"/>
    </row>
    <row r="2" spans="1:6">
      <c r="B2" s="120" t="s">
        <v>12</v>
      </c>
    </row>
    <row r="3" spans="1:6">
      <c r="B3" s="120" t="s">
        <v>13</v>
      </c>
    </row>
    <row r="4" spans="1:6">
      <c r="B4" s="120"/>
    </row>
    <row r="5" spans="1:6">
      <c r="A5" s="53"/>
      <c r="B5" s="103" t="s">
        <v>43</v>
      </c>
      <c r="C5" s="54"/>
      <c r="D5" s="54"/>
      <c r="E5" s="54"/>
      <c r="F5" s="55"/>
    </row>
    <row r="6" spans="1:6">
      <c r="A6" s="56" t="s">
        <v>1</v>
      </c>
      <c r="B6" s="77" t="s">
        <v>44</v>
      </c>
      <c r="C6" s="78" t="s">
        <v>45</v>
      </c>
      <c r="D6" s="78" t="s">
        <v>46</v>
      </c>
      <c r="E6" s="78" t="s">
        <v>47</v>
      </c>
      <c r="F6" s="79" t="s">
        <v>48</v>
      </c>
    </row>
    <row r="7" spans="1:6">
      <c r="A7" s="80" t="s">
        <v>6</v>
      </c>
      <c r="B7" s="53">
        <v>1055.2142857142858</v>
      </c>
      <c r="C7" s="60">
        <v>975.92857142857144</v>
      </c>
      <c r="D7" s="60">
        <v>608250.12299999991</v>
      </c>
      <c r="E7" s="60">
        <v>200233.40714285712</v>
      </c>
      <c r="F7" s="98">
        <v>18736.714285714286</v>
      </c>
    </row>
    <row r="8" spans="1:6">
      <c r="A8" s="81" t="s">
        <v>3</v>
      </c>
      <c r="B8" s="57">
        <v>562.95238095238096</v>
      </c>
      <c r="C8">
        <v>516.80952380952385</v>
      </c>
      <c r="D8">
        <v>534313.51738095237</v>
      </c>
      <c r="E8">
        <v>159932.03333333333</v>
      </c>
      <c r="F8" s="99">
        <v>18440.857142857141</v>
      </c>
    </row>
    <row r="9" spans="1:6">
      <c r="A9" s="81" t="s">
        <v>4</v>
      </c>
      <c r="B9" s="57">
        <v>1814.3529411764705</v>
      </c>
      <c r="C9">
        <v>1738.8235294117646</v>
      </c>
      <c r="D9">
        <v>456398.848</v>
      </c>
      <c r="E9">
        <v>131929.90000000002</v>
      </c>
      <c r="F9" s="99">
        <v>17112.823529411766</v>
      </c>
    </row>
    <row r="10" spans="1:6">
      <c r="A10" s="82" t="s">
        <v>5</v>
      </c>
      <c r="B10" s="100">
        <v>856.57142857142856</v>
      </c>
      <c r="C10" s="101">
        <v>800.78571428571433</v>
      </c>
      <c r="D10" s="101">
        <v>371728.01678571425</v>
      </c>
      <c r="E10" s="101">
        <v>111045.82142857143</v>
      </c>
      <c r="F10" s="102">
        <v>14577.857142857143</v>
      </c>
    </row>
    <row r="15" spans="1:6">
      <c r="A15" s="56" t="s">
        <v>44</v>
      </c>
      <c r="B15" s="59"/>
    </row>
    <row r="16" spans="1:6">
      <c r="A16" s="56" t="s">
        <v>1</v>
      </c>
      <c r="B16" s="59" t="s">
        <v>49</v>
      </c>
    </row>
    <row r="17" spans="1:2">
      <c r="A17" s="80" t="s">
        <v>6</v>
      </c>
      <c r="B17" s="59">
        <v>1055.2142857142858</v>
      </c>
    </row>
    <row r="18" spans="1:2">
      <c r="A18" s="81" t="s">
        <v>3</v>
      </c>
      <c r="B18" s="95">
        <v>562.95238095238096</v>
      </c>
    </row>
    <row r="19" spans="1:2">
      <c r="A19" s="81" t="s">
        <v>4</v>
      </c>
      <c r="B19" s="95">
        <v>1814.3529411764705</v>
      </c>
    </row>
    <row r="20" spans="1:2">
      <c r="A20" s="82" t="s">
        <v>5</v>
      </c>
      <c r="B20" s="104">
        <v>856.57142857142856</v>
      </c>
    </row>
    <row r="25" spans="1:2">
      <c r="A25" s="56" t="s">
        <v>45</v>
      </c>
      <c r="B25" s="59"/>
    </row>
    <row r="26" spans="1:2">
      <c r="A26" s="56" t="s">
        <v>1</v>
      </c>
      <c r="B26" s="59" t="s">
        <v>49</v>
      </c>
    </row>
    <row r="27" spans="1:2">
      <c r="A27" s="80" t="s">
        <v>6</v>
      </c>
      <c r="B27" s="59">
        <v>975.92857142857144</v>
      </c>
    </row>
    <row r="28" spans="1:2">
      <c r="A28" s="81" t="s">
        <v>3</v>
      </c>
      <c r="B28" s="95">
        <v>516.80952380952385</v>
      </c>
    </row>
    <row r="29" spans="1:2">
      <c r="A29" s="81" t="s">
        <v>4</v>
      </c>
      <c r="B29" s="95">
        <v>1738.8235294117646</v>
      </c>
    </row>
    <row r="30" spans="1:2">
      <c r="A30" s="82" t="s">
        <v>5</v>
      </c>
      <c r="B30" s="104">
        <v>800.78571428571433</v>
      </c>
    </row>
    <row r="37" spans="1:2">
      <c r="A37" s="56" t="s">
        <v>46</v>
      </c>
      <c r="B37" s="59"/>
    </row>
    <row r="38" spans="1:2">
      <c r="A38" s="56" t="s">
        <v>1</v>
      </c>
      <c r="B38" s="59" t="s">
        <v>49</v>
      </c>
    </row>
    <row r="39" spans="1:2">
      <c r="A39" s="80" t="s">
        <v>6</v>
      </c>
      <c r="B39" s="59">
        <v>608250.12299999991</v>
      </c>
    </row>
    <row r="40" spans="1:2">
      <c r="A40" s="81" t="s">
        <v>3</v>
      </c>
      <c r="B40" s="95">
        <v>534313.51738095237</v>
      </c>
    </row>
    <row r="41" spans="1:2">
      <c r="A41" s="81" t="s">
        <v>4</v>
      </c>
      <c r="B41" s="95">
        <v>456398.848</v>
      </c>
    </row>
    <row r="42" spans="1:2">
      <c r="A42" s="82" t="s">
        <v>5</v>
      </c>
      <c r="B42" s="104">
        <v>371728.01678571425</v>
      </c>
    </row>
    <row r="49" spans="1:2">
      <c r="A49" s="56" t="s">
        <v>47</v>
      </c>
      <c r="B49" s="59"/>
    </row>
    <row r="50" spans="1:2">
      <c r="A50" s="56" t="s">
        <v>1</v>
      </c>
      <c r="B50" s="59" t="s">
        <v>49</v>
      </c>
    </row>
    <row r="51" spans="1:2">
      <c r="A51" s="80" t="s">
        <v>6</v>
      </c>
      <c r="B51" s="59">
        <v>200233.40714285712</v>
      </c>
    </row>
    <row r="52" spans="1:2">
      <c r="A52" s="81" t="s">
        <v>3</v>
      </c>
      <c r="B52" s="95">
        <v>159932.03333333333</v>
      </c>
    </row>
    <row r="53" spans="1:2">
      <c r="A53" s="81" t="s">
        <v>4</v>
      </c>
      <c r="B53" s="95">
        <v>131929.90000000002</v>
      </c>
    </row>
    <row r="54" spans="1:2">
      <c r="A54" s="82" t="s">
        <v>5</v>
      </c>
      <c r="B54" s="104">
        <v>111045.82142857143</v>
      </c>
    </row>
    <row r="63" spans="1:2" ht="12.75" customHeight="1"/>
    <row r="64" spans="1:2" ht="12.75" customHeight="1"/>
    <row r="66" spans="1:2">
      <c r="A66" s="56" t="s">
        <v>48</v>
      </c>
      <c r="B66" s="59"/>
    </row>
    <row r="67" spans="1:2">
      <c r="A67" s="56" t="s">
        <v>1</v>
      </c>
      <c r="B67" s="59" t="s">
        <v>49</v>
      </c>
    </row>
    <row r="68" spans="1:2">
      <c r="A68" s="80" t="s">
        <v>6</v>
      </c>
      <c r="B68" s="59">
        <v>18736.714285714286</v>
      </c>
    </row>
    <row r="69" spans="1:2">
      <c r="A69" s="81" t="s">
        <v>3</v>
      </c>
      <c r="B69" s="95">
        <v>18440.857142857141</v>
      </c>
    </row>
    <row r="70" spans="1:2">
      <c r="A70" s="81" t="s">
        <v>4</v>
      </c>
      <c r="B70" s="95">
        <v>17112.823529411766</v>
      </c>
    </row>
    <row r="71" spans="1:2">
      <c r="A71" s="82" t="s">
        <v>5</v>
      </c>
      <c r="B71" s="104">
        <v>14577.857142857143</v>
      </c>
    </row>
  </sheetData>
  <pageMargins left="0.7" right="0.7" top="0.75" bottom="0.75" header="0.3" footer="0.3"/>
  <pageSetup orientation="portrait" r:id="rId7"/>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DA789-59AF-4589-BD0F-E6945279309C}">
  <dimension ref="A9:D20"/>
  <sheetViews>
    <sheetView zoomScaleNormal="100" workbookViewId="0">
      <selection activeCell="E17" sqref="E17"/>
    </sheetView>
  </sheetViews>
  <sheetFormatPr defaultRowHeight="15"/>
  <cols>
    <col min="2" max="2" width="15.140625" bestFit="1" customWidth="1"/>
    <col min="3" max="4" width="12" bestFit="1" customWidth="1"/>
    <col min="5" max="6" width="11.7109375" bestFit="1" customWidth="1"/>
  </cols>
  <sheetData>
    <row r="9" spans="1:4">
      <c r="A9" s="4" t="s">
        <v>50</v>
      </c>
    </row>
    <row r="10" spans="1:4">
      <c r="B10" t="s">
        <v>51</v>
      </c>
    </row>
    <row r="11" spans="1:4">
      <c r="B11" t="s">
        <v>52</v>
      </c>
    </row>
    <row r="12" spans="1:4">
      <c r="B12" t="s">
        <v>53</v>
      </c>
    </row>
    <row r="13" spans="1:4">
      <c r="B13" t="s">
        <v>54</v>
      </c>
    </row>
    <row r="15" spans="1:4">
      <c r="A15" t="s">
        <v>55</v>
      </c>
      <c r="B15" s="53"/>
      <c r="C15" s="103" t="s">
        <v>43</v>
      </c>
      <c r="D15" s="55"/>
    </row>
    <row r="16" spans="1:4">
      <c r="B16" s="56" t="s">
        <v>56</v>
      </c>
      <c r="C16" s="77" t="s">
        <v>44</v>
      </c>
      <c r="D16" s="79" t="s">
        <v>48</v>
      </c>
    </row>
    <row r="17" spans="2:4">
      <c r="B17" s="80" t="s">
        <v>6</v>
      </c>
      <c r="C17" s="53">
        <v>1055.2142857142858</v>
      </c>
      <c r="D17" s="98">
        <v>18736.714285714286</v>
      </c>
    </row>
    <row r="18" spans="2:4">
      <c r="B18" s="81" t="s">
        <v>3</v>
      </c>
      <c r="C18" s="57">
        <v>562.95238095238096</v>
      </c>
      <c r="D18" s="99">
        <v>18440.857142857141</v>
      </c>
    </row>
    <row r="19" spans="2:4">
      <c r="B19" s="81" t="s">
        <v>4</v>
      </c>
      <c r="C19" s="57">
        <v>1814.3529411764705</v>
      </c>
      <c r="D19" s="99">
        <v>17112.823529411766</v>
      </c>
    </row>
    <row r="20" spans="2:4">
      <c r="B20" s="82" t="s">
        <v>5</v>
      </c>
      <c r="C20" s="100">
        <v>856.57142857142856</v>
      </c>
      <c r="D20" s="102">
        <v>14577.857142857143</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67CAA-3FC0-437E-8DF6-6E5BBAEAD9C9}">
  <dimension ref="A1:D40"/>
  <sheetViews>
    <sheetView topLeftCell="A25" workbookViewId="0">
      <selection activeCell="D43" sqref="D43"/>
    </sheetView>
  </sheetViews>
  <sheetFormatPr defaultRowHeight="15"/>
  <sheetData>
    <row r="1" spans="1:2">
      <c r="A1" s="4" t="s">
        <v>11</v>
      </c>
      <c r="B1" s="4"/>
    </row>
    <row r="2" spans="1:2">
      <c r="B2" s="120" t="s">
        <v>12</v>
      </c>
    </row>
    <row r="3" spans="1:2">
      <c r="B3" s="120" t="s">
        <v>13</v>
      </c>
    </row>
    <row r="14" spans="1:2">
      <c r="A14" s="4" t="s">
        <v>50</v>
      </c>
    </row>
    <row r="15" spans="1:2">
      <c r="B15" t="s">
        <v>57</v>
      </c>
    </row>
    <row r="16" spans="1:2">
      <c r="A16" s="83"/>
    </row>
    <row r="34" spans="2:4">
      <c r="B34" s="4" t="s">
        <v>58</v>
      </c>
      <c r="D34">
        <f>CORREL(SRC!S1:S67,SRC!R1:R67)</f>
        <v>0.86893383869688656</v>
      </c>
    </row>
    <row r="36" spans="2:4">
      <c r="B36" s="4" t="s">
        <v>59</v>
      </c>
    </row>
    <row r="37" spans="2:4">
      <c r="B37" s="84"/>
      <c r="C37" s="84" t="s">
        <v>25</v>
      </c>
      <c r="D37" s="84" t="s">
        <v>23</v>
      </c>
    </row>
    <row r="38" spans="2:4">
      <c r="B38" s="84" t="s">
        <v>25</v>
      </c>
      <c r="C38" s="84">
        <v>1</v>
      </c>
      <c r="D38" s="84"/>
    </row>
    <row r="39" spans="2:4">
      <c r="B39" s="84" t="s">
        <v>23</v>
      </c>
      <c r="C39" s="84">
        <v>0.86893383869688634</v>
      </c>
      <c r="D39" s="84">
        <v>1</v>
      </c>
    </row>
    <row r="40" spans="2:4">
      <c r="B40" s="123" t="s">
        <v>947</v>
      </c>
      <c r="C40">
        <f>C39^2</f>
        <v>0.75504601603250654</v>
      </c>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40017-0538-43AD-8DF1-684A100BC20F}">
  <dimension ref="B24:D29"/>
  <sheetViews>
    <sheetView topLeftCell="A4" workbookViewId="0">
      <selection activeCell="G27" sqref="G27"/>
    </sheetView>
  </sheetViews>
  <sheetFormatPr defaultRowHeight="15"/>
  <sheetData>
    <row r="24" spans="2:4">
      <c r="B24" s="4" t="s">
        <v>58</v>
      </c>
      <c r="D24" s="4">
        <f>CORREL(SRC!S2:S67,SRC!I2:I67)</f>
        <v>-5.9391830498785991E-2</v>
      </c>
    </row>
    <row r="26" spans="2:4">
      <c r="B26" s="4" t="s">
        <v>59</v>
      </c>
    </row>
    <row r="27" spans="2:4">
      <c r="B27" s="84"/>
      <c r="C27" s="84" t="s">
        <v>21</v>
      </c>
      <c r="D27" s="84" t="s">
        <v>23</v>
      </c>
    </row>
    <row r="28" spans="2:4">
      <c r="B28" s="84" t="s">
        <v>21</v>
      </c>
      <c r="C28" s="84">
        <v>1</v>
      </c>
      <c r="D28" s="84"/>
    </row>
    <row r="29" spans="2:4">
      <c r="B29" s="84" t="s">
        <v>23</v>
      </c>
      <c r="C29" s="85">
        <v>-5.9391830498786026E-2</v>
      </c>
      <c r="D29" s="84">
        <v>1</v>
      </c>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30140-7D0F-4415-8D0F-AC81AF6AAA31}">
  <dimension ref="A1:AB83"/>
  <sheetViews>
    <sheetView topLeftCell="A22" workbookViewId="0"/>
  </sheetViews>
  <sheetFormatPr defaultRowHeight="15"/>
  <cols>
    <col min="1" max="1" width="14.7109375" customWidth="1"/>
    <col min="2" max="2" width="27.28515625" bestFit="1" customWidth="1"/>
    <col min="3" max="4" width="16.28515625" bestFit="1" customWidth="1"/>
    <col min="5" max="5" width="11.28515625" bestFit="1" customWidth="1"/>
    <col min="15" max="15" width="12.5703125" customWidth="1"/>
    <col min="16" max="16" width="16.28515625" bestFit="1" customWidth="1"/>
    <col min="17" max="17" width="13.28515625" bestFit="1" customWidth="1"/>
    <col min="18" max="18" width="12" bestFit="1" customWidth="1"/>
    <col min="19" max="19" width="14.140625" bestFit="1" customWidth="1"/>
    <col min="20" max="21" width="11" bestFit="1" customWidth="1"/>
    <col min="22" max="22" width="13.140625" bestFit="1" customWidth="1"/>
    <col min="23" max="23" width="15.5703125" bestFit="1" customWidth="1"/>
    <col min="24" max="24" width="18.85546875" bestFit="1" customWidth="1"/>
    <col min="25" max="26" width="12" bestFit="1" customWidth="1"/>
    <col min="27" max="28" width="11" bestFit="1" customWidth="1"/>
    <col min="29" max="29" width="12" bestFit="1" customWidth="1"/>
    <col min="30" max="30" width="11" bestFit="1" customWidth="1"/>
    <col min="31" max="31" width="12" bestFit="1" customWidth="1"/>
    <col min="32" max="32" width="11" bestFit="1" customWidth="1"/>
    <col min="33" max="41" width="12" bestFit="1" customWidth="1"/>
    <col min="42" max="42" width="11" bestFit="1" customWidth="1"/>
    <col min="43" max="50" width="12" bestFit="1" customWidth="1"/>
    <col min="51" max="51" width="11" bestFit="1" customWidth="1"/>
    <col min="52" max="63" width="12" bestFit="1" customWidth="1"/>
    <col min="64" max="64" width="11" bestFit="1" customWidth="1"/>
    <col min="65" max="77" width="12" bestFit="1" customWidth="1"/>
    <col min="78" max="78" width="11" bestFit="1" customWidth="1"/>
    <col min="79" max="81" width="12" bestFit="1" customWidth="1"/>
  </cols>
  <sheetData>
    <row r="1" spans="1:17">
      <c r="A1" s="4" t="s">
        <v>11</v>
      </c>
      <c r="B1" s="4"/>
    </row>
    <row r="2" spans="1:17">
      <c r="B2" s="120" t="s">
        <v>12</v>
      </c>
    </row>
    <row r="3" spans="1:17">
      <c r="B3" s="120" t="s">
        <v>13</v>
      </c>
    </row>
    <row r="5" spans="1:17">
      <c r="A5" s="4" t="s">
        <v>50</v>
      </c>
    </row>
    <row r="6" spans="1:17">
      <c r="B6" t="s">
        <v>60</v>
      </c>
    </row>
    <row r="7" spans="1:17">
      <c r="B7" t="s">
        <v>61</v>
      </c>
    </row>
    <row r="8" spans="1:17">
      <c r="B8" t="s">
        <v>62</v>
      </c>
    </row>
    <row r="9" spans="1:17">
      <c r="B9" t="s">
        <v>63</v>
      </c>
    </row>
    <row r="11" spans="1:17">
      <c r="A11" s="86" t="s">
        <v>64</v>
      </c>
      <c r="B11" t="s">
        <v>65</v>
      </c>
    </row>
    <row r="12" spans="1:17">
      <c r="A12" s="31" t="s">
        <v>6</v>
      </c>
      <c r="B12">
        <v>627.7640382505034</v>
      </c>
    </row>
    <row r="13" spans="1:17">
      <c r="A13" s="31" t="s">
        <v>3</v>
      </c>
      <c r="B13">
        <v>962.16380597137879</v>
      </c>
    </row>
    <row r="14" spans="1:17">
      <c r="A14" s="31" t="s">
        <v>4</v>
      </c>
      <c r="B14">
        <v>288.11628144835589</v>
      </c>
    </row>
    <row r="15" spans="1:17">
      <c r="A15" s="31" t="s">
        <v>5</v>
      </c>
      <c r="B15">
        <v>434.5948424984968</v>
      </c>
    </row>
    <row r="16" spans="1:17">
      <c r="P16" s="86" t="s">
        <v>65</v>
      </c>
      <c r="Q16" s="86" t="s">
        <v>66</v>
      </c>
    </row>
    <row r="17" spans="16:28">
      <c r="P17" s="86" t="s">
        <v>64</v>
      </c>
      <c r="Q17" t="s">
        <v>6</v>
      </c>
      <c r="R17" t="s">
        <v>3</v>
      </c>
      <c r="S17" t="s">
        <v>4</v>
      </c>
      <c r="T17" t="s">
        <v>5</v>
      </c>
      <c r="V17" s="86" t="s">
        <v>64</v>
      </c>
      <c r="W17" t="s">
        <v>8</v>
      </c>
      <c r="X17" t="s">
        <v>67</v>
      </c>
      <c r="Z17" t="s">
        <v>64</v>
      </c>
      <c r="AA17" t="s">
        <v>8</v>
      </c>
      <c r="AB17" t="s">
        <v>67</v>
      </c>
    </row>
    <row r="18" spans="16:28">
      <c r="P18" s="31">
        <v>1</v>
      </c>
      <c r="Q18">
        <v>294.56372916666669</v>
      </c>
      <c r="V18" s="31">
        <v>1</v>
      </c>
      <c r="W18">
        <v>480728.00599999999</v>
      </c>
      <c r="X18">
        <v>0.72670000000000001</v>
      </c>
      <c r="Z18">
        <v>1</v>
      </c>
      <c r="AA18">
        <v>480728.00599999999</v>
      </c>
      <c r="AB18">
        <v>0.72670000000000001</v>
      </c>
    </row>
    <row r="19" spans="16:28">
      <c r="P19" s="31">
        <v>2</v>
      </c>
      <c r="Q19">
        <v>405.79460506329116</v>
      </c>
      <c r="V19" s="31">
        <v>2</v>
      </c>
      <c r="W19">
        <v>641155.47600000002</v>
      </c>
      <c r="X19">
        <v>0.75509999999999999</v>
      </c>
      <c r="Z19">
        <v>2</v>
      </c>
      <c r="AA19">
        <v>641155.47600000002</v>
      </c>
      <c r="AB19">
        <v>0.75509999999999999</v>
      </c>
    </row>
    <row r="20" spans="16:28">
      <c r="P20" s="31">
        <v>3</v>
      </c>
      <c r="Q20">
        <v>617.67984038861903</v>
      </c>
      <c r="V20" s="31">
        <v>3</v>
      </c>
      <c r="W20">
        <v>890076.65</v>
      </c>
      <c r="X20">
        <v>0.73980000000000001</v>
      </c>
      <c r="Z20">
        <v>3</v>
      </c>
      <c r="AA20">
        <v>890076.65</v>
      </c>
      <c r="AB20">
        <v>0.73980000000000001</v>
      </c>
    </row>
    <row r="21" spans="16:28">
      <c r="P21" s="31">
        <v>4</v>
      </c>
      <c r="Q21">
        <v>380.62946143250679</v>
      </c>
      <c r="V21" s="31">
        <v>4</v>
      </c>
      <c r="W21">
        <v>552673.97799999989</v>
      </c>
      <c r="X21">
        <v>0.73619999999999997</v>
      </c>
      <c r="Z21">
        <v>4</v>
      </c>
      <c r="AA21">
        <v>552673.97799999989</v>
      </c>
      <c r="AB21">
        <v>0.73619999999999997</v>
      </c>
    </row>
    <row r="22" spans="16:28">
      <c r="P22" s="31">
        <v>5</v>
      </c>
      <c r="Q22">
        <v>560.69976400298731</v>
      </c>
      <c r="V22" s="31">
        <v>5</v>
      </c>
      <c r="W22">
        <v>750776.98400000005</v>
      </c>
      <c r="X22">
        <v>0.76400000000000001</v>
      </c>
      <c r="Z22">
        <v>5</v>
      </c>
      <c r="AA22">
        <v>750776.98400000005</v>
      </c>
      <c r="AB22">
        <v>0.76400000000000001</v>
      </c>
    </row>
    <row r="23" spans="16:28">
      <c r="P23" s="31">
        <v>6</v>
      </c>
      <c r="Q23">
        <v>620.0164719730941</v>
      </c>
      <c r="V23" s="31">
        <v>6</v>
      </c>
      <c r="W23">
        <v>553054.69299999997</v>
      </c>
      <c r="X23">
        <v>0.73650000000000004</v>
      </c>
      <c r="Z23">
        <v>6</v>
      </c>
      <c r="AA23">
        <v>553054.69299999997</v>
      </c>
      <c r="AB23">
        <v>0.73650000000000004</v>
      </c>
    </row>
    <row r="24" spans="16:28">
      <c r="P24" s="31">
        <v>7</v>
      </c>
      <c r="Q24">
        <v>344.50139523212039</v>
      </c>
      <c r="V24" s="31">
        <v>7</v>
      </c>
      <c r="W24">
        <v>274567.61199999996</v>
      </c>
      <c r="X24">
        <v>0.61480000000000001</v>
      </c>
      <c r="Z24">
        <v>7</v>
      </c>
      <c r="AA24">
        <v>274567.61199999996</v>
      </c>
      <c r="AB24">
        <v>0.61480000000000001</v>
      </c>
    </row>
    <row r="25" spans="16:28">
      <c r="P25" s="31">
        <v>8</v>
      </c>
      <c r="Q25">
        <v>832.37182258064524</v>
      </c>
      <c r="V25" s="31">
        <v>8</v>
      </c>
      <c r="W25">
        <v>619284.63600000006</v>
      </c>
      <c r="X25">
        <v>0.5927</v>
      </c>
      <c r="Z25">
        <v>8</v>
      </c>
      <c r="AA25">
        <v>619284.63600000006</v>
      </c>
      <c r="AB25">
        <v>0.5927</v>
      </c>
    </row>
    <row r="26" spans="16:28">
      <c r="P26" s="31">
        <v>9</v>
      </c>
      <c r="Q26">
        <v>646.05803448275856</v>
      </c>
      <c r="V26" s="31">
        <v>9</v>
      </c>
      <c r="W26">
        <v>674484.58799999999</v>
      </c>
      <c r="X26">
        <v>0.60340000000000005</v>
      </c>
      <c r="Z26">
        <v>9</v>
      </c>
      <c r="AA26">
        <v>674484.58799999999</v>
      </c>
      <c r="AB26">
        <v>0.60340000000000005</v>
      </c>
    </row>
    <row r="27" spans="16:28">
      <c r="P27" s="31">
        <v>10</v>
      </c>
      <c r="Q27">
        <v>841.67673620309051</v>
      </c>
      <c r="V27" s="31">
        <v>10</v>
      </c>
      <c r="W27">
        <v>762559.12300000002</v>
      </c>
      <c r="X27">
        <v>0.63360000000000005</v>
      </c>
      <c r="Z27">
        <v>10</v>
      </c>
      <c r="AA27">
        <v>762559.12300000002</v>
      </c>
      <c r="AB27">
        <v>0.63360000000000005</v>
      </c>
    </row>
    <row r="28" spans="16:28">
      <c r="P28" s="31">
        <v>11</v>
      </c>
      <c r="Q28">
        <v>564.29231330977609</v>
      </c>
      <c r="V28" s="31">
        <v>11</v>
      </c>
      <c r="W28">
        <v>479084.17399999994</v>
      </c>
      <c r="X28">
        <v>0.64429999999999998</v>
      </c>
      <c r="Z28">
        <v>11</v>
      </c>
      <c r="AA28">
        <v>479084.17399999994</v>
      </c>
      <c r="AB28">
        <v>0.64429999999999998</v>
      </c>
    </row>
    <row r="29" spans="16:28">
      <c r="P29" s="31">
        <v>12</v>
      </c>
      <c r="Q29">
        <v>716.78523202170948</v>
      </c>
      <c r="V29" s="31">
        <v>12</v>
      </c>
      <c r="W29">
        <v>528270.7159999999</v>
      </c>
      <c r="X29">
        <v>0.62819999999999998</v>
      </c>
      <c r="Z29">
        <v>12</v>
      </c>
      <c r="AA29">
        <v>528270.7159999999</v>
      </c>
      <c r="AB29">
        <v>0.62819999999999998</v>
      </c>
    </row>
    <row r="30" spans="16:28">
      <c r="P30" s="31">
        <v>13</v>
      </c>
      <c r="Q30">
        <v>736.61576702997263</v>
      </c>
      <c r="V30" s="31">
        <v>13</v>
      </c>
      <c r="W30">
        <v>540675.97299999988</v>
      </c>
      <c r="X30">
        <v>0.624</v>
      </c>
      <c r="Z30">
        <v>13</v>
      </c>
      <c r="AA30">
        <v>540675.97299999988</v>
      </c>
      <c r="AB30">
        <v>0.624</v>
      </c>
    </row>
    <row r="31" spans="16:28">
      <c r="P31" s="31">
        <v>14</v>
      </c>
      <c r="Q31">
        <v>1227.0113626198083</v>
      </c>
      <c r="V31" s="31">
        <v>14</v>
      </c>
      <c r="W31">
        <v>768109.11300000001</v>
      </c>
      <c r="X31">
        <v>0.61980000000000002</v>
      </c>
      <c r="Z31">
        <v>14</v>
      </c>
      <c r="AA31">
        <v>768109.11300000001</v>
      </c>
      <c r="AB31">
        <v>0.61980000000000002</v>
      </c>
    </row>
    <row r="32" spans="16:28">
      <c r="P32" s="31">
        <v>15</v>
      </c>
      <c r="R32">
        <v>699.86153899480075</v>
      </c>
      <c r="V32" s="31">
        <v>15</v>
      </c>
      <c r="W32">
        <v>403820.10800000001</v>
      </c>
      <c r="X32">
        <v>0.62050000000000005</v>
      </c>
      <c r="Z32">
        <v>15</v>
      </c>
      <c r="AA32">
        <v>403820.10800000001</v>
      </c>
      <c r="AB32">
        <v>0.62050000000000005</v>
      </c>
    </row>
    <row r="33" spans="1:28">
      <c r="A33" s="4" t="s">
        <v>50</v>
      </c>
      <c r="P33" s="31">
        <v>16</v>
      </c>
      <c r="R33">
        <v>691.71714412811389</v>
      </c>
      <c r="V33" s="31">
        <v>16</v>
      </c>
      <c r="W33">
        <v>388745.03499999997</v>
      </c>
      <c r="X33">
        <v>0.58899999999999997</v>
      </c>
      <c r="Z33">
        <v>16</v>
      </c>
      <c r="AA33">
        <v>388745.03499999997</v>
      </c>
      <c r="AB33">
        <v>0.58899999999999997</v>
      </c>
    </row>
    <row r="34" spans="1:28">
      <c r="B34" t="s">
        <v>68</v>
      </c>
      <c r="P34" s="31">
        <v>17</v>
      </c>
      <c r="R34">
        <v>1105.448129662522</v>
      </c>
      <c r="V34" s="31">
        <v>17</v>
      </c>
      <c r="W34">
        <v>622367.2969999999</v>
      </c>
      <c r="X34">
        <v>0.58609999999999995</v>
      </c>
      <c r="Z34">
        <v>17</v>
      </c>
      <c r="AA34">
        <v>622367.2969999999</v>
      </c>
      <c r="AB34">
        <v>0.58609999999999995</v>
      </c>
    </row>
    <row r="35" spans="1:28">
      <c r="B35" t="s">
        <v>69</v>
      </c>
      <c r="P35" s="31">
        <v>18</v>
      </c>
      <c r="R35">
        <v>699.40461349693248</v>
      </c>
      <c r="V35" s="31">
        <v>18</v>
      </c>
      <c r="W35">
        <v>456011.80799999996</v>
      </c>
      <c r="X35">
        <v>0.56130000000000002</v>
      </c>
      <c r="Z35">
        <v>18</v>
      </c>
      <c r="AA35">
        <v>456011.80799999996</v>
      </c>
      <c r="AB35">
        <v>0.56130000000000002</v>
      </c>
    </row>
    <row r="36" spans="1:28">
      <c r="P36" s="31">
        <v>19</v>
      </c>
      <c r="R36">
        <v>1556.8185990180032</v>
      </c>
      <c r="V36" s="31">
        <v>19</v>
      </c>
      <c r="W36">
        <v>951216.16399999999</v>
      </c>
      <c r="X36">
        <v>0.53520000000000001</v>
      </c>
      <c r="Z36">
        <v>19</v>
      </c>
      <c r="AA36">
        <v>951216.16399999999</v>
      </c>
      <c r="AB36">
        <v>0.53520000000000001</v>
      </c>
    </row>
    <row r="37" spans="1:28">
      <c r="P37" s="31">
        <v>20</v>
      </c>
      <c r="R37">
        <v>952.83721212121213</v>
      </c>
      <c r="V37" s="31">
        <v>20</v>
      </c>
      <c r="W37">
        <v>534541.67599999998</v>
      </c>
      <c r="X37">
        <v>0.53649999999999998</v>
      </c>
      <c r="Z37">
        <v>20</v>
      </c>
      <c r="AA37">
        <v>534541.67599999998</v>
      </c>
      <c r="AB37">
        <v>0.53649999999999998</v>
      </c>
    </row>
    <row r="38" spans="1:28">
      <c r="P38" s="31">
        <v>21</v>
      </c>
      <c r="R38">
        <v>963.53386021505355</v>
      </c>
      <c r="V38" s="31">
        <v>21</v>
      </c>
      <c r="W38">
        <v>537651.89399999985</v>
      </c>
      <c r="X38">
        <v>0.6129</v>
      </c>
      <c r="Z38">
        <v>21</v>
      </c>
      <c r="AA38">
        <v>537651.89399999985</v>
      </c>
      <c r="AB38">
        <v>0.6129</v>
      </c>
    </row>
    <row r="39" spans="1:28">
      <c r="P39" s="31">
        <v>22</v>
      </c>
      <c r="R39">
        <v>1094.2282333333333</v>
      </c>
      <c r="V39" s="31">
        <v>22</v>
      </c>
      <c r="W39">
        <v>623710.09299999999</v>
      </c>
      <c r="X39">
        <v>0.57369999999999999</v>
      </c>
      <c r="Z39">
        <v>22</v>
      </c>
      <c r="AA39">
        <v>623710.09299999999</v>
      </c>
      <c r="AB39">
        <v>0.57369999999999999</v>
      </c>
    </row>
    <row r="40" spans="1:28">
      <c r="P40" s="31">
        <v>23</v>
      </c>
      <c r="R40">
        <v>1388.0925462794919</v>
      </c>
      <c r="V40" s="31">
        <v>23</v>
      </c>
      <c r="W40">
        <v>764838.99300000002</v>
      </c>
      <c r="X40">
        <v>0.56620000000000004</v>
      </c>
      <c r="Z40">
        <v>23</v>
      </c>
      <c r="AA40">
        <v>764838.99300000002</v>
      </c>
      <c r="AB40">
        <v>0.56620000000000004</v>
      </c>
    </row>
    <row r="41" spans="1:28">
      <c r="P41" s="31">
        <v>24</v>
      </c>
      <c r="R41">
        <v>587.79722346368715</v>
      </c>
      <c r="V41" s="31">
        <v>24</v>
      </c>
      <c r="W41">
        <v>315647.109</v>
      </c>
      <c r="X41">
        <v>0.56979999999999997</v>
      </c>
      <c r="Z41">
        <v>24</v>
      </c>
      <c r="AA41">
        <v>315647.109</v>
      </c>
      <c r="AB41">
        <v>0.56979999999999997</v>
      </c>
    </row>
    <row r="42" spans="1:28">
      <c r="P42" s="31">
        <v>25</v>
      </c>
      <c r="R42">
        <v>1125.2019484346224</v>
      </c>
      <c r="V42" s="31">
        <v>25</v>
      </c>
      <c r="W42">
        <v>610984.65799999994</v>
      </c>
      <c r="X42">
        <v>0.58379999999999999</v>
      </c>
      <c r="Z42">
        <v>25</v>
      </c>
      <c r="AA42">
        <v>610984.65799999994</v>
      </c>
      <c r="AB42">
        <v>0.58379999999999999</v>
      </c>
    </row>
    <row r="43" spans="1:28">
      <c r="P43" s="31">
        <v>26</v>
      </c>
      <c r="R43">
        <v>1009.9008727598565</v>
      </c>
      <c r="V43" s="31">
        <v>26</v>
      </c>
      <c r="W43">
        <v>563524.68699999992</v>
      </c>
      <c r="X43">
        <v>0.57709999999999995</v>
      </c>
      <c r="Z43">
        <v>26</v>
      </c>
      <c r="AA43">
        <v>563524.68699999992</v>
      </c>
      <c r="AB43">
        <v>0.57709999999999995</v>
      </c>
    </row>
    <row r="44" spans="1:28">
      <c r="P44" s="31">
        <v>27</v>
      </c>
      <c r="R44">
        <v>1036.3754402985076</v>
      </c>
      <c r="V44" s="31">
        <v>27</v>
      </c>
      <c r="W44">
        <v>555497.23600000003</v>
      </c>
      <c r="X44">
        <v>0.57650000000000001</v>
      </c>
      <c r="Z44">
        <v>27</v>
      </c>
      <c r="AA44">
        <v>555497.23600000003</v>
      </c>
      <c r="AB44">
        <v>0.57650000000000001</v>
      </c>
    </row>
    <row r="45" spans="1:28">
      <c r="P45" s="31">
        <v>28</v>
      </c>
      <c r="R45">
        <v>788.08277959927136</v>
      </c>
      <c r="V45" s="31">
        <v>28</v>
      </c>
      <c r="W45">
        <v>432657.446</v>
      </c>
      <c r="X45">
        <v>0.61199999999999999</v>
      </c>
      <c r="Z45">
        <v>28</v>
      </c>
      <c r="AA45">
        <v>432657.446</v>
      </c>
      <c r="AB45">
        <v>0.61199999999999999</v>
      </c>
    </row>
    <row r="46" spans="1:28">
      <c r="P46" s="31">
        <v>29</v>
      </c>
      <c r="R46">
        <v>897.22141467889901</v>
      </c>
      <c r="V46" s="31">
        <v>29</v>
      </c>
      <c r="W46">
        <v>488985.67099999997</v>
      </c>
      <c r="X46">
        <v>0.59079999999999999</v>
      </c>
      <c r="Z46">
        <v>29</v>
      </c>
      <c r="AA46">
        <v>488985.67099999997</v>
      </c>
      <c r="AB46">
        <v>0.59079999999999999</v>
      </c>
    </row>
    <row r="47" spans="1:28">
      <c r="P47" s="31">
        <v>30</v>
      </c>
      <c r="R47">
        <v>1166.5450338409473</v>
      </c>
      <c r="V47" s="31">
        <v>30</v>
      </c>
      <c r="W47">
        <v>689428.11499999987</v>
      </c>
      <c r="X47">
        <v>0.62439999999999996</v>
      </c>
      <c r="Z47">
        <v>30</v>
      </c>
      <c r="AA47">
        <v>689428.11499999987</v>
      </c>
      <c r="AB47">
        <v>0.62439999999999996</v>
      </c>
    </row>
    <row r="48" spans="1:28">
      <c r="P48" s="31">
        <v>31</v>
      </c>
      <c r="R48">
        <v>895.83572845953006</v>
      </c>
      <c r="V48" s="31">
        <v>31</v>
      </c>
      <c r="W48">
        <v>343105.08400000003</v>
      </c>
      <c r="X48">
        <v>0.68930000000000002</v>
      </c>
      <c r="Z48">
        <v>31</v>
      </c>
      <c r="AA48">
        <v>343105.08400000003</v>
      </c>
      <c r="AB48">
        <v>0.68930000000000002</v>
      </c>
    </row>
    <row r="49" spans="1:28">
      <c r="P49" s="31">
        <v>32</v>
      </c>
      <c r="R49">
        <v>1505.3617562189054</v>
      </c>
      <c r="V49" s="31">
        <v>32</v>
      </c>
      <c r="W49">
        <v>605155.42599999998</v>
      </c>
      <c r="X49">
        <v>0.70150000000000001</v>
      </c>
      <c r="Z49">
        <v>32</v>
      </c>
      <c r="AA49">
        <v>605155.42599999998</v>
      </c>
      <c r="AB49">
        <v>0.70150000000000001</v>
      </c>
    </row>
    <row r="50" spans="1:28">
      <c r="P50" s="31">
        <v>33</v>
      </c>
      <c r="R50">
        <v>744.56488117001823</v>
      </c>
      <c r="V50" s="31">
        <v>33</v>
      </c>
      <c r="W50">
        <v>407276.99</v>
      </c>
      <c r="X50">
        <v>0.54659999999999997</v>
      </c>
      <c r="Z50">
        <v>33</v>
      </c>
      <c r="AA50">
        <v>407276.99</v>
      </c>
      <c r="AB50">
        <v>0.54659999999999997</v>
      </c>
    </row>
    <row r="51" spans="1:28">
      <c r="P51" s="31">
        <v>34</v>
      </c>
      <c r="R51">
        <v>642.60576545166396</v>
      </c>
      <c r="V51" s="31">
        <v>34</v>
      </c>
      <c r="W51">
        <v>405484.23799999995</v>
      </c>
      <c r="X51">
        <v>0.56579999999999997</v>
      </c>
      <c r="Z51">
        <v>34</v>
      </c>
      <c r="AA51">
        <v>405484.23799999995</v>
      </c>
      <c r="AB51">
        <v>0.56579999999999997</v>
      </c>
    </row>
    <row r="52" spans="1:28">
      <c r="P52" s="31">
        <v>35</v>
      </c>
      <c r="R52">
        <v>654.00520377358498</v>
      </c>
      <c r="V52" s="31">
        <v>35</v>
      </c>
      <c r="W52">
        <v>519934.13700000005</v>
      </c>
      <c r="X52">
        <v>0.65790000000000004</v>
      </c>
      <c r="Z52">
        <v>35</v>
      </c>
      <c r="AA52">
        <v>519934.13700000005</v>
      </c>
      <c r="AB52">
        <v>0.65790000000000004</v>
      </c>
    </row>
    <row r="53" spans="1:28">
      <c r="A53" s="4" t="s">
        <v>50</v>
      </c>
      <c r="P53" s="31">
        <v>36</v>
      </c>
      <c r="S53">
        <v>614.45469800000012</v>
      </c>
      <c r="V53" s="31">
        <v>36</v>
      </c>
      <c r="W53" s="52">
        <v>614454.69800000009</v>
      </c>
      <c r="X53" s="52">
        <v>0.65800000000000003</v>
      </c>
      <c r="Z53">
        <v>36</v>
      </c>
      <c r="AA53">
        <v>614454.69800000009</v>
      </c>
      <c r="AB53">
        <v>0.65800000000000003</v>
      </c>
    </row>
    <row r="54" spans="1:28">
      <c r="B54" t="s">
        <v>70</v>
      </c>
      <c r="P54" s="31">
        <v>37</v>
      </c>
      <c r="S54">
        <v>427.72984507042253</v>
      </c>
      <c r="V54" s="31">
        <v>37</v>
      </c>
      <c r="W54" s="52">
        <v>516269.92300000001</v>
      </c>
      <c r="X54" s="52">
        <v>0.73070000000000002</v>
      </c>
      <c r="Z54">
        <v>37</v>
      </c>
      <c r="AA54">
        <v>516269.92300000001</v>
      </c>
      <c r="AB54">
        <v>0.73070000000000002</v>
      </c>
    </row>
    <row r="55" spans="1:28">
      <c r="B55" t="s">
        <v>71</v>
      </c>
      <c r="P55" s="31">
        <v>38</v>
      </c>
      <c r="S55">
        <v>128.53377168752698</v>
      </c>
      <c r="V55" s="31">
        <v>38</v>
      </c>
      <c r="W55" s="52">
        <v>297812.74900000001</v>
      </c>
      <c r="X55" s="52">
        <v>0.8226</v>
      </c>
      <c r="Z55">
        <v>38</v>
      </c>
      <c r="AA55">
        <v>297812.74900000001</v>
      </c>
      <c r="AB55">
        <v>0.8226</v>
      </c>
    </row>
    <row r="56" spans="1:28">
      <c r="B56" t="s">
        <v>72</v>
      </c>
      <c r="P56" s="31">
        <v>39</v>
      </c>
      <c r="S56">
        <v>344.1018812717337</v>
      </c>
      <c r="V56" s="31">
        <v>39</v>
      </c>
      <c r="W56" s="52">
        <v>692677.08699999994</v>
      </c>
      <c r="X56" s="52">
        <v>0.81269999999999998</v>
      </c>
      <c r="Z56">
        <v>39</v>
      </c>
      <c r="AA56">
        <v>692677.08699999994</v>
      </c>
      <c r="AB56">
        <v>0.81269999999999998</v>
      </c>
    </row>
    <row r="57" spans="1:28">
      <c r="P57" s="31">
        <v>40</v>
      </c>
      <c r="S57">
        <v>386.04290533562818</v>
      </c>
      <c r="V57" s="31">
        <v>40</v>
      </c>
      <c r="W57" s="52">
        <v>897163.71199999994</v>
      </c>
      <c r="X57" s="52">
        <v>0.80720000000000003</v>
      </c>
      <c r="Z57">
        <v>40</v>
      </c>
      <c r="AA57">
        <v>897163.71199999994</v>
      </c>
      <c r="AB57">
        <v>0.80720000000000003</v>
      </c>
    </row>
    <row r="58" spans="1:28">
      <c r="P58" s="31">
        <v>41</v>
      </c>
      <c r="S58">
        <v>112.11146859903381</v>
      </c>
      <c r="V58" s="31">
        <v>41</v>
      </c>
      <c r="W58" s="52">
        <v>417727.33199999999</v>
      </c>
      <c r="X58" s="52">
        <v>0.85780000000000001</v>
      </c>
      <c r="Z58">
        <v>41</v>
      </c>
      <c r="AA58">
        <v>417727.33199999999</v>
      </c>
      <c r="AB58">
        <v>0.85780000000000001</v>
      </c>
    </row>
    <row r="59" spans="1:28">
      <c r="P59" s="31">
        <v>42</v>
      </c>
      <c r="S59">
        <v>127.57266952789699</v>
      </c>
      <c r="V59" s="31">
        <v>42</v>
      </c>
      <c r="W59" s="52">
        <v>326968.75199999998</v>
      </c>
      <c r="X59" s="52">
        <v>0.8478</v>
      </c>
      <c r="Z59">
        <v>42</v>
      </c>
      <c r="AA59">
        <v>326968.75199999998</v>
      </c>
      <c r="AB59">
        <v>0.8478</v>
      </c>
    </row>
    <row r="60" spans="1:28">
      <c r="P60" s="31">
        <v>43</v>
      </c>
      <c r="S60">
        <v>108.61016666666667</v>
      </c>
      <c r="V60" s="31">
        <v>43</v>
      </c>
      <c r="W60" s="52">
        <v>326482.16100000002</v>
      </c>
      <c r="X60" s="52">
        <v>0.84299999999999997</v>
      </c>
      <c r="Z60">
        <v>43</v>
      </c>
      <c r="AA60">
        <v>326482.16100000002</v>
      </c>
      <c r="AB60">
        <v>0.84299999999999997</v>
      </c>
    </row>
    <row r="61" spans="1:28">
      <c r="P61" s="31">
        <v>44</v>
      </c>
      <c r="S61">
        <v>305.48821106434156</v>
      </c>
      <c r="V61" s="31">
        <v>44</v>
      </c>
      <c r="W61" s="52">
        <v>508026.89499999996</v>
      </c>
      <c r="X61" s="52">
        <v>0.76549999999999996</v>
      </c>
      <c r="Z61">
        <v>44</v>
      </c>
      <c r="AA61">
        <v>508026.89499999996</v>
      </c>
      <c r="AB61">
        <v>0.76549999999999996</v>
      </c>
    </row>
    <row r="62" spans="1:28">
      <c r="P62" s="31">
        <v>45</v>
      </c>
      <c r="S62">
        <v>232.67964024732993</v>
      </c>
      <c r="V62" s="31">
        <v>45</v>
      </c>
      <c r="W62" s="52">
        <v>413937.07999999996</v>
      </c>
      <c r="X62" s="52">
        <v>0.78859999999999997</v>
      </c>
      <c r="Z62">
        <v>45</v>
      </c>
      <c r="AA62">
        <v>413937.07999999996</v>
      </c>
      <c r="AB62">
        <v>0.78859999999999997</v>
      </c>
    </row>
    <row r="63" spans="1:28">
      <c r="P63" s="31">
        <v>46</v>
      </c>
      <c r="S63">
        <v>389.03122467771635</v>
      </c>
      <c r="V63" s="31">
        <v>46</v>
      </c>
      <c r="W63" s="52">
        <v>422487.91</v>
      </c>
      <c r="X63" s="52">
        <v>0.69340000000000002</v>
      </c>
      <c r="Z63">
        <v>46</v>
      </c>
      <c r="AA63">
        <v>422487.91</v>
      </c>
      <c r="AB63">
        <v>0.69340000000000002</v>
      </c>
    </row>
    <row r="64" spans="1:28">
      <c r="P64" s="31">
        <v>47</v>
      </c>
      <c r="S64">
        <v>306.05286433793663</v>
      </c>
      <c r="V64" s="31">
        <v>47</v>
      </c>
      <c r="W64" s="52">
        <v>376751.076</v>
      </c>
      <c r="X64" s="52">
        <v>0.70589999999999997</v>
      </c>
      <c r="Z64">
        <v>47</v>
      </c>
      <c r="AA64">
        <v>376751.076</v>
      </c>
      <c r="AB64">
        <v>0.70589999999999997</v>
      </c>
    </row>
    <row r="65" spans="16:28">
      <c r="P65" s="31">
        <v>48</v>
      </c>
      <c r="S65">
        <v>328.71889262820508</v>
      </c>
      <c r="V65" s="31">
        <v>48</v>
      </c>
      <c r="W65" s="52">
        <v>410241.17799999996</v>
      </c>
      <c r="X65" s="52">
        <v>0.73160000000000003</v>
      </c>
      <c r="Z65">
        <v>48</v>
      </c>
      <c r="AA65">
        <v>410241.17799999996</v>
      </c>
      <c r="AB65">
        <v>0.73160000000000003</v>
      </c>
    </row>
    <row r="66" spans="16:28">
      <c r="P66" s="31">
        <v>49</v>
      </c>
      <c r="S66">
        <v>328.40508602150544</v>
      </c>
      <c r="V66" s="31">
        <v>49</v>
      </c>
      <c r="W66" s="52">
        <v>549750.11400000006</v>
      </c>
      <c r="X66" s="52">
        <v>0.78549999999999998</v>
      </c>
      <c r="Z66">
        <v>49</v>
      </c>
      <c r="AA66">
        <v>549750.11400000006</v>
      </c>
      <c r="AB66">
        <v>0.78549999999999998</v>
      </c>
    </row>
    <row r="67" spans="16:28">
      <c r="P67" s="31">
        <v>50</v>
      </c>
      <c r="S67">
        <v>177.11988969616911</v>
      </c>
      <c r="V67" s="31">
        <v>50</v>
      </c>
      <c r="W67" s="52">
        <v>268159.51300000004</v>
      </c>
      <c r="X67" s="52">
        <v>0.77610000000000001</v>
      </c>
      <c r="Z67">
        <v>50</v>
      </c>
      <c r="AA67">
        <v>268159.51300000004</v>
      </c>
      <c r="AB67">
        <v>0.77610000000000001</v>
      </c>
    </row>
    <row r="68" spans="16:28">
      <c r="P68" s="31">
        <v>51</v>
      </c>
      <c r="S68">
        <v>247.87265207373275</v>
      </c>
      <c r="V68" s="31">
        <v>51</v>
      </c>
      <c r="W68" s="52">
        <v>322730.19300000003</v>
      </c>
      <c r="X68" s="52">
        <v>0.77569999999999995</v>
      </c>
      <c r="Z68">
        <v>51</v>
      </c>
      <c r="AA68">
        <v>322730.19300000003</v>
      </c>
      <c r="AB68">
        <v>0.77569999999999995</v>
      </c>
    </row>
    <row r="69" spans="16:28">
      <c r="P69" s="31">
        <v>52</v>
      </c>
      <c r="S69">
        <v>333.4509177162048</v>
      </c>
      <c r="V69" s="31">
        <v>52</v>
      </c>
      <c r="W69" s="52">
        <v>397140.04299999995</v>
      </c>
      <c r="X69" s="52">
        <v>0.73470000000000002</v>
      </c>
      <c r="Z69">
        <v>52</v>
      </c>
      <c r="AA69">
        <v>397140.04299999995</v>
      </c>
      <c r="AB69">
        <v>0.73470000000000002</v>
      </c>
    </row>
    <row r="70" spans="16:28">
      <c r="P70" s="31">
        <v>53</v>
      </c>
      <c r="T70">
        <v>387.58021107628002</v>
      </c>
      <c r="V70" s="31">
        <v>53</v>
      </c>
      <c r="W70">
        <v>370914.26199999999</v>
      </c>
      <c r="X70">
        <v>0.70850000000000002</v>
      </c>
      <c r="Z70">
        <v>53</v>
      </c>
      <c r="AA70">
        <v>370914.26199999999</v>
      </c>
      <c r="AB70">
        <v>0.70850000000000002</v>
      </c>
    </row>
    <row r="71" spans="16:28">
      <c r="P71" s="31">
        <v>54</v>
      </c>
      <c r="T71">
        <v>310.92904672897191</v>
      </c>
      <c r="V71" s="31">
        <v>54</v>
      </c>
      <c r="W71">
        <v>299424.67199999996</v>
      </c>
      <c r="X71">
        <v>0.68330000000000002</v>
      </c>
      <c r="Z71">
        <v>54</v>
      </c>
      <c r="AA71">
        <v>299424.67199999996</v>
      </c>
      <c r="AB71">
        <v>0.68330000000000002</v>
      </c>
    </row>
    <row r="72" spans="16:28">
      <c r="P72" s="31">
        <v>55</v>
      </c>
      <c r="T72">
        <v>337.10425623582762</v>
      </c>
      <c r="V72" s="31">
        <v>55</v>
      </c>
      <c r="W72">
        <v>297325.95399999997</v>
      </c>
      <c r="X72">
        <v>0.69950000000000001</v>
      </c>
      <c r="Z72">
        <v>55</v>
      </c>
      <c r="AA72">
        <v>297325.95399999997</v>
      </c>
      <c r="AB72">
        <v>0.69950000000000001</v>
      </c>
    </row>
    <row r="73" spans="16:28">
      <c r="P73" s="31">
        <v>56</v>
      </c>
      <c r="T73">
        <v>357.49637473460712</v>
      </c>
      <c r="V73" s="31">
        <v>56</v>
      </c>
      <c r="W73">
        <v>336761.5849999999</v>
      </c>
      <c r="X73">
        <v>0.68579999999999997</v>
      </c>
      <c r="Z73">
        <v>56</v>
      </c>
      <c r="AA73">
        <v>336761.5849999999</v>
      </c>
      <c r="AB73">
        <v>0.68579999999999997</v>
      </c>
    </row>
    <row r="74" spans="16:28">
      <c r="P74" s="31">
        <v>57</v>
      </c>
      <c r="T74">
        <v>502.15845988023955</v>
      </c>
      <c r="V74" s="31">
        <v>57</v>
      </c>
      <c r="W74">
        <v>419302.31400000001</v>
      </c>
      <c r="X74">
        <v>0.66349999999999998</v>
      </c>
      <c r="Z74">
        <v>57</v>
      </c>
      <c r="AA74">
        <v>419302.31400000001</v>
      </c>
      <c r="AB74">
        <v>0.66349999999999998</v>
      </c>
    </row>
    <row r="75" spans="16:28">
      <c r="P75" s="31">
        <v>58</v>
      </c>
      <c r="T75">
        <v>238.36855236907729</v>
      </c>
      <c r="V75" s="31">
        <v>58</v>
      </c>
      <c r="W75">
        <v>191171.579</v>
      </c>
      <c r="X75">
        <v>0.65710000000000002</v>
      </c>
      <c r="Z75">
        <v>58</v>
      </c>
      <c r="AA75">
        <v>191171.579</v>
      </c>
      <c r="AB75">
        <v>0.65710000000000002</v>
      </c>
    </row>
    <row r="76" spans="16:28">
      <c r="P76" s="31">
        <v>59</v>
      </c>
      <c r="T76">
        <v>166.21203722084368</v>
      </c>
      <c r="V76" s="31">
        <v>59</v>
      </c>
      <c r="W76">
        <v>133966.902</v>
      </c>
      <c r="X76">
        <v>0.65259999999999996</v>
      </c>
      <c r="Z76">
        <v>59</v>
      </c>
      <c r="AA76">
        <v>133966.902</v>
      </c>
      <c r="AB76">
        <v>0.65259999999999996</v>
      </c>
    </row>
    <row r="77" spans="16:28">
      <c r="P77" s="31">
        <v>60</v>
      </c>
      <c r="T77">
        <v>684.12531444444437</v>
      </c>
      <c r="V77" s="31">
        <v>60</v>
      </c>
      <c r="W77">
        <v>615712.78299999994</v>
      </c>
      <c r="X77">
        <v>0.64559999999999995</v>
      </c>
      <c r="Z77">
        <v>60</v>
      </c>
      <c r="AA77">
        <v>615712.78299999994</v>
      </c>
      <c r="AB77">
        <v>0.64559999999999995</v>
      </c>
    </row>
    <row r="78" spans="16:28">
      <c r="P78" s="31">
        <v>61</v>
      </c>
      <c r="T78">
        <v>418.64255348837213</v>
      </c>
      <c r="V78" s="31">
        <v>61</v>
      </c>
      <c r="W78">
        <v>360032.59600000002</v>
      </c>
      <c r="X78">
        <v>0.64649999999999996</v>
      </c>
      <c r="Z78">
        <v>61</v>
      </c>
      <c r="AA78">
        <v>360032.59600000002</v>
      </c>
      <c r="AB78">
        <v>0.64649999999999996</v>
      </c>
    </row>
    <row r="79" spans="16:28">
      <c r="P79" s="31">
        <v>62</v>
      </c>
      <c r="T79">
        <v>621.12386688311688</v>
      </c>
      <c r="V79" s="31">
        <v>62</v>
      </c>
      <c r="W79">
        <v>573918.45299999998</v>
      </c>
      <c r="X79">
        <v>0.64180000000000004</v>
      </c>
      <c r="Z79">
        <v>62</v>
      </c>
      <c r="AA79">
        <v>573918.45299999998</v>
      </c>
      <c r="AB79">
        <v>0.64180000000000004</v>
      </c>
    </row>
    <row r="80" spans="16:28">
      <c r="P80" s="31">
        <v>63</v>
      </c>
      <c r="T80">
        <v>501.95719696969695</v>
      </c>
      <c r="V80" s="31">
        <v>63</v>
      </c>
      <c r="W80">
        <v>397550.1</v>
      </c>
      <c r="X80">
        <v>0.68179999999999996</v>
      </c>
      <c r="Z80">
        <v>63</v>
      </c>
      <c r="AA80">
        <v>397550.1</v>
      </c>
      <c r="AB80">
        <v>0.68179999999999996</v>
      </c>
    </row>
    <row r="81" spans="16:28">
      <c r="P81" s="31">
        <v>64</v>
      </c>
      <c r="T81">
        <v>361.13298079385396</v>
      </c>
      <c r="V81" s="31">
        <v>64</v>
      </c>
      <c r="W81">
        <v>282044.85799999995</v>
      </c>
      <c r="X81">
        <v>0.6633</v>
      </c>
      <c r="Z81">
        <v>64</v>
      </c>
      <c r="AA81">
        <v>282044.85799999995</v>
      </c>
      <c r="AB81">
        <v>0.6633</v>
      </c>
    </row>
    <row r="82" spans="16:28">
      <c r="P82" s="31">
        <v>65</v>
      </c>
      <c r="T82">
        <v>399.63402835051545</v>
      </c>
      <c r="V82" s="31">
        <v>65</v>
      </c>
      <c r="W82">
        <v>310116.00599999999</v>
      </c>
      <c r="X82">
        <v>0.63790000000000002</v>
      </c>
      <c r="Z82">
        <v>65</v>
      </c>
      <c r="AA82">
        <v>310116.00599999999</v>
      </c>
      <c r="AB82">
        <v>0.63790000000000002</v>
      </c>
    </row>
    <row r="83" spans="16:28">
      <c r="P83" s="31">
        <v>66</v>
      </c>
      <c r="T83">
        <v>797.86291580310876</v>
      </c>
      <c r="V83" s="31">
        <v>66</v>
      </c>
      <c r="W83">
        <v>615950.17099999997</v>
      </c>
      <c r="X83">
        <v>0.61919999999999997</v>
      </c>
      <c r="Z83">
        <v>66</v>
      </c>
      <c r="AA83">
        <v>615950.17099999997</v>
      </c>
      <c r="AB83">
        <v>0.61919999999999997</v>
      </c>
    </row>
  </sheetData>
  <pageMargins left="0.7" right="0.7" top="0.75" bottom="0.75" header="0.3" footer="0.3"/>
  <pageSetup orientation="portrait" r:id="rId4"/>
  <drawing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665AA-B94F-4328-A0C4-4B06D20FD37C}">
  <dimension ref="A1:I91"/>
  <sheetViews>
    <sheetView showGridLines="0" topLeftCell="A44" workbookViewId="0"/>
  </sheetViews>
  <sheetFormatPr defaultColWidth="9.140625" defaultRowHeight="15"/>
  <cols>
    <col min="1" max="1" width="5.28515625" style="110" customWidth="1"/>
    <col min="2" max="2" width="26.42578125" style="111" customWidth="1"/>
    <col min="3" max="3" width="19" style="111" customWidth="1"/>
    <col min="4" max="4" width="14.28515625" style="111" customWidth="1"/>
    <col min="5" max="5" width="16.5703125" style="111" customWidth="1"/>
    <col min="6" max="6" width="14.140625" style="111" customWidth="1"/>
    <col min="7" max="7" width="10.85546875" style="111" customWidth="1"/>
    <col min="8" max="16384" width="9.140625" style="111"/>
  </cols>
  <sheetData>
    <row r="1" spans="1:4">
      <c r="A1" s="4"/>
      <c r="B1" s="4"/>
      <c r="C1"/>
      <c r="D1"/>
    </row>
    <row r="2" spans="1:4">
      <c r="A2"/>
      <c r="B2" s="120"/>
      <c r="C2"/>
      <c r="D2"/>
    </row>
    <row r="3" spans="1:4">
      <c r="A3"/>
      <c r="B3" s="120"/>
      <c r="C3"/>
      <c r="D3"/>
    </row>
    <row r="5" spans="1:4">
      <c r="A5" s="110" t="s">
        <v>73</v>
      </c>
      <c r="B5" t="s">
        <v>19</v>
      </c>
    </row>
    <row r="7" spans="1:4">
      <c r="B7" s="112" t="s">
        <v>74</v>
      </c>
    </row>
    <row r="9" spans="1:4">
      <c r="B9" s="111" t="s">
        <v>26</v>
      </c>
      <c r="C9" s="111">
        <v>18681.555172413791</v>
      </c>
    </row>
    <row r="10" spans="1:4">
      <c r="B10" s="111" t="s">
        <v>27</v>
      </c>
      <c r="C10" s="111">
        <v>401.68845738375097</v>
      </c>
    </row>
    <row r="11" spans="1:4">
      <c r="B11" s="111" t="s">
        <v>28</v>
      </c>
      <c r="C11" s="111">
        <v>17673</v>
      </c>
    </row>
    <row r="12" spans="1:4">
      <c r="B12" s="111" t="s">
        <v>29</v>
      </c>
      <c r="C12" s="111">
        <v>28865</v>
      </c>
    </row>
    <row r="13" spans="1:4">
      <c r="B13" s="111" t="s">
        <v>30</v>
      </c>
      <c r="C13" s="111">
        <v>6840.5079395208577</v>
      </c>
    </row>
    <row r="14" spans="1:4">
      <c r="B14" s="111" t="s">
        <v>31</v>
      </c>
      <c r="C14" s="111">
        <v>46792548.870647885</v>
      </c>
    </row>
    <row r="15" spans="1:4">
      <c r="B15" s="111" t="s">
        <v>32</v>
      </c>
      <c r="C15" s="111">
        <v>0.56366144180643341</v>
      </c>
    </row>
    <row r="16" spans="1:4">
      <c r="B16" s="111" t="s">
        <v>33</v>
      </c>
      <c r="C16" s="111">
        <v>0.63230748488965116</v>
      </c>
    </row>
    <row r="17" spans="1:3">
      <c r="B17" s="111" t="s">
        <v>34</v>
      </c>
      <c r="C17" s="111">
        <v>40914</v>
      </c>
    </row>
    <row r="18" spans="1:3">
      <c r="B18" s="111" t="s">
        <v>35</v>
      </c>
      <c r="C18" s="111">
        <v>3826</v>
      </c>
    </row>
    <row r="19" spans="1:3">
      <c r="B19" s="111" t="s">
        <v>36</v>
      </c>
      <c r="C19" s="111">
        <v>44740</v>
      </c>
    </row>
    <row r="20" spans="1:3">
      <c r="B20" s="111" t="s">
        <v>37</v>
      </c>
      <c r="C20" s="111">
        <v>5417651</v>
      </c>
    </row>
    <row r="21" spans="1:3">
      <c r="B21" s="111" t="s">
        <v>38</v>
      </c>
      <c r="C21" s="111">
        <v>290</v>
      </c>
    </row>
    <row r="22" spans="1:3">
      <c r="B22" s="111" t="s">
        <v>39</v>
      </c>
      <c r="C22" s="111">
        <v>790.60578180681478</v>
      </c>
    </row>
    <row r="24" spans="1:3">
      <c r="A24" s="110" t="s">
        <v>75</v>
      </c>
      <c r="B24" t="s">
        <v>76</v>
      </c>
    </row>
    <row r="41" spans="1:6">
      <c r="A41" s="110" t="s">
        <v>77</v>
      </c>
      <c r="B41" t="s">
        <v>78</v>
      </c>
    </row>
    <row r="43" spans="1:6">
      <c r="A43" s="110" t="s">
        <v>79</v>
      </c>
    </row>
    <row r="44" spans="1:6" ht="45" customHeight="1">
      <c r="B44" s="113" t="s">
        <v>80</v>
      </c>
      <c r="C44" s="113" t="s">
        <v>81</v>
      </c>
      <c r="D44" s="113" t="s">
        <v>82</v>
      </c>
      <c r="E44" s="113" t="s">
        <v>83</v>
      </c>
      <c r="F44" s="111" t="s">
        <v>84</v>
      </c>
    </row>
    <row r="45" spans="1:6">
      <c r="B45" s="111" t="s">
        <v>85</v>
      </c>
      <c r="C45" s="114">
        <v>0.68</v>
      </c>
      <c r="D45" s="111">
        <f>D67</f>
        <v>197.20000000000002</v>
      </c>
      <c r="E45" s="111">
        <f>52+72+50</f>
        <v>174</v>
      </c>
      <c r="F45" s="114">
        <f>E45/290</f>
        <v>0.6</v>
      </c>
    </row>
    <row r="46" spans="1:6">
      <c r="B46" s="111" t="s">
        <v>86</v>
      </c>
      <c r="C46" s="114">
        <v>0.95</v>
      </c>
      <c r="D46" s="111">
        <f>E67</f>
        <v>275.49999999999994</v>
      </c>
      <c r="E46" s="111">
        <f>E45+23+38</f>
        <v>235</v>
      </c>
      <c r="F46" s="114">
        <f t="shared" ref="F46:F47" si="0">E46/290</f>
        <v>0.81034482758620685</v>
      </c>
    </row>
    <row r="47" spans="1:6">
      <c r="B47" s="111" t="s">
        <v>87</v>
      </c>
      <c r="C47" s="114">
        <v>0.997</v>
      </c>
      <c r="D47" s="111">
        <f>F67</f>
        <v>289.13000000000005</v>
      </c>
      <c r="E47" s="111">
        <f>E46+7+29</f>
        <v>271</v>
      </c>
      <c r="F47" s="114">
        <f t="shared" si="0"/>
        <v>0.93448275862068964</v>
      </c>
    </row>
    <row r="53" spans="2:9">
      <c r="B53" s="111" t="s">
        <v>80</v>
      </c>
      <c r="C53" s="111" t="s">
        <v>88</v>
      </c>
      <c r="D53" s="111" t="s">
        <v>89</v>
      </c>
      <c r="E53" s="111" t="s">
        <v>90</v>
      </c>
      <c r="F53" s="111" t="s">
        <v>91</v>
      </c>
    </row>
    <row r="54" spans="2:9">
      <c r="B54" s="111" t="s">
        <v>92</v>
      </c>
      <c r="C54" s="111">
        <v>7</v>
      </c>
      <c r="D54" s="111">
        <f>C54*$C$45</f>
        <v>4.7600000000000007</v>
      </c>
      <c r="E54" s="111">
        <f>C54*$C$46</f>
        <v>6.6499999999999995</v>
      </c>
      <c r="F54" s="111">
        <f>C54*$C$47</f>
        <v>6.9790000000000001</v>
      </c>
      <c r="I54" s="111">
        <f>61/290</f>
        <v>0.2103448275862069</v>
      </c>
    </row>
    <row r="55" spans="2:9">
      <c r="B55" s="111" t="s">
        <v>93</v>
      </c>
      <c r="C55" s="111">
        <v>23</v>
      </c>
      <c r="D55" s="111">
        <f t="shared" ref="D55:D65" si="1">C55*$C$45</f>
        <v>15.64</v>
      </c>
      <c r="E55" s="111">
        <f t="shared" ref="E55:E65" si="2">C55*$C$46</f>
        <v>21.849999999999998</v>
      </c>
      <c r="F55" s="111">
        <f t="shared" ref="F55:F65" si="3">C55*$C$47</f>
        <v>22.931000000000001</v>
      </c>
    </row>
    <row r="56" spans="2:9">
      <c r="B56" s="111" t="s">
        <v>94</v>
      </c>
      <c r="C56" s="111">
        <v>52</v>
      </c>
      <c r="D56" s="111">
        <f t="shared" si="1"/>
        <v>35.36</v>
      </c>
      <c r="E56" s="111">
        <f t="shared" si="2"/>
        <v>49.4</v>
      </c>
      <c r="F56" s="111">
        <f t="shared" si="3"/>
        <v>51.844000000000001</v>
      </c>
      <c r="I56" s="111">
        <f>36/290</f>
        <v>0.12413793103448276</v>
      </c>
    </row>
    <row r="57" spans="2:9">
      <c r="B57" s="111" t="s">
        <v>95</v>
      </c>
      <c r="C57" s="111">
        <v>72</v>
      </c>
      <c r="D57" s="111">
        <f t="shared" si="1"/>
        <v>48.96</v>
      </c>
      <c r="E57" s="111">
        <f t="shared" si="2"/>
        <v>68.399999999999991</v>
      </c>
      <c r="F57" s="111">
        <f t="shared" si="3"/>
        <v>71.784000000000006</v>
      </c>
    </row>
    <row r="58" spans="2:9">
      <c r="B58" s="111" t="s">
        <v>96</v>
      </c>
      <c r="C58" s="111">
        <v>50</v>
      </c>
      <c r="D58" s="111">
        <f t="shared" si="1"/>
        <v>34</v>
      </c>
      <c r="E58" s="111">
        <f t="shared" si="2"/>
        <v>47.5</v>
      </c>
      <c r="F58" s="111">
        <f t="shared" si="3"/>
        <v>49.85</v>
      </c>
    </row>
    <row r="59" spans="2:9">
      <c r="B59" s="111" t="s">
        <v>97</v>
      </c>
      <c r="C59" s="111">
        <v>38</v>
      </c>
      <c r="D59" s="111">
        <f t="shared" si="1"/>
        <v>25.840000000000003</v>
      </c>
      <c r="E59" s="111">
        <f t="shared" si="2"/>
        <v>36.1</v>
      </c>
      <c r="F59" s="111">
        <f t="shared" si="3"/>
        <v>37.886000000000003</v>
      </c>
    </row>
    <row r="60" spans="2:9">
      <c r="B60" s="111" t="s">
        <v>98</v>
      </c>
      <c r="C60" s="111">
        <v>29</v>
      </c>
      <c r="D60" s="111">
        <f t="shared" si="1"/>
        <v>19.720000000000002</v>
      </c>
      <c r="E60" s="111">
        <f t="shared" si="2"/>
        <v>27.549999999999997</v>
      </c>
      <c r="F60" s="111">
        <f t="shared" si="3"/>
        <v>28.913</v>
      </c>
    </row>
    <row r="61" spans="2:9">
      <c r="B61" s="111" t="s">
        <v>99</v>
      </c>
      <c r="C61" s="111">
        <v>8</v>
      </c>
      <c r="D61" s="111">
        <f t="shared" si="1"/>
        <v>5.44</v>
      </c>
      <c r="E61" s="111">
        <f t="shared" si="2"/>
        <v>7.6</v>
      </c>
      <c r="F61" s="111">
        <f t="shared" si="3"/>
        <v>7.976</v>
      </c>
    </row>
    <row r="62" spans="2:9">
      <c r="B62" s="111" t="s">
        <v>100</v>
      </c>
      <c r="C62" s="111">
        <v>7</v>
      </c>
      <c r="D62" s="111">
        <f t="shared" si="1"/>
        <v>4.7600000000000007</v>
      </c>
      <c r="E62" s="111">
        <f t="shared" si="2"/>
        <v>6.6499999999999995</v>
      </c>
      <c r="F62" s="111">
        <f t="shared" si="3"/>
        <v>6.9790000000000001</v>
      </c>
    </row>
    <row r="63" spans="2:9">
      <c r="B63" s="111" t="s">
        <v>101</v>
      </c>
      <c r="C63" s="111">
        <v>2</v>
      </c>
      <c r="D63" s="111">
        <f t="shared" si="1"/>
        <v>1.36</v>
      </c>
      <c r="E63" s="111">
        <f t="shared" si="2"/>
        <v>1.9</v>
      </c>
      <c r="F63" s="111">
        <f t="shared" si="3"/>
        <v>1.994</v>
      </c>
    </row>
    <row r="64" spans="2:9">
      <c r="B64" s="111" t="s">
        <v>102</v>
      </c>
      <c r="C64" s="111">
        <v>1</v>
      </c>
      <c r="D64" s="111">
        <f t="shared" si="1"/>
        <v>0.68</v>
      </c>
      <c r="E64" s="111">
        <f t="shared" si="2"/>
        <v>0.95</v>
      </c>
      <c r="F64" s="111">
        <f t="shared" si="3"/>
        <v>0.997</v>
      </c>
    </row>
    <row r="65" spans="1:6">
      <c r="B65" s="111" t="s">
        <v>103</v>
      </c>
      <c r="C65" s="111">
        <v>1</v>
      </c>
      <c r="D65" s="111">
        <f t="shared" si="1"/>
        <v>0.68</v>
      </c>
      <c r="E65" s="111">
        <f t="shared" si="2"/>
        <v>0.95</v>
      </c>
      <c r="F65" s="111">
        <f t="shared" si="3"/>
        <v>0.997</v>
      </c>
    </row>
    <row r="67" spans="1:6">
      <c r="D67" s="111">
        <f>SUM(D54:D65)</f>
        <v>197.20000000000002</v>
      </c>
      <c r="E67" s="111">
        <f t="shared" ref="E67:F67" si="4">SUM(E54:E65)</f>
        <v>275.49999999999994</v>
      </c>
      <c r="F67" s="111">
        <f t="shared" si="4"/>
        <v>289.13000000000005</v>
      </c>
    </row>
    <row r="68" spans="1:6" ht="13.5" customHeight="1"/>
    <row r="69" spans="1:6">
      <c r="A69" s="110" t="s">
        <v>104</v>
      </c>
    </row>
    <row r="70" spans="1:6" ht="43.5">
      <c r="B70" s="112" t="s">
        <v>80</v>
      </c>
      <c r="C70" s="113" t="s">
        <v>81</v>
      </c>
      <c r="D70" s="113" t="s">
        <v>82</v>
      </c>
      <c r="E70" s="113" t="s">
        <v>83</v>
      </c>
    </row>
    <row r="71" spans="1:6">
      <c r="B71" s="111" t="s">
        <v>105</v>
      </c>
      <c r="C71" s="114">
        <f>C45/2</f>
        <v>0.34</v>
      </c>
      <c r="D71" s="111">
        <f>D67*C71</f>
        <v>67.048000000000016</v>
      </c>
      <c r="E71" s="111">
        <v>35</v>
      </c>
    </row>
    <row r="72" spans="1:6">
      <c r="B72" s="111" t="s">
        <v>106</v>
      </c>
      <c r="C72" s="114">
        <f>C45/2</f>
        <v>0.34</v>
      </c>
      <c r="D72" s="111">
        <f>D67*C72</f>
        <v>67.048000000000016</v>
      </c>
      <c r="E72" s="111">
        <v>0</v>
      </c>
    </row>
    <row r="73" spans="1:6">
      <c r="B73" s="111" t="s">
        <v>107</v>
      </c>
      <c r="C73" s="114">
        <f>C46/2</f>
        <v>0.47499999999999998</v>
      </c>
      <c r="D73" s="111">
        <f>E67*C73</f>
        <v>130.86249999999995</v>
      </c>
      <c r="E73" s="111">
        <v>9</v>
      </c>
    </row>
    <row r="74" spans="1:6">
      <c r="B74" s="115" t="s">
        <v>108</v>
      </c>
      <c r="C74" s="114">
        <f>C46/2</f>
        <v>0.47499999999999998</v>
      </c>
      <c r="D74" s="111">
        <f>E67*C74</f>
        <v>130.86249999999995</v>
      </c>
      <c r="E74" s="111">
        <v>241</v>
      </c>
    </row>
    <row r="75" spans="1:6">
      <c r="B75" s="111" t="s">
        <v>109</v>
      </c>
      <c r="C75" s="114">
        <f>C47/2</f>
        <v>0.4985</v>
      </c>
      <c r="D75" s="111">
        <f>F67*C75</f>
        <v>144.13130500000003</v>
      </c>
      <c r="E75" s="111">
        <v>2</v>
      </c>
    </row>
    <row r="76" spans="1:6">
      <c r="B76" s="115" t="s">
        <v>110</v>
      </c>
      <c r="C76" s="114">
        <f>C47/2</f>
        <v>0.4985</v>
      </c>
      <c r="D76" s="111">
        <f>F67*C76</f>
        <v>144.13130500000003</v>
      </c>
      <c r="E76" s="111">
        <v>3</v>
      </c>
    </row>
    <row r="80" spans="1:6">
      <c r="A80" s="110" t="s">
        <v>111</v>
      </c>
      <c r="B80" t="s">
        <v>112</v>
      </c>
    </row>
    <row r="81" spans="1:2">
      <c r="B81" t="s">
        <v>113</v>
      </c>
    </row>
    <row r="82" spans="1:2">
      <c r="B82" t="s">
        <v>114</v>
      </c>
    </row>
    <row r="83" spans="1:2">
      <c r="B83" t="s">
        <v>115</v>
      </c>
    </row>
    <row r="84" spans="1:2">
      <c r="B84" t="s">
        <v>116</v>
      </c>
    </row>
    <row r="85" spans="1:2">
      <c r="B85" t="s">
        <v>117</v>
      </c>
    </row>
    <row r="88" spans="1:2">
      <c r="A88" s="110" t="s">
        <v>118</v>
      </c>
      <c r="B88" t="s">
        <v>119</v>
      </c>
    </row>
    <row r="89" spans="1:2">
      <c r="B89" t="s">
        <v>120</v>
      </c>
    </row>
    <row r="90" spans="1:2">
      <c r="B90" t="s">
        <v>121</v>
      </c>
    </row>
    <row r="91" spans="1:2">
      <c r="B91" t="s">
        <v>122</v>
      </c>
    </row>
  </sheetData>
  <sortState xmlns:xlrd2="http://schemas.microsoft.com/office/spreadsheetml/2017/richdata2" ref="B70:G81">
    <sortCondition ref="G70:G81"/>
  </sortState>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32A50-736E-4ED3-963C-5C200B3B4B73}">
  <dimension ref="A1:K91"/>
  <sheetViews>
    <sheetView showGridLines="0" workbookViewId="0">
      <selection activeCell="B83" sqref="B83"/>
    </sheetView>
  </sheetViews>
  <sheetFormatPr defaultRowHeight="15"/>
  <cols>
    <col min="2" max="2" width="24" customWidth="1"/>
    <col min="3" max="3" width="23.5703125" customWidth="1"/>
    <col min="4" max="4" width="20.5703125" customWidth="1"/>
    <col min="5" max="5" width="15.5703125" customWidth="1"/>
    <col min="8" max="8" width="23.28515625" bestFit="1" customWidth="1"/>
    <col min="9" max="9" width="19.85546875" bestFit="1" customWidth="1"/>
    <col min="10" max="10" width="26.42578125" bestFit="1" customWidth="1"/>
    <col min="11" max="11" width="21.85546875" bestFit="1" customWidth="1"/>
  </cols>
  <sheetData>
    <row r="1" spans="1:3">
      <c r="A1" s="4" t="s">
        <v>11</v>
      </c>
      <c r="B1" s="4"/>
    </row>
    <row r="2" spans="1:3">
      <c r="B2" s="120" t="s">
        <v>12</v>
      </c>
    </row>
    <row r="3" spans="1:3">
      <c r="B3" s="120" t="s">
        <v>13</v>
      </c>
    </row>
    <row r="10" spans="1:3">
      <c r="B10" s="84" t="str" cm="1">
        <f t="array" ref="B10:C25">'Daily Visits'!H1:I16</f>
        <v>Visits</v>
      </c>
      <c r="C10" s="84">
        <v>0</v>
      </c>
    </row>
    <row r="11" spans="1:3">
      <c r="B11" s="84">
        <v>0</v>
      </c>
      <c r="C11" s="84">
        <v>0</v>
      </c>
    </row>
    <row r="12" spans="1:3">
      <c r="B12" s="84" t="str">
        <v>Mean</v>
      </c>
      <c r="C12" s="84">
        <v>150.28354978354977</v>
      </c>
    </row>
    <row r="13" spans="1:3">
      <c r="B13" s="84" t="str">
        <v>Standard Error</v>
      </c>
      <c r="C13" s="84">
        <v>4.5672581085515676</v>
      </c>
    </row>
    <row r="14" spans="1:3">
      <c r="B14" s="84" t="str">
        <v>Median</v>
      </c>
      <c r="C14" s="84">
        <v>122</v>
      </c>
    </row>
    <row r="15" spans="1:3">
      <c r="B15" s="84" t="str">
        <v>Mode</v>
      </c>
      <c r="C15" s="84">
        <v>91</v>
      </c>
    </row>
    <row r="16" spans="1:3">
      <c r="B16" s="84" t="str">
        <v>Standard Deviation</v>
      </c>
      <c r="C16" s="84">
        <v>98.1694919163794</v>
      </c>
    </row>
    <row r="17" spans="2:6">
      <c r="B17" s="84" t="str">
        <v>Sample Variance</v>
      </c>
      <c r="C17" s="84">
        <v>9637.2491431200797</v>
      </c>
    </row>
    <row r="18" spans="2:6">
      <c r="B18" s="84" t="str">
        <v>Kurtosis</v>
      </c>
      <c r="C18" s="84">
        <v>5.8619896321402543</v>
      </c>
    </row>
    <row r="19" spans="2:6">
      <c r="B19" s="84" t="str">
        <v>Skewness</v>
      </c>
      <c r="C19" s="84">
        <v>2.1669722118447661</v>
      </c>
    </row>
    <row r="20" spans="2:6">
      <c r="B20" s="84" t="str">
        <v>Range</v>
      </c>
      <c r="C20" s="84">
        <v>627</v>
      </c>
    </row>
    <row r="21" spans="2:6">
      <c r="B21" s="84" t="str">
        <v>Minimum</v>
      </c>
      <c r="C21" s="84">
        <v>37</v>
      </c>
    </row>
    <row r="22" spans="2:6">
      <c r="B22" s="84" t="str">
        <v>Maximum</v>
      </c>
      <c r="C22" s="84">
        <v>664</v>
      </c>
    </row>
    <row r="23" spans="2:6">
      <c r="B23" s="84" t="str">
        <v>Sum</v>
      </c>
      <c r="C23" s="84">
        <v>69431</v>
      </c>
    </row>
    <row r="24" spans="2:6">
      <c r="B24" s="84" t="str">
        <v>Count</v>
      </c>
      <c r="C24" s="84">
        <v>462</v>
      </c>
    </row>
    <row r="25" spans="2:6">
      <c r="B25" s="84" t="str">
        <v>Confidence Level(95%)</v>
      </c>
      <c r="C25" s="84">
        <v>8.9752245742499781</v>
      </c>
    </row>
    <row r="27" spans="2:6" ht="43.5">
      <c r="B27" s="113" t="s">
        <v>80</v>
      </c>
      <c r="C27" s="113" t="s">
        <v>81</v>
      </c>
      <c r="D27" s="113" t="s">
        <v>82</v>
      </c>
      <c r="E27" s="113" t="s">
        <v>83</v>
      </c>
      <c r="F27" s="113" t="s">
        <v>123</v>
      </c>
    </row>
    <row r="28" spans="2:6">
      <c r="B28" s="111" t="s">
        <v>85</v>
      </c>
      <c r="C28" s="114">
        <v>0.68</v>
      </c>
      <c r="D28" s="111">
        <f>C28*462</f>
        <v>314.16000000000003</v>
      </c>
      <c r="E28" s="111">
        <f>151+92+54</f>
        <v>297</v>
      </c>
      <c r="F28" s="105">
        <f>E28/$C$24</f>
        <v>0.6428571428571429</v>
      </c>
    </row>
    <row r="29" spans="2:6">
      <c r="B29" s="111" t="s">
        <v>86</v>
      </c>
      <c r="C29" s="114">
        <v>0.95</v>
      </c>
      <c r="D29" s="111">
        <f t="shared" ref="D29:D30" si="0">C29*462</f>
        <v>438.9</v>
      </c>
      <c r="E29" s="111">
        <f>E28+85+36</f>
        <v>418</v>
      </c>
      <c r="F29" s="105">
        <f t="shared" ref="F29:F30" si="1">E29/$C$24</f>
        <v>0.90476190476190477</v>
      </c>
    </row>
    <row r="30" spans="2:6">
      <c r="B30" s="111" t="s">
        <v>87</v>
      </c>
      <c r="C30" s="114">
        <v>0.997</v>
      </c>
      <c r="D30" s="111">
        <f t="shared" si="0"/>
        <v>460.61399999999998</v>
      </c>
      <c r="E30" s="111">
        <f>E29+11</f>
        <v>429</v>
      </c>
      <c r="F30" s="105">
        <f t="shared" si="1"/>
        <v>0.9285714285714286</v>
      </c>
    </row>
    <row r="35" spans="2:6">
      <c r="B35" s="113" t="s">
        <v>80</v>
      </c>
      <c r="C35" s="112" t="s">
        <v>88</v>
      </c>
      <c r="D35" s="111" t="s">
        <v>89</v>
      </c>
      <c r="E35" s="111" t="s">
        <v>90</v>
      </c>
      <c r="F35" s="111" t="s">
        <v>91</v>
      </c>
    </row>
    <row r="36" spans="2:6">
      <c r="B36" t="s">
        <v>124</v>
      </c>
      <c r="C36">
        <v>85</v>
      </c>
      <c r="D36">
        <f>C36*$C$28</f>
        <v>57.800000000000004</v>
      </c>
      <c r="E36">
        <f>C36*$C$29</f>
        <v>80.75</v>
      </c>
      <c r="F36">
        <f>C36*$C$30</f>
        <v>84.745000000000005</v>
      </c>
    </row>
    <row r="37" spans="2:6">
      <c r="B37" t="s">
        <v>125</v>
      </c>
      <c r="C37">
        <v>151</v>
      </c>
      <c r="D37">
        <f t="shared" ref="D37:D50" si="2">C37*$C$28</f>
        <v>102.68</v>
      </c>
      <c r="E37">
        <f t="shared" ref="E37:E50" si="3">C37*$C$29</f>
        <v>143.44999999999999</v>
      </c>
      <c r="F37">
        <f t="shared" ref="F37:F50" si="4">C37*$C$30</f>
        <v>150.547</v>
      </c>
    </row>
    <row r="38" spans="2:6">
      <c r="B38" t="s">
        <v>126</v>
      </c>
      <c r="C38">
        <v>92</v>
      </c>
      <c r="D38">
        <f t="shared" si="2"/>
        <v>62.56</v>
      </c>
      <c r="E38">
        <f t="shared" si="3"/>
        <v>87.399999999999991</v>
      </c>
      <c r="F38">
        <f t="shared" si="4"/>
        <v>91.724000000000004</v>
      </c>
    </row>
    <row r="39" spans="2:6">
      <c r="B39" t="s">
        <v>127</v>
      </c>
      <c r="C39">
        <v>54</v>
      </c>
      <c r="D39">
        <f t="shared" si="2"/>
        <v>36.720000000000006</v>
      </c>
      <c r="E39">
        <f t="shared" si="3"/>
        <v>51.3</v>
      </c>
      <c r="F39">
        <f t="shared" si="4"/>
        <v>53.838000000000001</v>
      </c>
    </row>
    <row r="40" spans="2:6">
      <c r="B40" t="s">
        <v>128</v>
      </c>
      <c r="C40">
        <v>36</v>
      </c>
      <c r="D40">
        <f t="shared" si="2"/>
        <v>24.48</v>
      </c>
      <c r="E40">
        <f t="shared" si="3"/>
        <v>34.199999999999996</v>
      </c>
      <c r="F40">
        <f t="shared" si="4"/>
        <v>35.892000000000003</v>
      </c>
    </row>
    <row r="41" spans="2:6">
      <c r="B41" t="s">
        <v>129</v>
      </c>
      <c r="C41">
        <v>11</v>
      </c>
      <c r="D41">
        <f t="shared" si="2"/>
        <v>7.48</v>
      </c>
      <c r="E41">
        <f t="shared" si="3"/>
        <v>10.45</v>
      </c>
      <c r="F41">
        <f t="shared" si="4"/>
        <v>10.967000000000001</v>
      </c>
    </row>
    <row r="42" spans="2:6">
      <c r="B42" t="s">
        <v>130</v>
      </c>
      <c r="C42">
        <v>10</v>
      </c>
      <c r="D42">
        <f t="shared" si="2"/>
        <v>6.8000000000000007</v>
      </c>
      <c r="E42">
        <f t="shared" si="3"/>
        <v>9.5</v>
      </c>
      <c r="F42">
        <f t="shared" si="4"/>
        <v>9.9700000000000006</v>
      </c>
    </row>
    <row r="43" spans="2:6">
      <c r="B43" t="s">
        <v>131</v>
      </c>
      <c r="C43">
        <v>4</v>
      </c>
      <c r="D43">
        <f t="shared" si="2"/>
        <v>2.72</v>
      </c>
      <c r="E43">
        <f t="shared" si="3"/>
        <v>3.8</v>
      </c>
      <c r="F43">
        <f t="shared" si="4"/>
        <v>3.988</v>
      </c>
    </row>
    <row r="44" spans="2:6">
      <c r="B44" t="s">
        <v>132</v>
      </c>
      <c r="C44">
        <v>4</v>
      </c>
      <c r="D44">
        <f t="shared" si="2"/>
        <v>2.72</v>
      </c>
      <c r="E44">
        <f t="shared" si="3"/>
        <v>3.8</v>
      </c>
      <c r="F44">
        <f t="shared" si="4"/>
        <v>3.988</v>
      </c>
    </row>
    <row r="45" spans="2:6">
      <c r="B45" t="s">
        <v>133</v>
      </c>
      <c r="C45">
        <v>4</v>
      </c>
      <c r="D45">
        <f t="shared" si="2"/>
        <v>2.72</v>
      </c>
      <c r="E45">
        <f t="shared" si="3"/>
        <v>3.8</v>
      </c>
      <c r="F45">
        <f t="shared" si="4"/>
        <v>3.988</v>
      </c>
    </row>
    <row r="46" spans="2:6">
      <c r="B46" t="s">
        <v>134</v>
      </c>
      <c r="C46">
        <v>5</v>
      </c>
      <c r="D46">
        <f t="shared" si="2"/>
        <v>3.4000000000000004</v>
      </c>
      <c r="E46">
        <f t="shared" si="3"/>
        <v>4.75</v>
      </c>
      <c r="F46">
        <f t="shared" si="4"/>
        <v>4.9850000000000003</v>
      </c>
    </row>
    <row r="47" spans="2:6">
      <c r="B47" t="s">
        <v>135</v>
      </c>
      <c r="C47">
        <v>4</v>
      </c>
      <c r="D47">
        <f t="shared" si="2"/>
        <v>2.72</v>
      </c>
      <c r="E47">
        <f t="shared" si="3"/>
        <v>3.8</v>
      </c>
      <c r="F47">
        <f t="shared" si="4"/>
        <v>3.988</v>
      </c>
    </row>
    <row r="48" spans="2:6">
      <c r="B48" t="s">
        <v>136</v>
      </c>
      <c r="C48">
        <v>0</v>
      </c>
      <c r="D48">
        <f t="shared" si="2"/>
        <v>0</v>
      </c>
      <c r="E48">
        <f t="shared" si="3"/>
        <v>0</v>
      </c>
      <c r="F48">
        <f t="shared" si="4"/>
        <v>0</v>
      </c>
    </row>
    <row r="49" spans="2:11">
      <c r="B49" t="s">
        <v>137</v>
      </c>
      <c r="C49">
        <v>1</v>
      </c>
      <c r="D49">
        <f t="shared" si="2"/>
        <v>0.68</v>
      </c>
      <c r="E49">
        <f t="shared" si="3"/>
        <v>0.95</v>
      </c>
      <c r="F49">
        <f t="shared" si="4"/>
        <v>0.997</v>
      </c>
    </row>
    <row r="50" spans="2:11">
      <c r="B50" t="s">
        <v>138</v>
      </c>
      <c r="C50">
        <v>1</v>
      </c>
      <c r="D50">
        <f t="shared" si="2"/>
        <v>0.68</v>
      </c>
      <c r="E50">
        <f t="shared" si="3"/>
        <v>0.95</v>
      </c>
      <c r="F50">
        <f t="shared" si="4"/>
        <v>0.997</v>
      </c>
    </row>
    <row r="52" spans="2:11">
      <c r="D52">
        <f>SUM(D36:D50)</f>
        <v>314.1600000000002</v>
      </c>
      <c r="E52">
        <f t="shared" ref="E52:F52" si="5">SUM(E36:E50)</f>
        <v>438.9</v>
      </c>
      <c r="F52">
        <f t="shared" si="5"/>
        <v>460.61400000000009</v>
      </c>
    </row>
    <row r="54" spans="2:11">
      <c r="B54" s="85" t="s">
        <v>139</v>
      </c>
      <c r="C54" s="84"/>
      <c r="D54" s="84"/>
      <c r="E54" s="84"/>
      <c r="H54" s="85" t="s">
        <v>74</v>
      </c>
      <c r="I54" s="84"/>
      <c r="J54" s="84"/>
      <c r="K54" s="84"/>
    </row>
    <row r="55" spans="2:11" ht="30">
      <c r="B55" s="85" t="s">
        <v>80</v>
      </c>
      <c r="C55" s="85" t="s">
        <v>81</v>
      </c>
      <c r="D55" s="119" t="s">
        <v>82</v>
      </c>
      <c r="E55" s="119" t="s">
        <v>83</v>
      </c>
      <c r="H55" s="85" t="s">
        <v>80</v>
      </c>
      <c r="I55" s="119" t="s">
        <v>81</v>
      </c>
      <c r="J55" s="119" t="s">
        <v>82</v>
      </c>
      <c r="K55" s="119" t="s">
        <v>83</v>
      </c>
    </row>
    <row r="56" spans="2:11">
      <c r="B56" s="116" t="s">
        <v>105</v>
      </c>
      <c r="C56" s="117">
        <f>C28/2</f>
        <v>0.34</v>
      </c>
      <c r="D56" s="84">
        <f>C56*462</f>
        <v>157.08000000000001</v>
      </c>
      <c r="E56" s="84">
        <v>0</v>
      </c>
      <c r="H56" s="84" t="s">
        <v>105</v>
      </c>
      <c r="I56" s="84">
        <v>0.34</v>
      </c>
      <c r="J56" s="84">
        <v>67.048000000000016</v>
      </c>
      <c r="K56" s="84">
        <v>35</v>
      </c>
    </row>
    <row r="57" spans="2:11">
      <c r="B57" s="116" t="s">
        <v>106</v>
      </c>
      <c r="C57" s="117">
        <f>C56</f>
        <v>0.34</v>
      </c>
      <c r="D57" s="84">
        <f t="shared" ref="D57:D61" si="6">C57*462</f>
        <v>157.08000000000001</v>
      </c>
      <c r="E57" s="84">
        <v>24</v>
      </c>
      <c r="H57" s="84" t="s">
        <v>106</v>
      </c>
      <c r="I57" s="84">
        <v>0.34</v>
      </c>
      <c r="J57" s="84">
        <v>67.048000000000016</v>
      </c>
      <c r="K57" s="84">
        <v>0</v>
      </c>
    </row>
    <row r="58" spans="2:11">
      <c r="B58" s="116" t="s">
        <v>107</v>
      </c>
      <c r="C58" s="117">
        <f>C29/2</f>
        <v>0.47499999999999998</v>
      </c>
      <c r="D58" s="84">
        <f t="shared" si="6"/>
        <v>219.45</v>
      </c>
      <c r="E58" s="84">
        <v>9</v>
      </c>
      <c r="H58" s="84" t="s">
        <v>107</v>
      </c>
      <c r="I58" s="84">
        <v>0.47499999999999998</v>
      </c>
      <c r="J58" s="84">
        <v>130.86249999999995</v>
      </c>
      <c r="K58" s="84">
        <v>9</v>
      </c>
    </row>
    <row r="59" spans="2:11">
      <c r="B59" s="118" t="s">
        <v>108</v>
      </c>
      <c r="C59" s="117">
        <f>C58</f>
        <v>0.47499999999999998</v>
      </c>
      <c r="D59" s="84">
        <f t="shared" si="6"/>
        <v>219.45</v>
      </c>
      <c r="E59" s="84">
        <v>0</v>
      </c>
      <c r="H59" s="84" t="s">
        <v>108</v>
      </c>
      <c r="I59" s="84">
        <v>0.47499999999999998</v>
      </c>
      <c r="J59" s="84">
        <v>130.86249999999995</v>
      </c>
      <c r="K59" s="84">
        <v>241</v>
      </c>
    </row>
    <row r="60" spans="2:11">
      <c r="B60" s="116" t="s">
        <v>109</v>
      </c>
      <c r="C60" s="117">
        <f>C30/2</f>
        <v>0.4985</v>
      </c>
      <c r="D60" s="84">
        <f t="shared" si="6"/>
        <v>230.30699999999999</v>
      </c>
      <c r="E60" s="84">
        <v>14</v>
      </c>
      <c r="H60" s="84" t="s">
        <v>109</v>
      </c>
      <c r="I60" s="84">
        <v>0.4985</v>
      </c>
      <c r="J60" s="84">
        <v>144.13130500000003</v>
      </c>
      <c r="K60" s="84">
        <v>2</v>
      </c>
    </row>
    <row r="61" spans="2:11">
      <c r="B61" s="118" t="s">
        <v>110</v>
      </c>
      <c r="C61" s="117">
        <f>C60</f>
        <v>0.4985</v>
      </c>
      <c r="D61" s="84">
        <f t="shared" si="6"/>
        <v>230.30699999999999</v>
      </c>
      <c r="E61" s="84">
        <v>415</v>
      </c>
      <c r="H61" s="84" t="s">
        <v>110</v>
      </c>
      <c r="I61" s="84">
        <v>0.4985</v>
      </c>
      <c r="J61" s="84">
        <v>144.13130500000003</v>
      </c>
      <c r="K61" s="84">
        <v>3</v>
      </c>
    </row>
    <row r="79" spans="2:9">
      <c r="B79" t="s">
        <v>140</v>
      </c>
      <c r="C79">
        <f>C19</f>
        <v>2.1669722118447661</v>
      </c>
      <c r="H79" t="s">
        <v>140</v>
      </c>
      <c r="I79">
        <f>'Q8'!$C$16</f>
        <v>0.63230748488965116</v>
      </c>
    </row>
    <row r="80" spans="2:9">
      <c r="B80" t="s">
        <v>141</v>
      </c>
      <c r="C80">
        <f>C18</f>
        <v>5.8619896321402543</v>
      </c>
      <c r="H80" t="s">
        <v>141</v>
      </c>
      <c r="I80">
        <f>'Q8'!$C$15</f>
        <v>0.56366144180643341</v>
      </c>
    </row>
    <row r="82" spans="1:2">
      <c r="A82" s="4" t="s">
        <v>50</v>
      </c>
      <c r="B82" t="s">
        <v>142</v>
      </c>
    </row>
    <row r="83" spans="1:2">
      <c r="B83" t="s">
        <v>143</v>
      </c>
    </row>
    <row r="84" spans="1:2">
      <c r="B84" t="s">
        <v>144</v>
      </c>
    </row>
    <row r="85" spans="1:2">
      <c r="B85" t="s">
        <v>145</v>
      </c>
    </row>
    <row r="86" spans="1:2">
      <c r="B86" t="s">
        <v>146</v>
      </c>
    </row>
    <row r="87" spans="1:2">
      <c r="B87" t="s">
        <v>147</v>
      </c>
    </row>
    <row r="88" spans="1:2">
      <c r="B88" t="s">
        <v>148</v>
      </c>
    </row>
    <row r="89" spans="1:2">
      <c r="B89" t="s">
        <v>149</v>
      </c>
    </row>
    <row r="90" spans="1:2">
      <c r="B90" t="s">
        <v>150</v>
      </c>
    </row>
    <row r="91" spans="1:2">
      <c r="B91" t="s">
        <v>151</v>
      </c>
    </row>
  </sheetData>
  <pageMargins left="0.7" right="0.7" top="0.75" bottom="0.75" header="0.3" footer="0.3"/>
  <pageSetup orientation="portrait" r:id="rId1"/>
  <ignoredErrors>
    <ignoredError sqref="C58 C60" formula="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071FE-1B26-4D13-B3BF-6378BA48922C}">
  <dimension ref="A1:B92"/>
  <sheetViews>
    <sheetView workbookViewId="0"/>
  </sheetViews>
  <sheetFormatPr defaultRowHeight="15"/>
  <cols>
    <col min="1" max="1" width="12.7109375" customWidth="1"/>
  </cols>
  <sheetData>
    <row r="1" spans="1:2">
      <c r="A1" s="4" t="s">
        <v>11</v>
      </c>
      <c r="B1" s="4"/>
    </row>
    <row r="2" spans="1:2">
      <c r="B2" s="120" t="s">
        <v>12</v>
      </c>
    </row>
    <row r="3" spans="1:2">
      <c r="B3" s="120" t="s">
        <v>13</v>
      </c>
    </row>
    <row r="10" spans="1:2">
      <c r="A10" s="4" t="s">
        <v>50</v>
      </c>
    </row>
    <row r="11" spans="1:2">
      <c r="A11">
        <v>1</v>
      </c>
      <c r="B11" t="s">
        <v>152</v>
      </c>
    </row>
    <row r="12" spans="1:2">
      <c r="B12" t="s">
        <v>153</v>
      </c>
    </row>
    <row r="13" spans="1:2">
      <c r="A13">
        <v>2</v>
      </c>
      <c r="B13" t="s">
        <v>154</v>
      </c>
    </row>
    <row r="14" spans="1:2">
      <c r="A14">
        <v>3</v>
      </c>
      <c r="B14" t="s">
        <v>155</v>
      </c>
    </row>
    <row r="15" spans="1:2">
      <c r="A15">
        <v>4</v>
      </c>
      <c r="B15" t="s">
        <v>156</v>
      </c>
    </row>
    <row r="16" spans="1:2">
      <c r="A16">
        <v>5</v>
      </c>
      <c r="B16" t="s">
        <v>157</v>
      </c>
    </row>
    <row r="19" spans="1:1">
      <c r="A19" t="s">
        <v>158</v>
      </c>
    </row>
    <row r="34" spans="1:1">
      <c r="A34" t="s">
        <v>159</v>
      </c>
    </row>
    <row r="52" spans="1:1">
      <c r="A52" t="s">
        <v>160</v>
      </c>
    </row>
    <row r="71" spans="1:1">
      <c r="A71" t="s">
        <v>161</v>
      </c>
    </row>
    <row r="92" spans="1:1">
      <c r="A92" t="s">
        <v>162</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B300"/>
  <sheetViews>
    <sheetView zoomScaleNormal="100" workbookViewId="0">
      <selection activeCell="K162" sqref="J162:K162"/>
    </sheetView>
  </sheetViews>
  <sheetFormatPr defaultRowHeight="15"/>
  <cols>
    <col min="1" max="1" width="28" customWidth="1"/>
    <col min="2" max="2" width="25.85546875" customWidth="1"/>
    <col min="4" max="5" width="18" customWidth="1"/>
    <col min="6" max="6" width="15.7109375" customWidth="1"/>
    <col min="7" max="7" width="18" customWidth="1"/>
    <col min="8" max="8" width="15" customWidth="1"/>
    <col min="10" max="10" width="12.28515625" customWidth="1"/>
    <col min="11" max="11" width="11" customWidth="1"/>
    <col min="12" max="12" width="16.7109375" customWidth="1"/>
    <col min="13" max="14" width="11" customWidth="1"/>
    <col min="15" max="15" width="22.5703125" bestFit="1" customWidth="1"/>
    <col min="16" max="16" width="16.28515625" bestFit="1" customWidth="1"/>
    <col min="17" max="21" width="6" bestFit="1" customWidth="1"/>
    <col min="22" max="22" width="11.28515625" bestFit="1" customWidth="1"/>
    <col min="27" max="27" width="19.140625" customWidth="1"/>
    <col min="28" max="28" width="11.28515625" customWidth="1"/>
  </cols>
  <sheetData>
    <row r="1" spans="1:28">
      <c r="A1" s="52" t="s">
        <v>163</v>
      </c>
      <c r="B1" s="52" t="s">
        <v>1</v>
      </c>
      <c r="C1" s="52" t="s">
        <v>164</v>
      </c>
      <c r="D1" s="52" t="s">
        <v>2</v>
      </c>
      <c r="E1" s="52" t="s">
        <v>165</v>
      </c>
      <c r="F1" s="52" t="s">
        <v>166</v>
      </c>
      <c r="G1" s="52" t="s">
        <v>167</v>
      </c>
      <c r="H1" s="5" t="s">
        <v>168</v>
      </c>
      <c r="I1" s="5" t="s">
        <v>74</v>
      </c>
      <c r="J1" s="52" t="s">
        <v>169</v>
      </c>
      <c r="K1" s="52" t="s">
        <v>38</v>
      </c>
      <c r="N1" t="s">
        <v>170</v>
      </c>
      <c r="X1" t="s">
        <v>165</v>
      </c>
      <c r="Y1" t="s">
        <v>74</v>
      </c>
      <c r="AA1" t="s">
        <v>19</v>
      </c>
    </row>
    <row r="2" spans="1:28">
      <c r="A2" t="s">
        <v>171</v>
      </c>
      <c r="B2" t="str">
        <f t="shared" ref="B2:B65" si="0">_xlfn.CONCAT(C2, " - ", A2)</f>
        <v>0 - Pre-WebAnalytics</v>
      </c>
      <c r="C2">
        <v>0</v>
      </c>
      <c r="D2">
        <v>1</v>
      </c>
      <c r="E2" t="str">
        <f t="shared" ref="E2:E65" si="1">_xlfn.CONCAT(G2, " - ", F2)</f>
        <v>2005 - 01</v>
      </c>
      <c r="F2" t="str">
        <f t="shared" ref="F2:F65" si="2">TEXT(H2,"mm")</f>
        <v>01</v>
      </c>
      <c r="G2" t="str">
        <f t="shared" ref="G2:G65" si="3">TEXT(H2,"YYYY")</f>
        <v>2005</v>
      </c>
      <c r="H2" s="32">
        <v>38354</v>
      </c>
      <c r="I2" s="33">
        <v>23662</v>
      </c>
      <c r="J2">
        <f t="shared" ref="J2:J65" si="4">(I2-$AB$4) / $AB$8</f>
        <v>0.72808114128657286</v>
      </c>
      <c r="K2" t="str">
        <f t="shared" ref="K2:K65" si="5">IF(J2&lt;=1, "&lt;=1", IF(J2&lt;=2, "&lt;=2", IF(J2&lt;=3, "&lt;=3", "&lt;=3")))</f>
        <v>&lt;=1</v>
      </c>
      <c r="N2">
        <f t="shared" ref="N2:N65" si="6">IF(J2&gt;=3, 3, IF(J2&gt;=2, 2, IF(J2&gt;=1, 1, IF(J2&gt;=-2, -2, IF(J2&gt;=-3, -3, "Error")))))</f>
        <v>-2</v>
      </c>
      <c r="X2" t="s">
        <v>172</v>
      </c>
      <c r="Y2">
        <v>23662</v>
      </c>
      <c r="AA2" t="s">
        <v>74</v>
      </c>
    </row>
    <row r="3" spans="1:28">
      <c r="A3" t="s">
        <v>171</v>
      </c>
      <c r="B3" t="str">
        <f t="shared" si="0"/>
        <v>0 - Pre-WebAnalytics</v>
      </c>
      <c r="C3">
        <v>0</v>
      </c>
      <c r="D3">
        <v>2</v>
      </c>
      <c r="E3" t="str">
        <f t="shared" si="1"/>
        <v>2005 - 01</v>
      </c>
      <c r="F3" t="str">
        <f t="shared" si="2"/>
        <v>01</v>
      </c>
      <c r="G3" t="str">
        <f t="shared" si="3"/>
        <v>2005</v>
      </c>
      <c r="H3" s="32">
        <v>38361</v>
      </c>
      <c r="I3" s="33">
        <v>12699</v>
      </c>
      <c r="J3">
        <f t="shared" si="4"/>
        <v>-0.87457762278876006</v>
      </c>
      <c r="K3" t="str">
        <f t="shared" si="5"/>
        <v>&lt;=1</v>
      </c>
      <c r="N3">
        <f t="shared" si="6"/>
        <v>-2</v>
      </c>
      <c r="O3" s="86" t="s">
        <v>173</v>
      </c>
      <c r="P3" s="86" t="s">
        <v>66</v>
      </c>
      <c r="X3" t="s">
        <v>172</v>
      </c>
      <c r="Y3">
        <v>12699</v>
      </c>
    </row>
    <row r="4" spans="1:28">
      <c r="A4" t="s">
        <v>171</v>
      </c>
      <c r="B4" t="str">
        <f t="shared" si="0"/>
        <v>0 - Pre-WebAnalytics</v>
      </c>
      <c r="C4">
        <v>0</v>
      </c>
      <c r="D4">
        <v>3</v>
      </c>
      <c r="E4" t="str">
        <f t="shared" si="1"/>
        <v>2005 - 01</v>
      </c>
      <c r="F4" t="str">
        <f t="shared" si="2"/>
        <v>01</v>
      </c>
      <c r="G4" t="str">
        <f t="shared" si="3"/>
        <v>2005</v>
      </c>
      <c r="H4" s="32">
        <v>38368</v>
      </c>
      <c r="I4" s="33">
        <v>23095</v>
      </c>
      <c r="J4">
        <f t="shared" si="4"/>
        <v>0.64519255976411416</v>
      </c>
      <c r="K4" t="str">
        <f t="shared" si="5"/>
        <v>&lt;=1</v>
      </c>
      <c r="N4">
        <f t="shared" si="6"/>
        <v>-2</v>
      </c>
      <c r="O4" s="86" t="s">
        <v>64</v>
      </c>
      <c r="P4">
        <v>0</v>
      </c>
      <c r="Q4">
        <v>1</v>
      </c>
      <c r="R4">
        <v>2</v>
      </c>
      <c r="S4">
        <v>3</v>
      </c>
      <c r="T4">
        <v>4</v>
      </c>
      <c r="U4">
        <v>5</v>
      </c>
      <c r="X4" t="s">
        <v>172</v>
      </c>
      <c r="Y4">
        <v>23095</v>
      </c>
      <c r="AA4" t="s">
        <v>26</v>
      </c>
      <c r="AB4">
        <v>18681.555172413791</v>
      </c>
    </row>
    <row r="5" spans="1:28">
      <c r="A5" t="s">
        <v>171</v>
      </c>
      <c r="B5" t="str">
        <f t="shared" si="0"/>
        <v>0 - Pre-WebAnalytics</v>
      </c>
      <c r="C5">
        <v>0</v>
      </c>
      <c r="D5">
        <v>4</v>
      </c>
      <c r="E5" t="str">
        <f t="shared" si="1"/>
        <v>2005 - 01</v>
      </c>
      <c r="F5" t="str">
        <f t="shared" si="2"/>
        <v>01</v>
      </c>
      <c r="G5" t="str">
        <f t="shared" si="3"/>
        <v>2005</v>
      </c>
      <c r="H5" s="32">
        <v>38375</v>
      </c>
      <c r="I5" s="33">
        <v>27944</v>
      </c>
      <c r="J5">
        <f t="shared" si="4"/>
        <v>1.3540580479517716</v>
      </c>
      <c r="K5" t="str">
        <f t="shared" si="5"/>
        <v>&lt;=2</v>
      </c>
      <c r="N5">
        <f t="shared" si="6"/>
        <v>1</v>
      </c>
      <c r="O5" s="31" t="s">
        <v>174</v>
      </c>
      <c r="X5" t="s">
        <v>172</v>
      </c>
      <c r="Y5">
        <v>27944</v>
      </c>
      <c r="AA5" t="s">
        <v>27</v>
      </c>
      <c r="AB5">
        <v>401.68845738375097</v>
      </c>
    </row>
    <row r="6" spans="1:28">
      <c r="A6" t="s">
        <v>171</v>
      </c>
      <c r="B6" t="str">
        <f t="shared" si="0"/>
        <v>0 - Pre-WebAnalytics</v>
      </c>
      <c r="C6">
        <v>0</v>
      </c>
      <c r="D6">
        <v>5</v>
      </c>
      <c r="E6" t="str">
        <f t="shared" si="1"/>
        <v>2005 - 01</v>
      </c>
      <c r="F6" t="str">
        <f t="shared" si="2"/>
        <v>01</v>
      </c>
      <c r="G6" t="str">
        <f t="shared" si="3"/>
        <v>2005</v>
      </c>
      <c r="H6" s="32">
        <v>38382</v>
      </c>
      <c r="I6" s="33">
        <v>20516</v>
      </c>
      <c r="J6">
        <f t="shared" si="4"/>
        <v>0.26817377361522399</v>
      </c>
      <c r="K6" t="str">
        <f t="shared" si="5"/>
        <v>&lt;=1</v>
      </c>
      <c r="N6">
        <f t="shared" si="6"/>
        <v>-2</v>
      </c>
      <c r="O6" s="94">
        <v>1</v>
      </c>
      <c r="P6">
        <v>23662</v>
      </c>
      <c r="X6" t="s">
        <v>172</v>
      </c>
      <c r="Y6">
        <v>20516</v>
      </c>
      <c r="AA6" t="s">
        <v>28</v>
      </c>
      <c r="AB6">
        <v>17673</v>
      </c>
    </row>
    <row r="7" spans="1:28">
      <c r="A7" t="s">
        <v>171</v>
      </c>
      <c r="B7" t="str">
        <f t="shared" si="0"/>
        <v>0 - Pre-WebAnalytics</v>
      </c>
      <c r="C7">
        <v>0</v>
      </c>
      <c r="D7">
        <v>6</v>
      </c>
      <c r="E7" t="str">
        <f t="shared" si="1"/>
        <v>2005 - 02</v>
      </c>
      <c r="F7" t="str">
        <f t="shared" si="2"/>
        <v>02</v>
      </c>
      <c r="G7" t="str">
        <f t="shared" si="3"/>
        <v>2005</v>
      </c>
      <c r="H7" s="32">
        <v>38389</v>
      </c>
      <c r="I7" s="33">
        <v>25546</v>
      </c>
      <c r="J7">
        <f t="shared" si="4"/>
        <v>1.0034992851813029</v>
      </c>
      <c r="K7" t="str">
        <f t="shared" si="5"/>
        <v>&lt;=2</v>
      </c>
      <c r="N7">
        <f t="shared" si="6"/>
        <v>1</v>
      </c>
      <c r="O7" s="94">
        <v>2</v>
      </c>
      <c r="P7">
        <v>12699</v>
      </c>
      <c r="X7" t="s">
        <v>175</v>
      </c>
      <c r="Y7">
        <v>25546</v>
      </c>
      <c r="AA7" t="s">
        <v>29</v>
      </c>
      <c r="AB7">
        <v>28865</v>
      </c>
    </row>
    <row r="8" spans="1:28">
      <c r="A8" t="s">
        <v>171</v>
      </c>
      <c r="B8" t="str">
        <f t="shared" si="0"/>
        <v>0 - Pre-WebAnalytics</v>
      </c>
      <c r="C8">
        <v>0</v>
      </c>
      <c r="D8">
        <v>7</v>
      </c>
      <c r="E8" t="str">
        <f t="shared" si="1"/>
        <v>2005 - 02</v>
      </c>
      <c r="F8" t="str">
        <f t="shared" si="2"/>
        <v>02</v>
      </c>
      <c r="G8" t="str">
        <f t="shared" si="3"/>
        <v>2005</v>
      </c>
      <c r="H8" s="32">
        <v>38396</v>
      </c>
      <c r="I8" s="33">
        <v>20023</v>
      </c>
      <c r="J8">
        <f t="shared" si="4"/>
        <v>0.19610310220328026</v>
      </c>
      <c r="K8" t="str">
        <f t="shared" si="5"/>
        <v>&lt;=1</v>
      </c>
      <c r="N8">
        <f t="shared" si="6"/>
        <v>-2</v>
      </c>
      <c r="O8" s="94">
        <v>3</v>
      </c>
      <c r="P8">
        <v>23095</v>
      </c>
      <c r="X8" t="s">
        <v>175</v>
      </c>
      <c r="Y8">
        <v>20023</v>
      </c>
      <c r="AA8" t="s">
        <v>30</v>
      </c>
      <c r="AB8">
        <v>6840.5079395208577</v>
      </c>
    </row>
    <row r="9" spans="1:28">
      <c r="A9" t="s">
        <v>171</v>
      </c>
      <c r="B9" t="str">
        <f t="shared" si="0"/>
        <v>0 - Pre-WebAnalytics</v>
      </c>
      <c r="C9">
        <v>0</v>
      </c>
      <c r="D9">
        <v>8</v>
      </c>
      <c r="E9" t="str">
        <f t="shared" si="1"/>
        <v>2005 - 02</v>
      </c>
      <c r="F9" t="str">
        <f t="shared" si="2"/>
        <v>02</v>
      </c>
      <c r="G9" t="str">
        <f t="shared" si="3"/>
        <v>2005</v>
      </c>
      <c r="H9" s="32">
        <v>38403</v>
      </c>
      <c r="I9" s="33">
        <v>35247</v>
      </c>
      <c r="J9">
        <f t="shared" si="4"/>
        <v>2.4216688254800172</v>
      </c>
      <c r="K9" t="str">
        <f t="shared" si="5"/>
        <v>&lt;=3</v>
      </c>
      <c r="N9">
        <f t="shared" si="6"/>
        <v>2</v>
      </c>
      <c r="O9" s="94">
        <v>4</v>
      </c>
      <c r="P9">
        <v>27944</v>
      </c>
      <c r="X9" t="s">
        <v>175</v>
      </c>
      <c r="Y9">
        <v>35247</v>
      </c>
      <c r="AA9" t="s">
        <v>31</v>
      </c>
      <c r="AB9">
        <v>46792548.870647885</v>
      </c>
    </row>
    <row r="10" spans="1:28">
      <c r="A10" t="s">
        <v>171</v>
      </c>
      <c r="B10" t="str">
        <f t="shared" si="0"/>
        <v>0 - Pre-WebAnalytics</v>
      </c>
      <c r="C10">
        <v>0</v>
      </c>
      <c r="D10">
        <v>9</v>
      </c>
      <c r="E10" t="str">
        <f t="shared" si="1"/>
        <v>2005 - 02</v>
      </c>
      <c r="F10" t="str">
        <f t="shared" si="2"/>
        <v>02</v>
      </c>
      <c r="G10" t="str">
        <f t="shared" si="3"/>
        <v>2005</v>
      </c>
      <c r="H10" s="32">
        <v>38410</v>
      </c>
      <c r="I10" s="33">
        <v>23615</v>
      </c>
      <c r="J10">
        <f t="shared" si="4"/>
        <v>0.72121030648665119</v>
      </c>
      <c r="K10" t="str">
        <f t="shared" si="5"/>
        <v>&lt;=1</v>
      </c>
      <c r="N10">
        <f t="shared" si="6"/>
        <v>-2</v>
      </c>
      <c r="O10" s="94">
        <v>5</v>
      </c>
      <c r="P10">
        <v>20516</v>
      </c>
      <c r="X10" t="s">
        <v>175</v>
      </c>
      <c r="Y10">
        <v>23615</v>
      </c>
      <c r="AA10" t="s">
        <v>32</v>
      </c>
      <c r="AB10">
        <v>0.56366144180643341</v>
      </c>
    </row>
    <row r="11" spans="1:28">
      <c r="A11" t="s">
        <v>171</v>
      </c>
      <c r="B11" t="str">
        <f t="shared" si="0"/>
        <v>0 - Pre-WebAnalytics</v>
      </c>
      <c r="C11">
        <v>0</v>
      </c>
      <c r="D11">
        <v>10</v>
      </c>
      <c r="E11" t="str">
        <f t="shared" si="1"/>
        <v>2005 - 03</v>
      </c>
      <c r="F11" t="str">
        <f t="shared" si="2"/>
        <v>03</v>
      </c>
      <c r="G11" t="str">
        <f t="shared" si="3"/>
        <v>2005</v>
      </c>
      <c r="H11" s="32">
        <v>38417</v>
      </c>
      <c r="I11" s="33">
        <v>16655</v>
      </c>
      <c r="J11">
        <f t="shared" si="4"/>
        <v>-0.29625799579961326</v>
      </c>
      <c r="K11" t="str">
        <f t="shared" si="5"/>
        <v>&lt;=1</v>
      </c>
      <c r="N11">
        <f t="shared" si="6"/>
        <v>-2</v>
      </c>
      <c r="O11" s="94">
        <v>6</v>
      </c>
      <c r="P11">
        <v>25546</v>
      </c>
      <c r="X11" t="s">
        <v>176</v>
      </c>
      <c r="Y11">
        <v>16655</v>
      </c>
      <c r="AA11" t="s">
        <v>33</v>
      </c>
      <c r="AB11">
        <v>0.63230748488965116</v>
      </c>
    </row>
    <row r="12" spans="1:28">
      <c r="A12" t="s">
        <v>171</v>
      </c>
      <c r="B12" t="str">
        <f t="shared" si="0"/>
        <v>0 - Pre-WebAnalytics</v>
      </c>
      <c r="C12">
        <v>0</v>
      </c>
      <c r="D12">
        <v>11</v>
      </c>
      <c r="E12" t="str">
        <f t="shared" si="1"/>
        <v>2005 - 03</v>
      </c>
      <c r="F12" t="str">
        <f t="shared" si="2"/>
        <v>03</v>
      </c>
      <c r="G12" t="str">
        <f t="shared" si="3"/>
        <v>2005</v>
      </c>
      <c r="H12" s="32">
        <v>38424</v>
      </c>
      <c r="I12" s="33">
        <v>14748</v>
      </c>
      <c r="J12">
        <f t="shared" si="4"/>
        <v>-0.57503846310707107</v>
      </c>
      <c r="K12" t="str">
        <f t="shared" si="5"/>
        <v>&lt;=1</v>
      </c>
      <c r="N12">
        <f t="shared" si="6"/>
        <v>-2</v>
      </c>
      <c r="O12" s="94">
        <v>7</v>
      </c>
      <c r="P12">
        <v>20023</v>
      </c>
      <c r="X12" t="s">
        <v>176</v>
      </c>
      <c r="Y12">
        <v>14748</v>
      </c>
      <c r="AA12" t="s">
        <v>34</v>
      </c>
      <c r="AB12">
        <v>40914</v>
      </c>
    </row>
    <row r="13" spans="1:28">
      <c r="A13" t="s">
        <v>171</v>
      </c>
      <c r="B13" t="str">
        <f t="shared" si="0"/>
        <v>0 - Pre-WebAnalytics</v>
      </c>
      <c r="C13">
        <v>0</v>
      </c>
      <c r="D13">
        <v>12</v>
      </c>
      <c r="E13" t="str">
        <f t="shared" si="1"/>
        <v>2005 - 03</v>
      </c>
      <c r="F13" t="str">
        <f t="shared" si="2"/>
        <v>03</v>
      </c>
      <c r="G13" t="str">
        <f t="shared" si="3"/>
        <v>2005</v>
      </c>
      <c r="H13" s="32">
        <v>38431</v>
      </c>
      <c r="I13" s="33">
        <v>18159</v>
      </c>
      <c r="J13">
        <f t="shared" si="4"/>
        <v>-7.6391282202121616E-2</v>
      </c>
      <c r="K13" t="str">
        <f t="shared" si="5"/>
        <v>&lt;=1</v>
      </c>
      <c r="N13">
        <f t="shared" si="6"/>
        <v>-2</v>
      </c>
      <c r="O13" s="94">
        <v>8</v>
      </c>
      <c r="P13">
        <v>35247</v>
      </c>
      <c r="X13" t="s">
        <v>176</v>
      </c>
      <c r="Y13">
        <v>18159</v>
      </c>
      <c r="AA13" t="s">
        <v>35</v>
      </c>
      <c r="AB13">
        <v>3826</v>
      </c>
    </row>
    <row r="14" spans="1:28">
      <c r="A14" t="s">
        <v>171</v>
      </c>
      <c r="B14" t="str">
        <f t="shared" si="0"/>
        <v>0 - Pre-WebAnalytics</v>
      </c>
      <c r="C14">
        <v>0</v>
      </c>
      <c r="D14">
        <v>13</v>
      </c>
      <c r="E14" t="str">
        <f t="shared" si="1"/>
        <v>2005 - 03</v>
      </c>
      <c r="F14" t="str">
        <f t="shared" si="2"/>
        <v>03</v>
      </c>
      <c r="G14" t="str">
        <f t="shared" si="3"/>
        <v>2005</v>
      </c>
      <c r="H14" s="32">
        <v>38438</v>
      </c>
      <c r="I14" s="33">
        <v>22149</v>
      </c>
      <c r="J14">
        <f t="shared" si="4"/>
        <v>0.50689873591888346</v>
      </c>
      <c r="K14" t="str">
        <f t="shared" si="5"/>
        <v>&lt;=1</v>
      </c>
      <c r="N14">
        <f t="shared" si="6"/>
        <v>-2</v>
      </c>
      <c r="O14" s="94">
        <v>9</v>
      </c>
      <c r="P14">
        <v>23615</v>
      </c>
      <c r="X14" t="s">
        <v>176</v>
      </c>
      <c r="Y14">
        <v>22149</v>
      </c>
      <c r="AA14" t="s">
        <v>36</v>
      </c>
      <c r="AB14">
        <v>44740</v>
      </c>
    </row>
    <row r="15" spans="1:28">
      <c r="A15" t="s">
        <v>171</v>
      </c>
      <c r="B15" t="str">
        <f t="shared" si="0"/>
        <v>0 - Pre-WebAnalytics</v>
      </c>
      <c r="C15">
        <v>0</v>
      </c>
      <c r="D15">
        <v>14</v>
      </c>
      <c r="E15" t="str">
        <f t="shared" si="1"/>
        <v>2005 - 04</v>
      </c>
      <c r="F15" t="str">
        <f t="shared" si="2"/>
        <v>04</v>
      </c>
      <c r="G15" t="str">
        <f t="shared" si="3"/>
        <v>2005</v>
      </c>
      <c r="H15" s="32">
        <v>38445</v>
      </c>
      <c r="I15" s="33">
        <v>14492</v>
      </c>
      <c r="J15">
        <f t="shared" si="4"/>
        <v>-0.61246258457047387</v>
      </c>
      <c r="K15" t="str">
        <f t="shared" si="5"/>
        <v>&lt;=1</v>
      </c>
      <c r="N15">
        <f t="shared" si="6"/>
        <v>-2</v>
      </c>
      <c r="O15" s="94">
        <v>10</v>
      </c>
      <c r="P15">
        <v>16655</v>
      </c>
      <c r="X15" t="s">
        <v>177</v>
      </c>
      <c r="Y15">
        <v>14492</v>
      </c>
      <c r="AA15" t="s">
        <v>37</v>
      </c>
      <c r="AB15">
        <v>5417651</v>
      </c>
    </row>
    <row r="16" spans="1:28">
      <c r="A16" t="s">
        <v>171</v>
      </c>
      <c r="B16" t="str">
        <f t="shared" si="0"/>
        <v>0 - Pre-WebAnalytics</v>
      </c>
      <c r="C16">
        <v>0</v>
      </c>
      <c r="D16">
        <v>15</v>
      </c>
      <c r="E16" t="str">
        <f t="shared" si="1"/>
        <v>2005 - 04</v>
      </c>
      <c r="F16" t="str">
        <f t="shared" si="2"/>
        <v>04</v>
      </c>
      <c r="G16" t="str">
        <f t="shared" si="3"/>
        <v>2005</v>
      </c>
      <c r="H16" s="32">
        <v>38452</v>
      </c>
      <c r="I16" s="33">
        <v>19012</v>
      </c>
      <c r="J16">
        <f t="shared" si="4"/>
        <v>4.8307060017732349E-2</v>
      </c>
      <c r="K16" t="str">
        <f t="shared" si="5"/>
        <v>&lt;=1</v>
      </c>
      <c r="N16">
        <f t="shared" si="6"/>
        <v>-2</v>
      </c>
      <c r="O16" s="94">
        <v>11</v>
      </c>
      <c r="P16">
        <v>14748</v>
      </c>
      <c r="X16" t="s">
        <v>177</v>
      </c>
      <c r="Y16">
        <v>19012</v>
      </c>
      <c r="AA16" t="s">
        <v>38</v>
      </c>
      <c r="AB16">
        <v>290</v>
      </c>
    </row>
    <row r="17" spans="1:28">
      <c r="A17" t="s">
        <v>171</v>
      </c>
      <c r="B17" t="str">
        <f t="shared" si="0"/>
        <v>0 - Pre-WebAnalytics</v>
      </c>
      <c r="C17">
        <v>0</v>
      </c>
      <c r="D17">
        <v>16</v>
      </c>
      <c r="E17" t="str">
        <f t="shared" si="1"/>
        <v>2005 - 04</v>
      </c>
      <c r="F17" t="str">
        <f t="shared" si="2"/>
        <v>04</v>
      </c>
      <c r="G17" t="str">
        <f t="shared" si="3"/>
        <v>2005</v>
      </c>
      <c r="H17" s="32">
        <v>38459</v>
      </c>
      <c r="I17" s="33">
        <v>14678</v>
      </c>
      <c r="J17">
        <f t="shared" si="4"/>
        <v>-0.58527162131972021</v>
      </c>
      <c r="K17" t="str">
        <f t="shared" si="5"/>
        <v>&lt;=1</v>
      </c>
      <c r="N17">
        <f t="shared" si="6"/>
        <v>-2</v>
      </c>
      <c r="O17" s="94">
        <v>12</v>
      </c>
      <c r="P17">
        <v>18159</v>
      </c>
      <c r="X17" t="s">
        <v>177</v>
      </c>
      <c r="Y17">
        <v>14678</v>
      </c>
      <c r="AA17" t="s">
        <v>39</v>
      </c>
      <c r="AB17">
        <v>790.60578180681478</v>
      </c>
    </row>
    <row r="18" spans="1:28">
      <c r="A18" t="s">
        <v>171</v>
      </c>
      <c r="B18" t="str">
        <f t="shared" si="0"/>
        <v>0 - Pre-WebAnalytics</v>
      </c>
      <c r="C18">
        <v>0</v>
      </c>
      <c r="D18">
        <v>17</v>
      </c>
      <c r="E18" t="str">
        <f t="shared" si="1"/>
        <v>2005 - 04</v>
      </c>
      <c r="F18" t="str">
        <f t="shared" si="2"/>
        <v>04</v>
      </c>
      <c r="G18" t="str">
        <f t="shared" si="3"/>
        <v>2005</v>
      </c>
      <c r="H18" s="32">
        <v>38466</v>
      </c>
      <c r="I18" s="33">
        <v>30844</v>
      </c>
      <c r="J18">
        <f t="shared" si="4"/>
        <v>1.778003173904382</v>
      </c>
      <c r="K18" t="str">
        <f t="shared" si="5"/>
        <v>&lt;=2</v>
      </c>
      <c r="N18">
        <f t="shared" si="6"/>
        <v>1</v>
      </c>
      <c r="O18" s="94">
        <v>13</v>
      </c>
      <c r="P18">
        <v>22149</v>
      </c>
      <c r="X18" t="s">
        <v>177</v>
      </c>
      <c r="Y18">
        <v>30844</v>
      </c>
    </row>
    <row r="19" spans="1:28">
      <c r="A19" t="s">
        <v>171</v>
      </c>
      <c r="B19" t="str">
        <f t="shared" si="0"/>
        <v>0 - Pre-WebAnalytics</v>
      </c>
      <c r="C19">
        <v>0</v>
      </c>
      <c r="D19">
        <v>18</v>
      </c>
      <c r="E19" t="str">
        <f t="shared" si="1"/>
        <v>2005 - 05</v>
      </c>
      <c r="F19" t="str">
        <f t="shared" si="2"/>
        <v>05</v>
      </c>
      <c r="G19" t="str">
        <f t="shared" si="3"/>
        <v>2005</v>
      </c>
      <c r="H19" s="32">
        <v>38473</v>
      </c>
      <c r="I19" s="33">
        <v>17701</v>
      </c>
      <c r="J19">
        <f t="shared" si="4"/>
        <v>-0.14334537450774074</v>
      </c>
      <c r="K19" t="str">
        <f t="shared" si="5"/>
        <v>&lt;=1</v>
      </c>
      <c r="N19">
        <f t="shared" si="6"/>
        <v>-2</v>
      </c>
      <c r="O19" s="94">
        <v>14</v>
      </c>
      <c r="P19">
        <v>14492</v>
      </c>
      <c r="X19" t="s">
        <v>178</v>
      </c>
      <c r="Y19">
        <v>17701</v>
      </c>
    </row>
    <row r="20" spans="1:28">
      <c r="A20" t="s">
        <v>171</v>
      </c>
      <c r="B20" t="str">
        <f t="shared" si="0"/>
        <v>0 - Pre-WebAnalytics</v>
      </c>
      <c r="C20">
        <v>0</v>
      </c>
      <c r="D20">
        <v>19</v>
      </c>
      <c r="E20" t="str">
        <f t="shared" si="1"/>
        <v>2005 - 05</v>
      </c>
      <c r="F20" t="str">
        <f t="shared" si="2"/>
        <v>05</v>
      </c>
      <c r="G20" t="str">
        <f t="shared" si="3"/>
        <v>2005</v>
      </c>
      <c r="H20" s="32">
        <v>38480</v>
      </c>
      <c r="I20" s="33">
        <v>15220</v>
      </c>
      <c r="J20">
        <f t="shared" si="4"/>
        <v>-0.50603773915892203</v>
      </c>
      <c r="K20" t="str">
        <f t="shared" si="5"/>
        <v>&lt;=1</v>
      </c>
      <c r="N20">
        <f t="shared" si="6"/>
        <v>-2</v>
      </c>
      <c r="O20" s="94">
        <v>15</v>
      </c>
      <c r="P20">
        <v>19012</v>
      </c>
      <c r="X20" t="s">
        <v>178</v>
      </c>
      <c r="Y20">
        <v>15220</v>
      </c>
    </row>
    <row r="21" spans="1:28">
      <c r="A21" t="s">
        <v>171</v>
      </c>
      <c r="B21" t="str">
        <f t="shared" si="0"/>
        <v>0 - Pre-WebAnalytics</v>
      </c>
      <c r="C21">
        <v>0</v>
      </c>
      <c r="D21">
        <v>20</v>
      </c>
      <c r="E21" t="str">
        <f t="shared" si="1"/>
        <v>2005 - 05</v>
      </c>
      <c r="F21" t="str">
        <f t="shared" si="2"/>
        <v>05</v>
      </c>
      <c r="G21" t="str">
        <f t="shared" si="3"/>
        <v>2005</v>
      </c>
      <c r="H21" s="32">
        <v>38487</v>
      </c>
      <c r="I21" s="33">
        <v>15504</v>
      </c>
      <c r="J21">
        <f t="shared" si="4"/>
        <v>-0.46452035441045958</v>
      </c>
      <c r="K21" t="str">
        <f t="shared" si="5"/>
        <v>&lt;=1</v>
      </c>
      <c r="N21">
        <f t="shared" si="6"/>
        <v>-2</v>
      </c>
      <c r="O21" s="94">
        <v>16</v>
      </c>
      <c r="P21">
        <v>14678</v>
      </c>
      <c r="X21" t="s">
        <v>178</v>
      </c>
      <c r="Y21">
        <v>15504</v>
      </c>
    </row>
    <row r="22" spans="1:28">
      <c r="A22" t="s">
        <v>171</v>
      </c>
      <c r="B22" t="str">
        <f t="shared" si="0"/>
        <v>0 - Pre-WebAnalytics</v>
      </c>
      <c r="C22">
        <v>0</v>
      </c>
      <c r="D22">
        <v>21</v>
      </c>
      <c r="E22" t="str">
        <f t="shared" si="1"/>
        <v>2005 - 05</v>
      </c>
      <c r="F22" t="str">
        <f t="shared" si="2"/>
        <v>05</v>
      </c>
      <c r="G22" t="str">
        <f t="shared" si="3"/>
        <v>2005</v>
      </c>
      <c r="H22" s="32">
        <v>38494</v>
      </c>
      <c r="I22" s="33">
        <v>23957</v>
      </c>
      <c r="J22">
        <f t="shared" si="4"/>
        <v>0.77120659375416589</v>
      </c>
      <c r="K22" t="str">
        <f t="shared" si="5"/>
        <v>&lt;=1</v>
      </c>
      <c r="N22">
        <f t="shared" si="6"/>
        <v>-2</v>
      </c>
      <c r="O22" s="94">
        <v>17</v>
      </c>
      <c r="P22">
        <v>30844</v>
      </c>
      <c r="X22" t="s">
        <v>178</v>
      </c>
      <c r="Y22">
        <v>23957</v>
      </c>
    </row>
    <row r="23" spans="1:28">
      <c r="A23" t="s">
        <v>171</v>
      </c>
      <c r="B23" t="str">
        <f t="shared" si="0"/>
        <v>0 - Pre-WebAnalytics</v>
      </c>
      <c r="C23">
        <v>0</v>
      </c>
      <c r="D23">
        <v>22</v>
      </c>
      <c r="E23" t="str">
        <f t="shared" si="1"/>
        <v>2005 - 05</v>
      </c>
      <c r="F23" t="str">
        <f t="shared" si="2"/>
        <v>05</v>
      </c>
      <c r="G23" t="str">
        <f t="shared" si="3"/>
        <v>2005</v>
      </c>
      <c r="H23" s="32">
        <v>38501</v>
      </c>
      <c r="I23" s="33">
        <v>16153</v>
      </c>
      <c r="J23">
        <f t="shared" si="4"/>
        <v>-0.36964435898175474</v>
      </c>
      <c r="K23" t="str">
        <f t="shared" si="5"/>
        <v>&lt;=1</v>
      </c>
      <c r="N23">
        <f t="shared" si="6"/>
        <v>-2</v>
      </c>
      <c r="O23" s="94">
        <v>18</v>
      </c>
      <c r="P23">
        <v>17701</v>
      </c>
      <c r="X23" t="s">
        <v>178</v>
      </c>
      <c r="Y23">
        <v>16153</v>
      </c>
    </row>
    <row r="24" spans="1:28">
      <c r="A24" t="s">
        <v>171</v>
      </c>
      <c r="B24" t="str">
        <f t="shared" si="0"/>
        <v>0 - Pre-WebAnalytics</v>
      </c>
      <c r="C24">
        <v>0</v>
      </c>
      <c r="D24">
        <v>23</v>
      </c>
      <c r="E24" t="str">
        <f t="shared" si="1"/>
        <v>2005 - 06</v>
      </c>
      <c r="F24" t="str">
        <f t="shared" si="2"/>
        <v>06</v>
      </c>
      <c r="G24" t="str">
        <f t="shared" si="3"/>
        <v>2005</v>
      </c>
      <c r="H24" s="32">
        <v>38508</v>
      </c>
      <c r="I24" s="33">
        <v>15901</v>
      </c>
      <c r="J24">
        <f t="shared" si="4"/>
        <v>-0.40648372854729187</v>
      </c>
      <c r="K24" t="str">
        <f t="shared" si="5"/>
        <v>&lt;=1</v>
      </c>
      <c r="N24">
        <f t="shared" si="6"/>
        <v>-2</v>
      </c>
      <c r="O24" s="94">
        <v>19</v>
      </c>
      <c r="P24">
        <v>15220</v>
      </c>
      <c r="X24" t="s">
        <v>179</v>
      </c>
      <c r="Y24">
        <v>15901</v>
      </c>
    </row>
    <row r="25" spans="1:28">
      <c r="A25" t="s">
        <v>171</v>
      </c>
      <c r="B25" t="str">
        <f t="shared" si="0"/>
        <v>0 - Pre-WebAnalytics</v>
      </c>
      <c r="C25">
        <v>0</v>
      </c>
      <c r="D25">
        <v>24</v>
      </c>
      <c r="E25" t="str">
        <f t="shared" si="1"/>
        <v>2005 - 06</v>
      </c>
      <c r="F25" t="str">
        <f t="shared" si="2"/>
        <v>06</v>
      </c>
      <c r="G25" t="str">
        <f t="shared" si="3"/>
        <v>2005</v>
      </c>
      <c r="H25" s="32">
        <v>38515</v>
      </c>
      <c r="I25" s="33">
        <v>26637</v>
      </c>
      <c r="J25">
        <f t="shared" si="4"/>
        <v>1.1629903653241642</v>
      </c>
      <c r="K25" t="str">
        <f t="shared" si="5"/>
        <v>&lt;=2</v>
      </c>
      <c r="N25">
        <f t="shared" si="6"/>
        <v>1</v>
      </c>
      <c r="O25" s="94">
        <v>20</v>
      </c>
      <c r="P25">
        <v>15504</v>
      </c>
      <c r="X25" t="s">
        <v>179</v>
      </c>
      <c r="Y25">
        <v>26637</v>
      </c>
    </row>
    <row r="26" spans="1:28">
      <c r="A26" t="s">
        <v>171</v>
      </c>
      <c r="B26" t="str">
        <f t="shared" si="0"/>
        <v>0 - Pre-WebAnalytics</v>
      </c>
      <c r="C26">
        <v>0</v>
      </c>
      <c r="D26">
        <v>25</v>
      </c>
      <c r="E26" t="str">
        <f t="shared" si="1"/>
        <v>2005 - 06</v>
      </c>
      <c r="F26" t="str">
        <f t="shared" si="2"/>
        <v>06</v>
      </c>
      <c r="G26" t="str">
        <f t="shared" si="3"/>
        <v>2005</v>
      </c>
      <c r="H26" s="32">
        <v>38522</v>
      </c>
      <c r="I26" s="33">
        <v>16538</v>
      </c>
      <c r="J26">
        <f t="shared" si="4"/>
        <v>-0.31336198881218408</v>
      </c>
      <c r="K26" t="str">
        <f t="shared" si="5"/>
        <v>&lt;=1</v>
      </c>
      <c r="N26">
        <f t="shared" si="6"/>
        <v>-2</v>
      </c>
      <c r="O26" s="94">
        <v>21</v>
      </c>
      <c r="P26">
        <v>23957</v>
      </c>
      <c r="X26" t="s">
        <v>179</v>
      </c>
      <c r="Y26">
        <v>16538</v>
      </c>
    </row>
    <row r="27" spans="1:28">
      <c r="A27" t="s">
        <v>171</v>
      </c>
      <c r="B27" t="str">
        <f t="shared" si="0"/>
        <v>0 - Pre-WebAnalytics</v>
      </c>
      <c r="C27">
        <v>0</v>
      </c>
      <c r="D27">
        <v>26</v>
      </c>
      <c r="E27" t="str">
        <f t="shared" si="1"/>
        <v>2005 - 06</v>
      </c>
      <c r="F27" t="str">
        <f t="shared" si="2"/>
        <v>06</v>
      </c>
      <c r="G27" t="str">
        <f t="shared" si="3"/>
        <v>2005</v>
      </c>
      <c r="H27" s="32">
        <v>38529</v>
      </c>
      <c r="I27" s="33">
        <v>26581</v>
      </c>
      <c r="J27">
        <f t="shared" si="4"/>
        <v>1.1548038387540449</v>
      </c>
      <c r="K27" t="str">
        <f t="shared" si="5"/>
        <v>&lt;=2</v>
      </c>
      <c r="N27">
        <f t="shared" si="6"/>
        <v>1</v>
      </c>
      <c r="O27" s="94">
        <v>22</v>
      </c>
      <c r="P27">
        <v>16153</v>
      </c>
      <c r="X27" t="s">
        <v>179</v>
      </c>
      <c r="Y27">
        <v>26581</v>
      </c>
    </row>
    <row r="28" spans="1:28">
      <c r="A28" t="s">
        <v>171</v>
      </c>
      <c r="B28" t="str">
        <f t="shared" si="0"/>
        <v>0 - Pre-WebAnalytics</v>
      </c>
      <c r="C28">
        <v>0</v>
      </c>
      <c r="D28">
        <v>27</v>
      </c>
      <c r="E28" t="str">
        <f t="shared" si="1"/>
        <v>2005 - 07</v>
      </c>
      <c r="F28" t="str">
        <f t="shared" si="2"/>
        <v>07</v>
      </c>
      <c r="G28" t="str">
        <f t="shared" si="3"/>
        <v>2005</v>
      </c>
      <c r="H28" s="32">
        <v>38536</v>
      </c>
      <c r="I28" s="33">
        <v>4536</v>
      </c>
      <c r="J28">
        <f t="shared" si="4"/>
        <v>-2.0679100583581245</v>
      </c>
      <c r="K28" t="str">
        <f t="shared" si="5"/>
        <v>&lt;=1</v>
      </c>
      <c r="N28">
        <f t="shared" si="6"/>
        <v>-3</v>
      </c>
      <c r="O28" s="94">
        <v>23</v>
      </c>
      <c r="P28">
        <v>15901</v>
      </c>
      <c r="X28" t="s">
        <v>180</v>
      </c>
      <c r="Y28">
        <v>4536</v>
      </c>
    </row>
    <row r="29" spans="1:28">
      <c r="A29" t="s">
        <v>171</v>
      </c>
      <c r="B29" t="str">
        <f t="shared" si="0"/>
        <v>0 - Pre-WebAnalytics</v>
      </c>
      <c r="C29">
        <v>0</v>
      </c>
      <c r="D29">
        <v>28</v>
      </c>
      <c r="E29" t="str">
        <f t="shared" si="1"/>
        <v>2005 - 07</v>
      </c>
      <c r="F29" t="str">
        <f t="shared" si="2"/>
        <v>07</v>
      </c>
      <c r="G29" t="str">
        <f t="shared" si="3"/>
        <v>2005</v>
      </c>
      <c r="H29" s="32">
        <v>38543</v>
      </c>
      <c r="I29" s="33">
        <v>26737</v>
      </c>
      <c r="J29">
        <f t="shared" si="4"/>
        <v>1.1776091627708061</v>
      </c>
      <c r="K29" t="str">
        <f t="shared" si="5"/>
        <v>&lt;=2</v>
      </c>
      <c r="N29">
        <f t="shared" si="6"/>
        <v>1</v>
      </c>
      <c r="O29" s="94">
        <v>24</v>
      </c>
      <c r="P29">
        <v>26637</v>
      </c>
      <c r="X29" t="s">
        <v>180</v>
      </c>
      <c r="Y29">
        <v>26737</v>
      </c>
    </row>
    <row r="30" spans="1:28">
      <c r="A30" t="s">
        <v>171</v>
      </c>
      <c r="B30" t="str">
        <f t="shared" si="0"/>
        <v>0 - Pre-WebAnalytics</v>
      </c>
      <c r="C30">
        <v>0</v>
      </c>
      <c r="D30">
        <v>29</v>
      </c>
      <c r="E30" t="str">
        <f t="shared" si="1"/>
        <v>2005 - 07</v>
      </c>
      <c r="F30" t="str">
        <f t="shared" si="2"/>
        <v>07</v>
      </c>
      <c r="G30" t="str">
        <f t="shared" si="3"/>
        <v>2005</v>
      </c>
      <c r="H30" s="32">
        <v>38550</v>
      </c>
      <c r="I30" s="33">
        <v>18003</v>
      </c>
      <c r="J30">
        <f t="shared" si="4"/>
        <v>-9.919660621888271E-2</v>
      </c>
      <c r="K30" t="str">
        <f t="shared" si="5"/>
        <v>&lt;=1</v>
      </c>
      <c r="N30">
        <f t="shared" si="6"/>
        <v>-2</v>
      </c>
      <c r="O30" s="94">
        <v>25</v>
      </c>
      <c r="P30">
        <v>16538</v>
      </c>
      <c r="X30" t="s">
        <v>180</v>
      </c>
      <c r="Y30">
        <v>18003</v>
      </c>
    </row>
    <row r="31" spans="1:28">
      <c r="A31" t="s">
        <v>171</v>
      </c>
      <c r="B31" t="str">
        <f t="shared" si="0"/>
        <v>0 - Pre-WebAnalytics</v>
      </c>
      <c r="C31">
        <v>0</v>
      </c>
      <c r="D31">
        <v>30</v>
      </c>
      <c r="E31" t="str">
        <f t="shared" si="1"/>
        <v>2005 - 07</v>
      </c>
      <c r="F31" t="str">
        <f t="shared" si="2"/>
        <v>07</v>
      </c>
      <c r="G31" t="str">
        <f t="shared" si="3"/>
        <v>2005</v>
      </c>
      <c r="H31" s="32">
        <v>38557</v>
      </c>
      <c r="I31" s="33">
        <v>30773</v>
      </c>
      <c r="J31">
        <f t="shared" si="4"/>
        <v>1.7676238277172662</v>
      </c>
      <c r="K31" t="str">
        <f t="shared" si="5"/>
        <v>&lt;=2</v>
      </c>
      <c r="N31">
        <f t="shared" si="6"/>
        <v>1</v>
      </c>
      <c r="O31" s="94">
        <v>26</v>
      </c>
      <c r="P31">
        <v>26581</v>
      </c>
      <c r="X31" t="s">
        <v>180</v>
      </c>
      <c r="Y31">
        <v>30773</v>
      </c>
    </row>
    <row r="32" spans="1:28">
      <c r="A32" t="s">
        <v>171</v>
      </c>
      <c r="B32" t="str">
        <f t="shared" si="0"/>
        <v>0 - Pre-WebAnalytics</v>
      </c>
      <c r="C32">
        <v>0</v>
      </c>
      <c r="D32">
        <v>31</v>
      </c>
      <c r="E32" t="str">
        <f t="shared" si="1"/>
        <v>2005 - 07</v>
      </c>
      <c r="F32" t="str">
        <f t="shared" si="2"/>
        <v>07</v>
      </c>
      <c r="G32" t="str">
        <f t="shared" si="3"/>
        <v>2005</v>
      </c>
      <c r="H32" s="32">
        <v>38564</v>
      </c>
      <c r="I32" s="33">
        <v>12409</v>
      </c>
      <c r="J32">
        <f t="shared" si="4"/>
        <v>-0.91697213538402111</v>
      </c>
      <c r="K32" t="str">
        <f t="shared" si="5"/>
        <v>&lt;=1</v>
      </c>
      <c r="N32">
        <f t="shared" si="6"/>
        <v>-2</v>
      </c>
      <c r="O32" s="94">
        <v>27</v>
      </c>
      <c r="P32">
        <v>4536</v>
      </c>
      <c r="X32" t="s">
        <v>180</v>
      </c>
      <c r="Y32">
        <v>12409</v>
      </c>
    </row>
    <row r="33" spans="1:25">
      <c r="A33" t="s">
        <v>171</v>
      </c>
      <c r="B33" t="str">
        <f t="shared" si="0"/>
        <v>0 - Pre-WebAnalytics</v>
      </c>
      <c r="C33">
        <v>0</v>
      </c>
      <c r="D33">
        <v>32</v>
      </c>
      <c r="E33" t="str">
        <f t="shared" si="1"/>
        <v>2005 - 08</v>
      </c>
      <c r="F33" t="str">
        <f t="shared" si="2"/>
        <v>08</v>
      </c>
      <c r="G33" t="str">
        <f t="shared" si="3"/>
        <v>2005</v>
      </c>
      <c r="H33" s="32">
        <v>38571</v>
      </c>
      <c r="I33" s="33">
        <v>11804</v>
      </c>
      <c r="J33">
        <f t="shared" si="4"/>
        <v>-1.0054158599362035</v>
      </c>
      <c r="K33" t="str">
        <f t="shared" si="5"/>
        <v>&lt;=1</v>
      </c>
      <c r="N33">
        <f t="shared" si="6"/>
        <v>-2</v>
      </c>
      <c r="O33" s="94">
        <v>28</v>
      </c>
      <c r="P33">
        <v>26737</v>
      </c>
      <c r="X33" t="s">
        <v>181</v>
      </c>
      <c r="Y33">
        <v>11804</v>
      </c>
    </row>
    <row r="34" spans="1:25">
      <c r="A34" t="s">
        <v>171</v>
      </c>
      <c r="B34" t="str">
        <f t="shared" si="0"/>
        <v>0 - Pre-WebAnalytics</v>
      </c>
      <c r="C34">
        <v>0</v>
      </c>
      <c r="D34">
        <v>33</v>
      </c>
      <c r="E34" t="str">
        <f t="shared" si="1"/>
        <v>2005 - 08</v>
      </c>
      <c r="F34" t="str">
        <f t="shared" si="2"/>
        <v>08</v>
      </c>
      <c r="G34" t="str">
        <f t="shared" si="3"/>
        <v>2005</v>
      </c>
      <c r="H34" s="32">
        <v>38578</v>
      </c>
      <c r="I34" s="33">
        <v>23045</v>
      </c>
      <c r="J34">
        <f t="shared" si="4"/>
        <v>0.63788316104079335</v>
      </c>
      <c r="K34" t="str">
        <f t="shared" si="5"/>
        <v>&lt;=1</v>
      </c>
      <c r="N34">
        <f t="shared" si="6"/>
        <v>-2</v>
      </c>
      <c r="O34" s="94">
        <v>29</v>
      </c>
      <c r="P34">
        <v>18003</v>
      </c>
      <c r="X34" t="s">
        <v>181</v>
      </c>
      <c r="Y34">
        <v>23045</v>
      </c>
    </row>
    <row r="35" spans="1:25">
      <c r="A35" t="s">
        <v>171</v>
      </c>
      <c r="B35" t="str">
        <f t="shared" si="0"/>
        <v>0 - Pre-WebAnalytics</v>
      </c>
      <c r="C35">
        <v>0</v>
      </c>
      <c r="D35">
        <v>34</v>
      </c>
      <c r="E35" t="str">
        <f t="shared" si="1"/>
        <v>2005 - 08</v>
      </c>
      <c r="F35" t="str">
        <f t="shared" si="2"/>
        <v>08</v>
      </c>
      <c r="G35" t="str">
        <f t="shared" si="3"/>
        <v>2005</v>
      </c>
      <c r="H35" s="32">
        <v>38585</v>
      </c>
      <c r="I35" s="33">
        <v>28865</v>
      </c>
      <c r="J35">
        <f t="shared" si="4"/>
        <v>1.4886971724353422</v>
      </c>
      <c r="K35" t="str">
        <f t="shared" si="5"/>
        <v>&lt;=2</v>
      </c>
      <c r="N35">
        <f t="shared" si="6"/>
        <v>1</v>
      </c>
      <c r="O35" s="94">
        <v>30</v>
      </c>
      <c r="P35">
        <v>30773</v>
      </c>
      <c r="X35" t="s">
        <v>181</v>
      </c>
      <c r="Y35">
        <v>28865</v>
      </c>
    </row>
    <row r="36" spans="1:25">
      <c r="A36" t="s">
        <v>171</v>
      </c>
      <c r="B36" t="str">
        <f t="shared" si="0"/>
        <v>0 - Pre-WebAnalytics</v>
      </c>
      <c r="C36">
        <v>0</v>
      </c>
      <c r="D36">
        <v>35</v>
      </c>
      <c r="E36" t="str">
        <f t="shared" si="1"/>
        <v>2005 - 08</v>
      </c>
      <c r="F36" t="str">
        <f t="shared" si="2"/>
        <v>08</v>
      </c>
      <c r="G36" t="str">
        <f t="shared" si="3"/>
        <v>2005</v>
      </c>
      <c r="H36" s="32">
        <v>38592</v>
      </c>
      <c r="I36" s="33">
        <v>21608</v>
      </c>
      <c r="J36">
        <f t="shared" si="4"/>
        <v>0.42781104173255169</v>
      </c>
      <c r="K36" t="str">
        <f t="shared" si="5"/>
        <v>&lt;=1</v>
      </c>
      <c r="N36">
        <f t="shared" si="6"/>
        <v>-2</v>
      </c>
      <c r="O36" s="94">
        <v>31</v>
      </c>
      <c r="P36">
        <v>12409</v>
      </c>
      <c r="X36" t="s">
        <v>181</v>
      </c>
      <c r="Y36">
        <v>21608</v>
      </c>
    </row>
    <row r="37" spans="1:25">
      <c r="A37" t="s">
        <v>171</v>
      </c>
      <c r="B37" t="str">
        <f t="shared" si="0"/>
        <v>0 - Pre-WebAnalytics</v>
      </c>
      <c r="C37">
        <v>0</v>
      </c>
      <c r="D37">
        <v>36</v>
      </c>
      <c r="E37" t="str">
        <f t="shared" si="1"/>
        <v>2005 - 09</v>
      </c>
      <c r="F37" t="str">
        <f t="shared" si="2"/>
        <v>09</v>
      </c>
      <c r="G37" t="str">
        <f t="shared" si="3"/>
        <v>2005</v>
      </c>
      <c r="H37" s="32">
        <v>38599</v>
      </c>
      <c r="I37" s="33">
        <v>17369</v>
      </c>
      <c r="J37">
        <f t="shared" si="4"/>
        <v>-0.19187978203059128</v>
      </c>
      <c r="K37" t="str">
        <f t="shared" si="5"/>
        <v>&lt;=1</v>
      </c>
      <c r="N37">
        <f t="shared" si="6"/>
        <v>-2</v>
      </c>
      <c r="O37" s="94">
        <v>32</v>
      </c>
      <c r="P37">
        <v>11804</v>
      </c>
      <c r="X37" t="s">
        <v>182</v>
      </c>
      <c r="Y37">
        <v>17369</v>
      </c>
    </row>
    <row r="38" spans="1:25">
      <c r="A38" t="s">
        <v>171</v>
      </c>
      <c r="B38" t="str">
        <f t="shared" si="0"/>
        <v>0 - Pre-WebAnalytics</v>
      </c>
      <c r="C38">
        <v>0</v>
      </c>
      <c r="D38">
        <v>37</v>
      </c>
      <c r="E38" t="str">
        <f t="shared" si="1"/>
        <v>2005 - 09</v>
      </c>
      <c r="F38" t="str">
        <f t="shared" si="2"/>
        <v>09</v>
      </c>
      <c r="G38" t="str">
        <f t="shared" si="3"/>
        <v>2005</v>
      </c>
      <c r="H38" s="32">
        <v>38606</v>
      </c>
      <c r="I38" s="33">
        <v>20737</v>
      </c>
      <c r="J38">
        <f t="shared" si="4"/>
        <v>0.30048131597230221</v>
      </c>
      <c r="K38" t="str">
        <f t="shared" si="5"/>
        <v>&lt;=1</v>
      </c>
      <c r="N38">
        <f t="shared" si="6"/>
        <v>-2</v>
      </c>
      <c r="O38" s="94">
        <v>33</v>
      </c>
      <c r="P38">
        <v>23045</v>
      </c>
      <c r="X38" t="s">
        <v>182</v>
      </c>
      <c r="Y38">
        <v>20737</v>
      </c>
    </row>
    <row r="39" spans="1:25">
      <c r="A39" t="s">
        <v>171</v>
      </c>
      <c r="B39" t="str">
        <f t="shared" si="0"/>
        <v>0 - Pre-WebAnalytics</v>
      </c>
      <c r="C39">
        <v>0</v>
      </c>
      <c r="D39">
        <v>38</v>
      </c>
      <c r="E39" t="str">
        <f t="shared" si="1"/>
        <v>2005 - 09</v>
      </c>
      <c r="F39" t="str">
        <f t="shared" si="2"/>
        <v>09</v>
      </c>
      <c r="G39" t="str">
        <f t="shared" si="3"/>
        <v>2005</v>
      </c>
      <c r="H39" s="32">
        <v>38613</v>
      </c>
      <c r="I39" s="33">
        <v>22595</v>
      </c>
      <c r="J39">
        <f t="shared" si="4"/>
        <v>0.57209857253090557</v>
      </c>
      <c r="K39" t="str">
        <f t="shared" si="5"/>
        <v>&lt;=1</v>
      </c>
      <c r="N39">
        <f t="shared" si="6"/>
        <v>-2</v>
      </c>
      <c r="O39" s="94">
        <v>34</v>
      </c>
      <c r="P39">
        <v>28865</v>
      </c>
      <c r="X39" t="s">
        <v>182</v>
      </c>
      <c r="Y39">
        <v>22595</v>
      </c>
    </row>
    <row r="40" spans="1:25">
      <c r="A40" t="s">
        <v>171</v>
      </c>
      <c r="B40" t="str">
        <f t="shared" si="0"/>
        <v>0 - Pre-WebAnalytics</v>
      </c>
      <c r="C40">
        <v>0</v>
      </c>
      <c r="D40">
        <v>39</v>
      </c>
      <c r="E40" t="str">
        <f t="shared" si="1"/>
        <v>2005 - 09</v>
      </c>
      <c r="F40" t="str">
        <f t="shared" si="2"/>
        <v>09</v>
      </c>
      <c r="G40" t="str">
        <f t="shared" si="3"/>
        <v>2005</v>
      </c>
      <c r="H40" s="32">
        <v>38620</v>
      </c>
      <c r="I40" s="33">
        <v>20309</v>
      </c>
      <c r="J40">
        <f t="shared" si="4"/>
        <v>0.23791286290067559</v>
      </c>
      <c r="K40" t="str">
        <f t="shared" si="5"/>
        <v>&lt;=1</v>
      </c>
      <c r="N40">
        <f t="shared" si="6"/>
        <v>-2</v>
      </c>
      <c r="O40" s="94">
        <v>35</v>
      </c>
      <c r="P40">
        <v>21608</v>
      </c>
      <c r="X40" t="s">
        <v>182</v>
      </c>
      <c r="Y40">
        <v>20309</v>
      </c>
    </row>
    <row r="41" spans="1:25">
      <c r="A41" t="s">
        <v>171</v>
      </c>
      <c r="B41" t="str">
        <f t="shared" si="0"/>
        <v>0 - Pre-WebAnalytics</v>
      </c>
      <c r="C41">
        <v>0</v>
      </c>
      <c r="D41">
        <v>40</v>
      </c>
      <c r="E41" t="str">
        <f t="shared" si="1"/>
        <v>2005 - 10</v>
      </c>
      <c r="F41" t="str">
        <f t="shared" si="2"/>
        <v>10</v>
      </c>
      <c r="G41" t="str">
        <f t="shared" si="3"/>
        <v>2005</v>
      </c>
      <c r="H41" s="32">
        <v>38627</v>
      </c>
      <c r="I41" s="33">
        <v>22996</v>
      </c>
      <c r="J41">
        <f t="shared" si="4"/>
        <v>0.63071995029193895</v>
      </c>
      <c r="K41" t="str">
        <f t="shared" si="5"/>
        <v>&lt;=1</v>
      </c>
      <c r="N41">
        <f t="shared" si="6"/>
        <v>-2</v>
      </c>
      <c r="O41" s="94">
        <v>36</v>
      </c>
      <c r="P41">
        <v>17369</v>
      </c>
      <c r="X41" t="s">
        <v>183</v>
      </c>
      <c r="Y41">
        <v>22996</v>
      </c>
    </row>
    <row r="42" spans="1:25">
      <c r="A42" t="s">
        <v>171</v>
      </c>
      <c r="B42" t="str">
        <f t="shared" si="0"/>
        <v>0 - Pre-WebAnalytics</v>
      </c>
      <c r="C42">
        <v>0</v>
      </c>
      <c r="D42">
        <v>41</v>
      </c>
      <c r="E42" t="str">
        <f t="shared" si="1"/>
        <v>2005 - 10</v>
      </c>
      <c r="F42" t="str">
        <f t="shared" si="2"/>
        <v>10</v>
      </c>
      <c r="G42" t="str">
        <f t="shared" si="3"/>
        <v>2005</v>
      </c>
      <c r="H42" s="32">
        <v>38634</v>
      </c>
      <c r="I42" s="33">
        <v>12779</v>
      </c>
      <c r="J42">
        <f t="shared" si="4"/>
        <v>-0.86288258483144675</v>
      </c>
      <c r="K42" t="str">
        <f t="shared" si="5"/>
        <v>&lt;=1</v>
      </c>
      <c r="N42">
        <f t="shared" si="6"/>
        <v>-2</v>
      </c>
      <c r="O42" s="94">
        <v>37</v>
      </c>
      <c r="P42">
        <v>20737</v>
      </c>
      <c r="X42" t="s">
        <v>183</v>
      </c>
      <c r="Y42">
        <v>12779</v>
      </c>
    </row>
    <row r="43" spans="1:25">
      <c r="A43" t="s">
        <v>171</v>
      </c>
      <c r="B43" t="str">
        <f t="shared" si="0"/>
        <v>0 - Pre-WebAnalytics</v>
      </c>
      <c r="C43">
        <v>0</v>
      </c>
      <c r="D43">
        <v>42</v>
      </c>
      <c r="E43" t="str">
        <f t="shared" si="1"/>
        <v>2005 - 10</v>
      </c>
      <c r="F43" t="str">
        <f t="shared" si="2"/>
        <v>10</v>
      </c>
      <c r="G43" t="str">
        <f t="shared" si="3"/>
        <v>2005</v>
      </c>
      <c r="H43" s="32">
        <v>38641</v>
      </c>
      <c r="I43" s="33">
        <v>20803</v>
      </c>
      <c r="J43">
        <f t="shared" si="4"/>
        <v>0.31012972228708574</v>
      </c>
      <c r="K43" t="str">
        <f t="shared" si="5"/>
        <v>&lt;=1</v>
      </c>
      <c r="N43">
        <f t="shared" si="6"/>
        <v>-2</v>
      </c>
      <c r="O43" s="94">
        <v>38</v>
      </c>
      <c r="P43">
        <v>22595</v>
      </c>
      <c r="X43" t="s">
        <v>183</v>
      </c>
      <c r="Y43">
        <v>20803</v>
      </c>
    </row>
    <row r="44" spans="1:25">
      <c r="A44" t="s">
        <v>171</v>
      </c>
      <c r="B44" t="str">
        <f t="shared" si="0"/>
        <v>0 - Pre-WebAnalytics</v>
      </c>
      <c r="C44">
        <v>0</v>
      </c>
      <c r="D44">
        <v>43</v>
      </c>
      <c r="E44" t="str">
        <f t="shared" si="1"/>
        <v>2005 - 10</v>
      </c>
      <c r="F44" t="str">
        <f t="shared" si="2"/>
        <v>10</v>
      </c>
      <c r="G44" t="str">
        <f t="shared" si="3"/>
        <v>2005</v>
      </c>
      <c r="H44" s="32">
        <v>38648</v>
      </c>
      <c r="I44" s="33">
        <v>20969</v>
      </c>
      <c r="J44">
        <f t="shared" si="4"/>
        <v>0.33439692604851101</v>
      </c>
      <c r="K44" t="str">
        <f t="shared" si="5"/>
        <v>&lt;=1</v>
      </c>
      <c r="N44">
        <f t="shared" si="6"/>
        <v>-2</v>
      </c>
      <c r="O44" s="94">
        <v>39</v>
      </c>
      <c r="P44">
        <v>20309</v>
      </c>
      <c r="X44" t="s">
        <v>183</v>
      </c>
      <c r="Y44">
        <v>20969</v>
      </c>
    </row>
    <row r="45" spans="1:25">
      <c r="A45" t="s">
        <v>171</v>
      </c>
      <c r="B45" t="str">
        <f t="shared" si="0"/>
        <v>0 - Pre-WebAnalytics</v>
      </c>
      <c r="C45">
        <v>0</v>
      </c>
      <c r="D45">
        <v>44</v>
      </c>
      <c r="E45" t="str">
        <f t="shared" si="1"/>
        <v>2005 - 10</v>
      </c>
      <c r="F45" t="str">
        <f t="shared" si="2"/>
        <v>10</v>
      </c>
      <c r="G45" t="str">
        <f t="shared" si="3"/>
        <v>2005</v>
      </c>
      <c r="H45" s="32">
        <v>38655</v>
      </c>
      <c r="I45" s="33">
        <v>21603</v>
      </c>
      <c r="J45">
        <f t="shared" si="4"/>
        <v>0.42708010186021961</v>
      </c>
      <c r="K45" t="str">
        <f t="shared" si="5"/>
        <v>&lt;=1</v>
      </c>
      <c r="N45">
        <f t="shared" si="6"/>
        <v>-2</v>
      </c>
      <c r="O45" s="94">
        <v>40</v>
      </c>
      <c r="P45">
        <v>22996</v>
      </c>
      <c r="X45" t="s">
        <v>183</v>
      </c>
      <c r="Y45">
        <v>21603</v>
      </c>
    </row>
    <row r="46" spans="1:25">
      <c r="A46" t="s">
        <v>171</v>
      </c>
      <c r="B46" t="str">
        <f t="shared" si="0"/>
        <v>0 - Pre-WebAnalytics</v>
      </c>
      <c r="C46">
        <v>0</v>
      </c>
      <c r="D46">
        <v>45</v>
      </c>
      <c r="E46" t="str">
        <f t="shared" si="1"/>
        <v>2005 - 11</v>
      </c>
      <c r="F46" t="str">
        <f t="shared" si="2"/>
        <v>11</v>
      </c>
      <c r="G46" t="str">
        <f t="shared" si="3"/>
        <v>2005</v>
      </c>
      <c r="H46" s="32">
        <v>38662</v>
      </c>
      <c r="I46" s="33">
        <v>11307</v>
      </c>
      <c r="J46">
        <f t="shared" si="4"/>
        <v>-1.0780712832460131</v>
      </c>
      <c r="K46" t="str">
        <f t="shared" si="5"/>
        <v>&lt;=1</v>
      </c>
      <c r="N46">
        <f t="shared" si="6"/>
        <v>-2</v>
      </c>
      <c r="O46" s="94">
        <v>41</v>
      </c>
      <c r="P46">
        <v>12779</v>
      </c>
      <c r="X46" t="s">
        <v>184</v>
      </c>
      <c r="Y46">
        <v>11307</v>
      </c>
    </row>
    <row r="47" spans="1:25">
      <c r="A47" t="s">
        <v>171</v>
      </c>
      <c r="B47" t="str">
        <f t="shared" si="0"/>
        <v>0 - Pre-WebAnalytics</v>
      </c>
      <c r="C47">
        <v>0</v>
      </c>
      <c r="D47">
        <v>46</v>
      </c>
      <c r="E47" t="str">
        <f t="shared" si="1"/>
        <v>2005 - 11</v>
      </c>
      <c r="F47" t="str">
        <f t="shared" si="2"/>
        <v>11</v>
      </c>
      <c r="G47" t="str">
        <f t="shared" si="3"/>
        <v>2005</v>
      </c>
      <c r="H47" s="32">
        <v>38669</v>
      </c>
      <c r="I47" s="33">
        <v>20819</v>
      </c>
      <c r="J47">
        <f t="shared" si="4"/>
        <v>0.3124687298785484</v>
      </c>
      <c r="K47" t="str">
        <f t="shared" si="5"/>
        <v>&lt;=1</v>
      </c>
      <c r="N47">
        <f t="shared" si="6"/>
        <v>-2</v>
      </c>
      <c r="O47" s="94">
        <v>42</v>
      </c>
      <c r="P47">
        <v>20803</v>
      </c>
      <c r="X47" t="s">
        <v>184</v>
      </c>
      <c r="Y47">
        <v>20819</v>
      </c>
    </row>
    <row r="48" spans="1:25">
      <c r="A48" t="s">
        <v>171</v>
      </c>
      <c r="B48" t="str">
        <f t="shared" si="0"/>
        <v>0 - Pre-WebAnalytics</v>
      </c>
      <c r="C48">
        <v>0</v>
      </c>
      <c r="D48">
        <v>47</v>
      </c>
      <c r="E48" t="str">
        <f t="shared" si="1"/>
        <v>2005 - 11</v>
      </c>
      <c r="F48" t="str">
        <f t="shared" si="2"/>
        <v>11</v>
      </c>
      <c r="G48" t="str">
        <f t="shared" si="3"/>
        <v>2005</v>
      </c>
      <c r="H48" s="32">
        <v>38676</v>
      </c>
      <c r="I48" s="33">
        <v>8741</v>
      </c>
      <c r="J48">
        <f t="shared" si="4"/>
        <v>-1.4531896257268397</v>
      </c>
      <c r="K48" t="str">
        <f t="shared" si="5"/>
        <v>&lt;=1</v>
      </c>
      <c r="N48">
        <f t="shared" si="6"/>
        <v>-2</v>
      </c>
      <c r="O48" s="94">
        <v>43</v>
      </c>
      <c r="P48">
        <v>20969</v>
      </c>
      <c r="X48" t="s">
        <v>184</v>
      </c>
      <c r="Y48">
        <v>8741</v>
      </c>
    </row>
    <row r="49" spans="1:25">
      <c r="A49" t="s">
        <v>171</v>
      </c>
      <c r="B49" t="str">
        <f t="shared" si="0"/>
        <v>0 - Pre-WebAnalytics</v>
      </c>
      <c r="C49">
        <v>0</v>
      </c>
      <c r="D49">
        <v>48</v>
      </c>
      <c r="E49" t="str">
        <f t="shared" si="1"/>
        <v>2005 - 11</v>
      </c>
      <c r="F49" t="str">
        <f t="shared" si="2"/>
        <v>11</v>
      </c>
      <c r="G49" t="str">
        <f t="shared" si="3"/>
        <v>2005</v>
      </c>
      <c r="H49" s="32">
        <v>38683</v>
      </c>
      <c r="I49" s="33">
        <v>18382</v>
      </c>
      <c r="J49">
        <f t="shared" si="4"/>
        <v>-4.3791363896110554E-2</v>
      </c>
      <c r="K49" t="str">
        <f t="shared" si="5"/>
        <v>&lt;=1</v>
      </c>
      <c r="N49">
        <f t="shared" si="6"/>
        <v>-2</v>
      </c>
      <c r="O49" s="94">
        <v>44</v>
      </c>
      <c r="P49">
        <v>21603</v>
      </c>
      <c r="X49" t="s">
        <v>184</v>
      </c>
      <c r="Y49">
        <v>18382</v>
      </c>
    </row>
    <row r="50" spans="1:25">
      <c r="A50" t="s">
        <v>171</v>
      </c>
      <c r="B50" t="str">
        <f t="shared" si="0"/>
        <v>0 - Pre-WebAnalytics</v>
      </c>
      <c r="C50">
        <v>0</v>
      </c>
      <c r="D50">
        <v>49</v>
      </c>
      <c r="E50" t="str">
        <f t="shared" si="1"/>
        <v>2005 - 12</v>
      </c>
      <c r="F50" t="str">
        <f t="shared" si="2"/>
        <v>12</v>
      </c>
      <c r="G50" t="str">
        <f t="shared" si="3"/>
        <v>2005</v>
      </c>
      <c r="H50" s="32">
        <v>38690</v>
      </c>
      <c r="I50" s="33">
        <v>16858</v>
      </c>
      <c r="J50">
        <f t="shared" si="4"/>
        <v>-0.26658183698293053</v>
      </c>
      <c r="K50" t="str">
        <f t="shared" si="5"/>
        <v>&lt;=1</v>
      </c>
      <c r="N50">
        <f t="shared" si="6"/>
        <v>-2</v>
      </c>
      <c r="O50" s="94">
        <v>45</v>
      </c>
      <c r="P50">
        <v>11307</v>
      </c>
      <c r="X50" t="s">
        <v>185</v>
      </c>
      <c r="Y50">
        <v>16858</v>
      </c>
    </row>
    <row r="51" spans="1:25">
      <c r="A51" t="s">
        <v>171</v>
      </c>
      <c r="B51" t="str">
        <f t="shared" si="0"/>
        <v>0 - Pre-WebAnalytics</v>
      </c>
      <c r="C51">
        <v>0</v>
      </c>
      <c r="D51">
        <v>50</v>
      </c>
      <c r="E51" t="str">
        <f t="shared" si="1"/>
        <v>2005 - 12</v>
      </c>
      <c r="F51" t="str">
        <f t="shared" si="2"/>
        <v>12</v>
      </c>
      <c r="G51" t="str">
        <f t="shared" si="3"/>
        <v>2005</v>
      </c>
      <c r="H51" s="32">
        <v>38697</v>
      </c>
      <c r="I51" s="33">
        <v>26865</v>
      </c>
      <c r="J51">
        <f t="shared" si="4"/>
        <v>1.1963212235025074</v>
      </c>
      <c r="K51" t="str">
        <f t="shared" si="5"/>
        <v>&lt;=2</v>
      </c>
      <c r="N51">
        <f t="shared" si="6"/>
        <v>1</v>
      </c>
      <c r="O51" s="94">
        <v>46</v>
      </c>
      <c r="P51">
        <v>20819</v>
      </c>
      <c r="X51" t="s">
        <v>185</v>
      </c>
      <c r="Y51">
        <v>26865</v>
      </c>
    </row>
    <row r="52" spans="1:25">
      <c r="A52" t="s">
        <v>171</v>
      </c>
      <c r="B52" t="str">
        <f t="shared" si="0"/>
        <v>0 - Pre-WebAnalytics</v>
      </c>
      <c r="C52">
        <v>0</v>
      </c>
      <c r="D52">
        <v>51</v>
      </c>
      <c r="E52" t="str">
        <f t="shared" si="1"/>
        <v>2005 - 12</v>
      </c>
      <c r="F52" t="str">
        <f t="shared" si="2"/>
        <v>12</v>
      </c>
      <c r="G52" t="str">
        <f t="shared" si="3"/>
        <v>2005</v>
      </c>
      <c r="H52" s="32">
        <v>38704</v>
      </c>
      <c r="I52" s="33">
        <v>16668</v>
      </c>
      <c r="J52">
        <f t="shared" si="4"/>
        <v>-0.29435755213154979</v>
      </c>
      <c r="K52" t="str">
        <f t="shared" si="5"/>
        <v>&lt;=1</v>
      </c>
      <c r="N52">
        <f t="shared" si="6"/>
        <v>-2</v>
      </c>
      <c r="O52" s="94">
        <v>47</v>
      </c>
      <c r="P52">
        <v>8741</v>
      </c>
      <c r="X52" t="s">
        <v>185</v>
      </c>
      <c r="Y52">
        <v>16668</v>
      </c>
    </row>
    <row r="53" spans="1:25">
      <c r="A53" t="s">
        <v>171</v>
      </c>
      <c r="B53" t="str">
        <f t="shared" si="0"/>
        <v>0 - Pre-WebAnalytics</v>
      </c>
      <c r="C53">
        <v>0</v>
      </c>
      <c r="D53">
        <v>52</v>
      </c>
      <c r="E53" t="str">
        <f t="shared" si="1"/>
        <v>2005 - 12</v>
      </c>
      <c r="F53" t="str">
        <f t="shared" si="2"/>
        <v>12</v>
      </c>
      <c r="G53" t="str">
        <f t="shared" si="3"/>
        <v>2005</v>
      </c>
      <c r="H53" s="32">
        <v>38711</v>
      </c>
      <c r="I53" s="33">
        <v>18211</v>
      </c>
      <c r="J53">
        <f t="shared" si="4"/>
        <v>-6.8789507529867913E-2</v>
      </c>
      <c r="K53" t="str">
        <f t="shared" si="5"/>
        <v>&lt;=1</v>
      </c>
      <c r="N53">
        <f t="shared" si="6"/>
        <v>-2</v>
      </c>
      <c r="O53" s="94">
        <v>48</v>
      </c>
      <c r="P53">
        <v>18382</v>
      </c>
      <c r="X53" t="s">
        <v>185</v>
      </c>
      <c r="Y53">
        <v>18211</v>
      </c>
    </row>
    <row r="54" spans="1:25">
      <c r="A54" t="s">
        <v>171</v>
      </c>
      <c r="B54" t="str">
        <f t="shared" si="0"/>
        <v>0 - Pre-WebAnalytics</v>
      </c>
      <c r="C54">
        <v>0</v>
      </c>
      <c r="D54">
        <v>53</v>
      </c>
      <c r="E54" t="str">
        <f t="shared" si="1"/>
        <v>2006 - 01</v>
      </c>
      <c r="F54" t="str">
        <f t="shared" si="2"/>
        <v>01</v>
      </c>
      <c r="G54" t="str">
        <f t="shared" si="3"/>
        <v>2006</v>
      </c>
      <c r="H54" s="32">
        <v>38718</v>
      </c>
      <c r="I54" s="33">
        <v>12383</v>
      </c>
      <c r="J54">
        <f t="shared" si="4"/>
        <v>-0.92077302272014794</v>
      </c>
      <c r="K54" t="str">
        <f t="shared" si="5"/>
        <v>&lt;=1</v>
      </c>
      <c r="N54">
        <f t="shared" si="6"/>
        <v>-2</v>
      </c>
      <c r="O54" s="94">
        <v>49</v>
      </c>
      <c r="P54">
        <v>16858</v>
      </c>
      <c r="X54" t="s">
        <v>186</v>
      </c>
      <c r="Y54">
        <v>12383</v>
      </c>
    </row>
    <row r="55" spans="1:25">
      <c r="A55" t="s">
        <v>171</v>
      </c>
      <c r="B55" t="str">
        <f t="shared" si="0"/>
        <v>0 - Pre-WebAnalytics</v>
      </c>
      <c r="C55">
        <v>0</v>
      </c>
      <c r="D55">
        <v>54</v>
      </c>
      <c r="E55" t="str">
        <f t="shared" si="1"/>
        <v>2006 - 01</v>
      </c>
      <c r="F55" t="str">
        <f t="shared" si="2"/>
        <v>01</v>
      </c>
      <c r="G55" t="str">
        <f t="shared" si="3"/>
        <v>2006</v>
      </c>
      <c r="H55" s="32">
        <v>38725</v>
      </c>
      <c r="I55" s="33">
        <v>15179</v>
      </c>
      <c r="J55">
        <f t="shared" si="4"/>
        <v>-0.51203144611204521</v>
      </c>
      <c r="K55" t="str">
        <f t="shared" si="5"/>
        <v>&lt;=1</v>
      </c>
      <c r="N55">
        <f t="shared" si="6"/>
        <v>-2</v>
      </c>
      <c r="O55" s="94">
        <v>50</v>
      </c>
      <c r="P55">
        <v>26865</v>
      </c>
      <c r="X55" t="s">
        <v>186</v>
      </c>
      <c r="Y55">
        <v>15179</v>
      </c>
    </row>
    <row r="56" spans="1:25">
      <c r="A56" t="s">
        <v>171</v>
      </c>
      <c r="B56" t="str">
        <f t="shared" si="0"/>
        <v>0 - Pre-WebAnalytics</v>
      </c>
      <c r="C56">
        <v>0</v>
      </c>
      <c r="D56">
        <v>55</v>
      </c>
      <c r="E56" t="str">
        <f t="shared" si="1"/>
        <v>2006 - 01</v>
      </c>
      <c r="F56" t="str">
        <f t="shared" si="2"/>
        <v>01</v>
      </c>
      <c r="G56" t="str">
        <f t="shared" si="3"/>
        <v>2006</v>
      </c>
      <c r="H56" s="32">
        <v>38732</v>
      </c>
      <c r="I56" s="33">
        <v>25430</v>
      </c>
      <c r="J56">
        <f t="shared" si="4"/>
        <v>0.98654148014319865</v>
      </c>
      <c r="K56" t="str">
        <f t="shared" si="5"/>
        <v>&lt;=1</v>
      </c>
      <c r="N56">
        <f t="shared" si="6"/>
        <v>-2</v>
      </c>
      <c r="O56" s="94">
        <v>51</v>
      </c>
      <c r="P56">
        <v>16668</v>
      </c>
      <c r="X56" t="s">
        <v>186</v>
      </c>
      <c r="Y56">
        <v>25430</v>
      </c>
    </row>
    <row r="57" spans="1:25">
      <c r="A57" t="s">
        <v>171</v>
      </c>
      <c r="B57" t="str">
        <f t="shared" si="0"/>
        <v>0 - Pre-WebAnalytics</v>
      </c>
      <c r="C57">
        <v>0</v>
      </c>
      <c r="D57">
        <v>56</v>
      </c>
      <c r="E57" t="str">
        <f t="shared" si="1"/>
        <v>2006 - 01</v>
      </c>
      <c r="F57" t="str">
        <f t="shared" si="2"/>
        <v>01</v>
      </c>
      <c r="G57" t="str">
        <f t="shared" si="3"/>
        <v>2006</v>
      </c>
      <c r="H57" s="32">
        <v>38739</v>
      </c>
      <c r="I57" s="33">
        <v>18630</v>
      </c>
      <c r="J57">
        <f t="shared" si="4"/>
        <v>-7.5367462284390641E-3</v>
      </c>
      <c r="K57" t="str">
        <f t="shared" si="5"/>
        <v>&lt;=1</v>
      </c>
      <c r="N57">
        <f t="shared" si="6"/>
        <v>-2</v>
      </c>
      <c r="O57" s="94">
        <v>52</v>
      </c>
      <c r="P57">
        <v>18211</v>
      </c>
      <c r="X57" t="s">
        <v>186</v>
      </c>
      <c r="Y57">
        <v>18630</v>
      </c>
    </row>
    <row r="58" spans="1:25">
      <c r="A58" t="s">
        <v>171</v>
      </c>
      <c r="B58" t="str">
        <f t="shared" si="0"/>
        <v>0 - Pre-WebAnalytics</v>
      </c>
      <c r="C58">
        <v>0</v>
      </c>
      <c r="D58">
        <v>57</v>
      </c>
      <c r="E58" t="str">
        <f t="shared" si="1"/>
        <v>2006 - 01</v>
      </c>
      <c r="F58" t="str">
        <f t="shared" si="2"/>
        <v>01</v>
      </c>
      <c r="G58" t="str">
        <f t="shared" si="3"/>
        <v>2006</v>
      </c>
      <c r="H58" s="32">
        <v>38746</v>
      </c>
      <c r="I58" s="33">
        <v>14435</v>
      </c>
      <c r="J58">
        <f t="shared" si="4"/>
        <v>-0.62079529911505971</v>
      </c>
      <c r="K58" t="str">
        <f t="shared" si="5"/>
        <v>&lt;=1</v>
      </c>
      <c r="N58">
        <f t="shared" si="6"/>
        <v>-2</v>
      </c>
      <c r="O58" s="94">
        <v>53</v>
      </c>
      <c r="P58">
        <v>12383</v>
      </c>
      <c r="X58" t="s">
        <v>186</v>
      </c>
      <c r="Y58">
        <v>14435</v>
      </c>
    </row>
    <row r="59" spans="1:25">
      <c r="A59" t="s">
        <v>171</v>
      </c>
      <c r="B59" t="str">
        <f t="shared" si="0"/>
        <v>0 - Pre-WebAnalytics</v>
      </c>
      <c r="C59">
        <v>0</v>
      </c>
      <c r="D59">
        <v>58</v>
      </c>
      <c r="E59" t="str">
        <f t="shared" si="1"/>
        <v>2006 - 02</v>
      </c>
      <c r="F59" t="str">
        <f t="shared" si="2"/>
        <v>02</v>
      </c>
      <c r="G59" t="str">
        <f t="shared" si="3"/>
        <v>2006</v>
      </c>
      <c r="H59" s="32">
        <v>38753</v>
      </c>
      <c r="I59" s="33">
        <v>20673</v>
      </c>
      <c r="J59">
        <f t="shared" si="4"/>
        <v>0.29112528560645151</v>
      </c>
      <c r="K59" t="str">
        <f t="shared" si="5"/>
        <v>&lt;=1</v>
      </c>
      <c r="N59">
        <f t="shared" si="6"/>
        <v>-2</v>
      </c>
      <c r="O59" s="94">
        <v>54</v>
      </c>
      <c r="P59">
        <v>15179</v>
      </c>
      <c r="X59" t="s">
        <v>187</v>
      </c>
      <c r="Y59">
        <v>20673</v>
      </c>
    </row>
    <row r="60" spans="1:25">
      <c r="A60" t="s">
        <v>171</v>
      </c>
      <c r="B60" t="str">
        <f t="shared" si="0"/>
        <v>0 - Pre-WebAnalytics</v>
      </c>
      <c r="C60">
        <v>0</v>
      </c>
      <c r="D60">
        <v>59</v>
      </c>
      <c r="E60" t="str">
        <f t="shared" si="1"/>
        <v>2006 - 02</v>
      </c>
      <c r="F60" t="str">
        <f t="shared" si="2"/>
        <v>02</v>
      </c>
      <c r="G60" t="str">
        <f t="shared" si="3"/>
        <v>2006</v>
      </c>
      <c r="H60" s="32">
        <v>38760</v>
      </c>
      <c r="I60" s="33">
        <v>16746</v>
      </c>
      <c r="J60">
        <f t="shared" si="4"/>
        <v>-0.28295489012316927</v>
      </c>
      <c r="K60" t="str">
        <f t="shared" si="5"/>
        <v>&lt;=1</v>
      </c>
      <c r="N60">
        <f t="shared" si="6"/>
        <v>-2</v>
      </c>
      <c r="O60" s="94">
        <v>55</v>
      </c>
      <c r="P60">
        <v>25430</v>
      </c>
      <c r="X60" t="s">
        <v>187</v>
      </c>
      <c r="Y60">
        <v>16746</v>
      </c>
    </row>
    <row r="61" spans="1:25">
      <c r="A61" t="s">
        <v>171</v>
      </c>
      <c r="B61" t="str">
        <f t="shared" si="0"/>
        <v>0 - Pre-WebAnalytics</v>
      </c>
      <c r="C61">
        <v>0</v>
      </c>
      <c r="D61">
        <v>60</v>
      </c>
      <c r="E61" t="str">
        <f t="shared" si="1"/>
        <v>2006 - 02</v>
      </c>
      <c r="F61" t="str">
        <f t="shared" si="2"/>
        <v>02</v>
      </c>
      <c r="G61" t="str">
        <f t="shared" si="3"/>
        <v>2006</v>
      </c>
      <c r="H61" s="32">
        <v>38767</v>
      </c>
      <c r="I61" s="33">
        <v>22465</v>
      </c>
      <c r="J61">
        <f t="shared" si="4"/>
        <v>0.55309413585027134</v>
      </c>
      <c r="K61" t="str">
        <f t="shared" si="5"/>
        <v>&lt;=1</v>
      </c>
      <c r="N61">
        <f t="shared" si="6"/>
        <v>-2</v>
      </c>
      <c r="O61" s="94">
        <v>56</v>
      </c>
      <c r="P61">
        <v>18630</v>
      </c>
      <c r="X61" t="s">
        <v>187</v>
      </c>
      <c r="Y61">
        <v>22465</v>
      </c>
    </row>
    <row r="62" spans="1:25">
      <c r="A62" t="s">
        <v>171</v>
      </c>
      <c r="B62" t="str">
        <f t="shared" si="0"/>
        <v>0 - Pre-WebAnalytics</v>
      </c>
      <c r="C62">
        <v>0</v>
      </c>
      <c r="D62">
        <v>61</v>
      </c>
      <c r="E62" t="str">
        <f t="shared" si="1"/>
        <v>2006 - 02</v>
      </c>
      <c r="F62" t="str">
        <f t="shared" si="2"/>
        <v>02</v>
      </c>
      <c r="G62" t="str">
        <f t="shared" si="3"/>
        <v>2006</v>
      </c>
      <c r="H62" s="32">
        <v>38774</v>
      </c>
      <c r="I62" s="33">
        <v>25554</v>
      </c>
      <c r="J62">
        <f t="shared" si="4"/>
        <v>1.0046687889770343</v>
      </c>
      <c r="K62" t="str">
        <f t="shared" si="5"/>
        <v>&lt;=2</v>
      </c>
      <c r="N62">
        <f t="shared" si="6"/>
        <v>1</v>
      </c>
      <c r="O62" s="94">
        <v>57</v>
      </c>
      <c r="P62">
        <v>14435</v>
      </c>
      <c r="X62" t="s">
        <v>187</v>
      </c>
      <c r="Y62">
        <v>25554</v>
      </c>
    </row>
    <row r="63" spans="1:25">
      <c r="A63" t="s">
        <v>171</v>
      </c>
      <c r="B63" t="str">
        <f t="shared" si="0"/>
        <v>0 - Pre-WebAnalytics</v>
      </c>
      <c r="C63">
        <v>0</v>
      </c>
      <c r="D63">
        <v>62</v>
      </c>
      <c r="E63" t="str">
        <f t="shared" si="1"/>
        <v>2006 - 03</v>
      </c>
      <c r="F63" t="str">
        <f t="shared" si="2"/>
        <v>03</v>
      </c>
      <c r="G63" t="str">
        <f t="shared" si="3"/>
        <v>2006</v>
      </c>
      <c r="H63" s="32">
        <v>38781</v>
      </c>
      <c r="I63" s="33">
        <v>19803</v>
      </c>
      <c r="J63">
        <f t="shared" si="4"/>
        <v>0.16394174782066845</v>
      </c>
      <c r="K63" t="str">
        <f t="shared" si="5"/>
        <v>&lt;=1</v>
      </c>
      <c r="N63">
        <f t="shared" si="6"/>
        <v>-2</v>
      </c>
      <c r="O63" s="94">
        <v>58</v>
      </c>
      <c r="P63">
        <v>20673</v>
      </c>
      <c r="X63" t="s">
        <v>188</v>
      </c>
      <c r="Y63">
        <v>19803</v>
      </c>
    </row>
    <row r="64" spans="1:25">
      <c r="A64" t="s">
        <v>171</v>
      </c>
      <c r="B64" t="str">
        <f t="shared" si="0"/>
        <v>0 - Pre-WebAnalytics</v>
      </c>
      <c r="C64">
        <v>0</v>
      </c>
      <c r="D64">
        <v>63</v>
      </c>
      <c r="E64" t="str">
        <f t="shared" si="1"/>
        <v>2006 - 03</v>
      </c>
      <c r="F64" t="str">
        <f t="shared" si="2"/>
        <v>03</v>
      </c>
      <c r="G64" t="str">
        <f t="shared" si="3"/>
        <v>2006</v>
      </c>
      <c r="H64" s="32">
        <v>38788</v>
      </c>
      <c r="I64" s="33">
        <v>20948</v>
      </c>
      <c r="J64">
        <f t="shared" si="4"/>
        <v>0.33132697858471627</v>
      </c>
      <c r="K64" t="str">
        <f t="shared" si="5"/>
        <v>&lt;=1</v>
      </c>
      <c r="N64">
        <f t="shared" si="6"/>
        <v>-2</v>
      </c>
      <c r="O64" s="94">
        <v>59</v>
      </c>
      <c r="P64">
        <v>16746</v>
      </c>
      <c r="X64" t="s">
        <v>188</v>
      </c>
      <c r="Y64">
        <v>20948</v>
      </c>
    </row>
    <row r="65" spans="1:25">
      <c r="A65" t="s">
        <v>171</v>
      </c>
      <c r="B65" t="str">
        <f t="shared" si="0"/>
        <v>0 - Pre-WebAnalytics</v>
      </c>
      <c r="C65">
        <v>0</v>
      </c>
      <c r="D65">
        <v>64</v>
      </c>
      <c r="E65" t="str">
        <f t="shared" si="1"/>
        <v>2006 - 03</v>
      </c>
      <c r="F65" t="str">
        <f t="shared" si="2"/>
        <v>03</v>
      </c>
      <c r="G65" t="str">
        <f t="shared" si="3"/>
        <v>2006</v>
      </c>
      <c r="H65" s="32">
        <v>38795</v>
      </c>
      <c r="I65" s="33">
        <v>16733</v>
      </c>
      <c r="J65">
        <f t="shared" si="4"/>
        <v>-0.28485533379123268</v>
      </c>
      <c r="K65" t="str">
        <f t="shared" si="5"/>
        <v>&lt;=1</v>
      </c>
      <c r="N65">
        <f t="shared" si="6"/>
        <v>-2</v>
      </c>
      <c r="O65" s="94">
        <v>60</v>
      </c>
      <c r="P65">
        <v>22465</v>
      </c>
      <c r="X65" t="s">
        <v>188</v>
      </c>
      <c r="Y65">
        <v>16733</v>
      </c>
    </row>
    <row r="66" spans="1:25">
      <c r="A66" t="s">
        <v>171</v>
      </c>
      <c r="B66" t="str">
        <f t="shared" ref="B66:B129" si="7">_xlfn.CONCAT(C66, " - ", A66)</f>
        <v>0 - Pre-WebAnalytics</v>
      </c>
      <c r="C66">
        <v>0</v>
      </c>
      <c r="D66">
        <v>65</v>
      </c>
      <c r="E66" t="str">
        <f t="shared" ref="E66:E129" si="8">_xlfn.CONCAT(G66, " - ", F66)</f>
        <v>2006 - 03</v>
      </c>
      <c r="F66" t="str">
        <f t="shared" ref="F66:F129" si="9">TEXT(H66,"mm")</f>
        <v>03</v>
      </c>
      <c r="G66" t="str">
        <f t="shared" ref="G66:G129" si="10">TEXT(H66,"YYYY")</f>
        <v>2006</v>
      </c>
      <c r="H66" s="32">
        <v>38802</v>
      </c>
      <c r="I66" s="33">
        <v>33023</v>
      </c>
      <c r="J66">
        <f t="shared" ref="J66:J129" si="11">(I66-$AB$4) / $AB$8</f>
        <v>2.0965467702667051</v>
      </c>
      <c r="K66" t="str">
        <f t="shared" ref="K66:K129" si="12">IF(J66&lt;=1, "&lt;=1", IF(J66&lt;=2, "&lt;=2", IF(J66&lt;=3, "&lt;=3", "&lt;=3")))</f>
        <v>&lt;=3</v>
      </c>
      <c r="N66">
        <f t="shared" ref="N66:N129" si="13">IF(J66&gt;=3, 3, IF(J66&gt;=2, 2, IF(J66&gt;=1, 1, IF(J66&gt;=-2, -2, IF(J66&gt;=-3, -3, "Error")))))</f>
        <v>2</v>
      </c>
      <c r="O66" s="94">
        <v>61</v>
      </c>
      <c r="P66">
        <v>25554</v>
      </c>
      <c r="X66" t="s">
        <v>188</v>
      </c>
      <c r="Y66">
        <v>33023</v>
      </c>
    </row>
    <row r="67" spans="1:25">
      <c r="A67" t="s">
        <v>171</v>
      </c>
      <c r="B67" t="str">
        <f t="shared" si="7"/>
        <v>0 - Pre-WebAnalytics</v>
      </c>
      <c r="C67">
        <v>0</v>
      </c>
      <c r="D67">
        <v>66</v>
      </c>
      <c r="E67" t="str">
        <f t="shared" si="8"/>
        <v>2006 - 04</v>
      </c>
      <c r="F67" t="str">
        <f t="shared" si="9"/>
        <v>04</v>
      </c>
      <c r="G67" t="str">
        <f t="shared" si="10"/>
        <v>2006</v>
      </c>
      <c r="H67" s="32">
        <v>38809</v>
      </c>
      <c r="I67" s="33">
        <v>18688</v>
      </c>
      <c r="J67">
        <f t="shared" si="11"/>
        <v>9.4215629061313976E-4</v>
      </c>
      <c r="K67" t="str">
        <f t="shared" si="12"/>
        <v>&lt;=1</v>
      </c>
      <c r="N67">
        <f t="shared" si="13"/>
        <v>-2</v>
      </c>
      <c r="O67" s="94">
        <v>62</v>
      </c>
      <c r="P67">
        <v>19803</v>
      </c>
      <c r="X67" t="s">
        <v>189</v>
      </c>
      <c r="Y67">
        <v>18688</v>
      </c>
    </row>
    <row r="68" spans="1:25">
      <c r="A68" t="s">
        <v>171</v>
      </c>
      <c r="B68" t="str">
        <f t="shared" si="7"/>
        <v>0 - Pre-WebAnalytics</v>
      </c>
      <c r="C68">
        <v>0</v>
      </c>
      <c r="D68">
        <v>67</v>
      </c>
      <c r="E68" t="str">
        <f t="shared" si="8"/>
        <v>2006 - 04</v>
      </c>
      <c r="F68" t="str">
        <f t="shared" si="9"/>
        <v>04</v>
      </c>
      <c r="G68" t="str">
        <f t="shared" si="10"/>
        <v>2006</v>
      </c>
      <c r="H68" s="32">
        <v>38816</v>
      </c>
      <c r="I68" s="33">
        <v>15146</v>
      </c>
      <c r="J68">
        <f t="shared" si="11"/>
        <v>-0.51685564926943695</v>
      </c>
      <c r="K68" t="str">
        <f t="shared" si="12"/>
        <v>&lt;=1</v>
      </c>
      <c r="N68">
        <f t="shared" si="13"/>
        <v>-2</v>
      </c>
      <c r="O68" s="94">
        <v>63</v>
      </c>
      <c r="P68">
        <v>20948</v>
      </c>
      <c r="X68" t="s">
        <v>189</v>
      </c>
      <c r="Y68">
        <v>15146</v>
      </c>
    </row>
    <row r="69" spans="1:25">
      <c r="A69" t="s">
        <v>171</v>
      </c>
      <c r="B69" t="str">
        <f t="shared" si="7"/>
        <v>0 - Pre-WebAnalytics</v>
      </c>
      <c r="C69">
        <v>0</v>
      </c>
      <c r="D69">
        <v>68</v>
      </c>
      <c r="E69" t="str">
        <f t="shared" si="8"/>
        <v>2006 - 04</v>
      </c>
      <c r="F69" t="str">
        <f t="shared" si="9"/>
        <v>04</v>
      </c>
      <c r="G69" t="str">
        <f t="shared" si="10"/>
        <v>2006</v>
      </c>
      <c r="H69" s="32">
        <v>38823</v>
      </c>
      <c r="I69" s="33">
        <v>18491</v>
      </c>
      <c r="J69">
        <f t="shared" si="11"/>
        <v>-2.785687467927107E-2</v>
      </c>
      <c r="K69" t="str">
        <f t="shared" si="12"/>
        <v>&lt;=1</v>
      </c>
      <c r="N69">
        <f t="shared" si="13"/>
        <v>-2</v>
      </c>
      <c r="O69" s="94">
        <v>64</v>
      </c>
      <c r="P69">
        <v>16733</v>
      </c>
      <c r="X69" t="s">
        <v>189</v>
      </c>
      <c r="Y69">
        <v>18491</v>
      </c>
    </row>
    <row r="70" spans="1:25">
      <c r="A70" t="s">
        <v>171</v>
      </c>
      <c r="B70" t="str">
        <f t="shared" si="7"/>
        <v>0 - Pre-WebAnalytics</v>
      </c>
      <c r="C70">
        <v>0</v>
      </c>
      <c r="D70">
        <v>69</v>
      </c>
      <c r="E70" t="str">
        <f t="shared" si="8"/>
        <v>2006 - 04</v>
      </c>
      <c r="F70" t="str">
        <f t="shared" si="9"/>
        <v>04</v>
      </c>
      <c r="G70" t="str">
        <f t="shared" si="10"/>
        <v>2006</v>
      </c>
      <c r="H70" s="32">
        <v>38830</v>
      </c>
      <c r="I70" s="33">
        <v>36856</v>
      </c>
      <c r="J70">
        <f t="shared" si="11"/>
        <v>2.6568852763964825</v>
      </c>
      <c r="K70" t="str">
        <f t="shared" si="12"/>
        <v>&lt;=3</v>
      </c>
      <c r="L70" s="106"/>
      <c r="M70" s="106"/>
      <c r="N70">
        <f t="shared" si="13"/>
        <v>2</v>
      </c>
      <c r="O70" s="94">
        <v>65</v>
      </c>
      <c r="P70">
        <v>33023</v>
      </c>
      <c r="X70" t="s">
        <v>189</v>
      </c>
      <c r="Y70">
        <v>36856</v>
      </c>
    </row>
    <row r="71" spans="1:25">
      <c r="A71" t="s">
        <v>171</v>
      </c>
      <c r="B71" t="str">
        <f t="shared" si="7"/>
        <v>0 - Pre-WebAnalytics</v>
      </c>
      <c r="C71">
        <v>0</v>
      </c>
      <c r="D71">
        <v>70</v>
      </c>
      <c r="E71" t="str">
        <f t="shared" si="8"/>
        <v>2006 - 04</v>
      </c>
      <c r="F71" t="str">
        <f t="shared" si="9"/>
        <v>04</v>
      </c>
      <c r="G71" t="str">
        <f t="shared" si="10"/>
        <v>2006</v>
      </c>
      <c r="H71" s="32">
        <v>38837</v>
      </c>
      <c r="I71" s="33">
        <v>14443</v>
      </c>
      <c r="J71">
        <f t="shared" si="11"/>
        <v>-0.61962579531932838</v>
      </c>
      <c r="K71" t="str">
        <f t="shared" si="12"/>
        <v>&lt;=1</v>
      </c>
      <c r="N71">
        <f t="shared" si="13"/>
        <v>-2</v>
      </c>
      <c r="O71" s="94">
        <v>66</v>
      </c>
      <c r="P71">
        <v>18688</v>
      </c>
      <c r="X71" t="s">
        <v>189</v>
      </c>
      <c r="Y71">
        <v>14443</v>
      </c>
    </row>
    <row r="72" spans="1:25">
      <c r="A72" t="s">
        <v>171</v>
      </c>
      <c r="B72" t="str">
        <f t="shared" si="7"/>
        <v>0 - Pre-WebAnalytics</v>
      </c>
      <c r="C72">
        <v>0</v>
      </c>
      <c r="D72">
        <v>71</v>
      </c>
      <c r="E72" t="str">
        <f t="shared" si="8"/>
        <v>2006 - 05</v>
      </c>
      <c r="F72" t="str">
        <f t="shared" si="9"/>
        <v>05</v>
      </c>
      <c r="G72" t="str">
        <f t="shared" si="10"/>
        <v>2006</v>
      </c>
      <c r="H72" s="32">
        <v>38844</v>
      </c>
      <c r="I72" s="33">
        <v>24897</v>
      </c>
      <c r="J72">
        <f t="shared" si="11"/>
        <v>0.90862328975259821</v>
      </c>
      <c r="K72" t="str">
        <f t="shared" si="12"/>
        <v>&lt;=1</v>
      </c>
      <c r="N72">
        <f t="shared" si="13"/>
        <v>-2</v>
      </c>
      <c r="O72" s="94">
        <v>67</v>
      </c>
      <c r="P72">
        <v>15146</v>
      </c>
      <c r="X72" t="s">
        <v>190</v>
      </c>
      <c r="Y72">
        <v>24897</v>
      </c>
    </row>
    <row r="73" spans="1:25">
      <c r="A73" t="s">
        <v>171</v>
      </c>
      <c r="B73" t="str">
        <f t="shared" si="7"/>
        <v>0 - Pre-WebAnalytics</v>
      </c>
      <c r="C73">
        <v>0</v>
      </c>
      <c r="D73">
        <v>72</v>
      </c>
      <c r="E73" t="str">
        <f t="shared" si="8"/>
        <v>2006 - 05</v>
      </c>
      <c r="F73" t="str">
        <f t="shared" si="9"/>
        <v>05</v>
      </c>
      <c r="G73" t="str">
        <f t="shared" si="10"/>
        <v>2006</v>
      </c>
      <c r="H73" s="32">
        <v>38851</v>
      </c>
      <c r="I73" s="33">
        <v>10841</v>
      </c>
      <c r="J73">
        <f t="shared" si="11"/>
        <v>-1.1461948793473635</v>
      </c>
      <c r="K73" t="str">
        <f t="shared" si="12"/>
        <v>&lt;=1</v>
      </c>
      <c r="N73">
        <f t="shared" si="13"/>
        <v>-2</v>
      </c>
      <c r="O73" s="94">
        <v>68</v>
      </c>
      <c r="P73">
        <v>18491</v>
      </c>
      <c r="X73" t="s">
        <v>190</v>
      </c>
      <c r="Y73">
        <v>10841</v>
      </c>
    </row>
    <row r="74" spans="1:25">
      <c r="A74" t="s">
        <v>171</v>
      </c>
      <c r="B74" t="str">
        <f t="shared" si="7"/>
        <v>0 - Pre-WebAnalytics</v>
      </c>
      <c r="C74">
        <v>0</v>
      </c>
      <c r="D74">
        <v>73</v>
      </c>
      <c r="E74" t="str">
        <f t="shared" si="8"/>
        <v>2006 - 05</v>
      </c>
      <c r="F74" t="str">
        <f t="shared" si="9"/>
        <v>05</v>
      </c>
      <c r="G74" t="str">
        <f t="shared" si="10"/>
        <v>2006</v>
      </c>
      <c r="H74" s="32">
        <v>38858</v>
      </c>
      <c r="I74" s="33">
        <v>35834</v>
      </c>
      <c r="J74">
        <f t="shared" si="11"/>
        <v>2.5074811664918042</v>
      </c>
      <c r="K74" t="str">
        <f t="shared" si="12"/>
        <v>&lt;=3</v>
      </c>
      <c r="N74">
        <f t="shared" si="13"/>
        <v>2</v>
      </c>
      <c r="O74" s="94">
        <v>69</v>
      </c>
      <c r="P74">
        <v>36856</v>
      </c>
      <c r="X74" t="s">
        <v>190</v>
      </c>
      <c r="Y74">
        <v>35834</v>
      </c>
    </row>
    <row r="75" spans="1:25">
      <c r="A75" t="s">
        <v>171</v>
      </c>
      <c r="B75" t="str">
        <f t="shared" si="7"/>
        <v>0 - Pre-WebAnalytics</v>
      </c>
      <c r="C75">
        <v>0</v>
      </c>
      <c r="D75">
        <v>74</v>
      </c>
      <c r="E75" t="str">
        <f t="shared" si="8"/>
        <v>2006 - 05</v>
      </c>
      <c r="F75" t="str">
        <f t="shared" si="9"/>
        <v>05</v>
      </c>
      <c r="G75" t="str">
        <f t="shared" si="10"/>
        <v>2006</v>
      </c>
      <c r="H75" s="32">
        <v>38865</v>
      </c>
      <c r="I75" s="33">
        <v>28048</v>
      </c>
      <c r="J75">
        <f t="shared" si="11"/>
        <v>1.3692615972962792</v>
      </c>
      <c r="K75" t="str">
        <f t="shared" si="12"/>
        <v>&lt;=2</v>
      </c>
      <c r="N75">
        <f t="shared" si="13"/>
        <v>1</v>
      </c>
      <c r="O75" s="94">
        <v>70</v>
      </c>
      <c r="P75">
        <v>14443</v>
      </c>
      <c r="X75" t="s">
        <v>190</v>
      </c>
      <c r="Y75">
        <v>28048</v>
      </c>
    </row>
    <row r="76" spans="1:25">
      <c r="A76" t="s">
        <v>171</v>
      </c>
      <c r="B76" t="str">
        <f t="shared" si="7"/>
        <v>0 - Pre-WebAnalytics</v>
      </c>
      <c r="C76">
        <v>0</v>
      </c>
      <c r="D76">
        <v>75</v>
      </c>
      <c r="E76" t="str">
        <f t="shared" si="8"/>
        <v>2006 - 06</v>
      </c>
      <c r="F76" t="str">
        <f t="shared" si="9"/>
        <v>06</v>
      </c>
      <c r="G76" t="str">
        <f t="shared" si="10"/>
        <v>2006</v>
      </c>
      <c r="H76" s="32">
        <v>38872</v>
      </c>
      <c r="I76" s="33">
        <v>15389</v>
      </c>
      <c r="J76">
        <f t="shared" si="11"/>
        <v>-0.48133197147409756</v>
      </c>
      <c r="K76" t="str">
        <f t="shared" si="12"/>
        <v>&lt;=1</v>
      </c>
      <c r="N76">
        <f t="shared" si="13"/>
        <v>-2</v>
      </c>
      <c r="O76" s="94">
        <v>71</v>
      </c>
      <c r="P76">
        <v>24897</v>
      </c>
      <c r="X76" t="s">
        <v>191</v>
      </c>
      <c r="Y76">
        <v>15389</v>
      </c>
    </row>
    <row r="77" spans="1:25">
      <c r="A77" t="s">
        <v>171</v>
      </c>
      <c r="B77" t="str">
        <f t="shared" si="7"/>
        <v>0 - Pre-WebAnalytics</v>
      </c>
      <c r="C77">
        <v>0</v>
      </c>
      <c r="D77">
        <v>76</v>
      </c>
      <c r="E77" t="str">
        <f t="shared" si="8"/>
        <v>2006 - 06</v>
      </c>
      <c r="F77" t="str">
        <f t="shared" si="9"/>
        <v>06</v>
      </c>
      <c r="G77" t="str">
        <f t="shared" si="10"/>
        <v>2006</v>
      </c>
      <c r="H77" s="32">
        <v>38879</v>
      </c>
      <c r="I77" s="33">
        <v>11785</v>
      </c>
      <c r="J77">
        <f t="shared" si="11"/>
        <v>-1.0081934314510654</v>
      </c>
      <c r="K77" t="str">
        <f t="shared" si="12"/>
        <v>&lt;=1</v>
      </c>
      <c r="N77">
        <f t="shared" si="13"/>
        <v>-2</v>
      </c>
      <c r="O77" s="94">
        <v>72</v>
      </c>
      <c r="P77">
        <v>10841</v>
      </c>
      <c r="X77" t="s">
        <v>191</v>
      </c>
      <c r="Y77">
        <v>11785</v>
      </c>
    </row>
    <row r="78" spans="1:25">
      <c r="A78" t="s">
        <v>171</v>
      </c>
      <c r="B78" t="str">
        <f t="shared" si="7"/>
        <v>0 - Pre-WebAnalytics</v>
      </c>
      <c r="C78">
        <v>0</v>
      </c>
      <c r="D78">
        <v>77</v>
      </c>
      <c r="E78" t="str">
        <f t="shared" si="8"/>
        <v>2006 - 06</v>
      </c>
      <c r="F78" t="str">
        <f t="shared" si="9"/>
        <v>06</v>
      </c>
      <c r="G78" t="str">
        <f t="shared" si="10"/>
        <v>2006</v>
      </c>
      <c r="H78" s="32">
        <v>38886</v>
      </c>
      <c r="I78" s="33">
        <v>22207</v>
      </c>
      <c r="J78">
        <f t="shared" si="11"/>
        <v>0.5153776384379356</v>
      </c>
      <c r="K78" t="str">
        <f t="shared" si="12"/>
        <v>&lt;=1</v>
      </c>
      <c r="N78">
        <f t="shared" si="13"/>
        <v>-2</v>
      </c>
      <c r="O78" s="94">
        <v>73</v>
      </c>
      <c r="P78">
        <v>35834</v>
      </c>
      <c r="X78" t="s">
        <v>191</v>
      </c>
      <c r="Y78">
        <v>22207</v>
      </c>
    </row>
    <row r="79" spans="1:25">
      <c r="A79" t="s">
        <v>171</v>
      </c>
      <c r="B79" t="str">
        <f t="shared" si="7"/>
        <v>0 - Pre-WebAnalytics</v>
      </c>
      <c r="C79">
        <v>0</v>
      </c>
      <c r="D79">
        <v>78</v>
      </c>
      <c r="E79" t="str">
        <f t="shared" si="8"/>
        <v>2006 - 06</v>
      </c>
      <c r="F79" t="str">
        <f t="shared" si="9"/>
        <v>06</v>
      </c>
      <c r="G79" t="str">
        <f t="shared" si="10"/>
        <v>2006</v>
      </c>
      <c r="H79" s="32">
        <v>38893</v>
      </c>
      <c r="I79" s="33">
        <v>22022</v>
      </c>
      <c r="J79">
        <f t="shared" si="11"/>
        <v>0.48833286316164842</v>
      </c>
      <c r="K79" t="str">
        <f t="shared" si="12"/>
        <v>&lt;=1</v>
      </c>
      <c r="N79">
        <f t="shared" si="13"/>
        <v>-2</v>
      </c>
      <c r="O79" s="94">
        <v>74</v>
      </c>
      <c r="P79">
        <v>28048</v>
      </c>
      <c r="X79" t="s">
        <v>191</v>
      </c>
      <c r="Y79">
        <v>22022</v>
      </c>
    </row>
    <row r="80" spans="1:25">
      <c r="A80" t="s">
        <v>171</v>
      </c>
      <c r="B80" t="str">
        <f t="shared" si="7"/>
        <v>0 - Pre-WebAnalytics</v>
      </c>
      <c r="C80">
        <v>0</v>
      </c>
      <c r="D80">
        <v>79</v>
      </c>
      <c r="E80" t="str">
        <f t="shared" si="8"/>
        <v>2006 - 07</v>
      </c>
      <c r="F80" t="str">
        <f t="shared" si="9"/>
        <v>07</v>
      </c>
      <c r="G80" t="str">
        <f t="shared" si="10"/>
        <v>2006</v>
      </c>
      <c r="H80" s="32">
        <v>38900</v>
      </c>
      <c r="I80" s="33">
        <v>14172</v>
      </c>
      <c r="J80">
        <f t="shared" si="11"/>
        <v>-0.65924273639972741</v>
      </c>
      <c r="K80" t="str">
        <f t="shared" si="12"/>
        <v>&lt;=1</v>
      </c>
      <c r="N80">
        <f t="shared" si="13"/>
        <v>-2</v>
      </c>
      <c r="O80" s="94">
        <v>75</v>
      </c>
      <c r="P80">
        <v>15389</v>
      </c>
      <c r="X80" t="s">
        <v>192</v>
      </c>
      <c r="Y80">
        <v>14172</v>
      </c>
    </row>
    <row r="81" spans="1:25">
      <c r="A81" t="s">
        <v>171</v>
      </c>
      <c r="B81" t="str">
        <f t="shared" si="7"/>
        <v>0 - Pre-WebAnalytics</v>
      </c>
      <c r="C81">
        <v>0</v>
      </c>
      <c r="D81">
        <v>80</v>
      </c>
      <c r="E81" t="str">
        <f t="shared" si="8"/>
        <v>2006 - 07</v>
      </c>
      <c r="F81" t="str">
        <f t="shared" si="9"/>
        <v>07</v>
      </c>
      <c r="G81" t="str">
        <f t="shared" si="10"/>
        <v>2006</v>
      </c>
      <c r="H81" s="32">
        <v>38907</v>
      </c>
      <c r="I81" s="33">
        <v>19088</v>
      </c>
      <c r="J81">
        <f t="shared" si="11"/>
        <v>5.9417346077180064E-2</v>
      </c>
      <c r="K81" t="str">
        <f t="shared" si="12"/>
        <v>&lt;=1</v>
      </c>
      <c r="N81">
        <f t="shared" si="13"/>
        <v>-2</v>
      </c>
      <c r="O81" s="94">
        <v>76</v>
      </c>
      <c r="P81">
        <v>11785</v>
      </c>
      <c r="X81" t="s">
        <v>192</v>
      </c>
      <c r="Y81">
        <v>19088</v>
      </c>
    </row>
    <row r="82" spans="1:25">
      <c r="A82" t="s">
        <v>171</v>
      </c>
      <c r="B82" t="str">
        <f t="shared" si="7"/>
        <v>0 - Pre-WebAnalytics</v>
      </c>
      <c r="C82">
        <v>0</v>
      </c>
      <c r="D82">
        <v>81</v>
      </c>
      <c r="E82" t="str">
        <f t="shared" si="8"/>
        <v>2006 - 07</v>
      </c>
      <c r="F82" t="str">
        <f t="shared" si="9"/>
        <v>07</v>
      </c>
      <c r="G82" t="str">
        <f t="shared" si="10"/>
        <v>2006</v>
      </c>
      <c r="H82" s="32">
        <v>38914</v>
      </c>
      <c r="I82" s="33">
        <v>22882</v>
      </c>
      <c r="J82">
        <f t="shared" si="11"/>
        <v>0.61405452120276727</v>
      </c>
      <c r="K82" t="str">
        <f t="shared" si="12"/>
        <v>&lt;=1</v>
      </c>
      <c r="N82">
        <f t="shared" si="13"/>
        <v>-2</v>
      </c>
      <c r="O82" s="94">
        <v>77</v>
      </c>
      <c r="P82">
        <v>22207</v>
      </c>
      <c r="X82" t="s">
        <v>192</v>
      </c>
      <c r="Y82">
        <v>22882</v>
      </c>
    </row>
    <row r="83" spans="1:25">
      <c r="A83" t="s">
        <v>171</v>
      </c>
      <c r="B83" t="str">
        <f t="shared" si="7"/>
        <v>0 - Pre-WebAnalytics</v>
      </c>
      <c r="C83">
        <v>0</v>
      </c>
      <c r="D83">
        <v>82</v>
      </c>
      <c r="E83" t="str">
        <f t="shared" si="8"/>
        <v>2006 - 07</v>
      </c>
      <c r="F83" t="str">
        <f t="shared" si="9"/>
        <v>07</v>
      </c>
      <c r="G83" t="str">
        <f t="shared" si="10"/>
        <v>2006</v>
      </c>
      <c r="H83" s="32">
        <v>38921</v>
      </c>
      <c r="I83" s="33">
        <v>23800</v>
      </c>
      <c r="J83">
        <f t="shared" si="11"/>
        <v>0.74825508176293842</v>
      </c>
      <c r="K83" t="str">
        <f t="shared" si="12"/>
        <v>&lt;=1</v>
      </c>
      <c r="N83">
        <f t="shared" si="13"/>
        <v>-2</v>
      </c>
      <c r="O83" s="94">
        <v>78</v>
      </c>
      <c r="P83">
        <v>22022</v>
      </c>
      <c r="X83" t="s">
        <v>192</v>
      </c>
      <c r="Y83">
        <v>23800</v>
      </c>
    </row>
    <row r="84" spans="1:25">
      <c r="A84" t="s">
        <v>171</v>
      </c>
      <c r="B84" t="str">
        <f t="shared" si="7"/>
        <v>0 - Pre-WebAnalytics</v>
      </c>
      <c r="C84">
        <v>0</v>
      </c>
      <c r="D84">
        <v>83</v>
      </c>
      <c r="E84" t="str">
        <f t="shared" si="8"/>
        <v>2006 - 07</v>
      </c>
      <c r="F84" t="str">
        <f t="shared" si="9"/>
        <v>07</v>
      </c>
      <c r="G84" t="str">
        <f t="shared" si="10"/>
        <v>2006</v>
      </c>
      <c r="H84" s="32">
        <v>38928</v>
      </c>
      <c r="I84" s="33">
        <v>23144</v>
      </c>
      <c r="J84">
        <f t="shared" si="11"/>
        <v>0.65235577051296867</v>
      </c>
      <c r="K84" t="str">
        <f t="shared" si="12"/>
        <v>&lt;=1</v>
      </c>
      <c r="N84">
        <f t="shared" si="13"/>
        <v>-2</v>
      </c>
      <c r="O84" s="94">
        <v>79</v>
      </c>
      <c r="P84">
        <v>14172</v>
      </c>
      <c r="X84" t="s">
        <v>192</v>
      </c>
      <c r="Y84">
        <v>23144</v>
      </c>
    </row>
    <row r="85" spans="1:25">
      <c r="A85" t="s">
        <v>171</v>
      </c>
      <c r="B85" t="str">
        <f t="shared" si="7"/>
        <v>0 - Pre-WebAnalytics</v>
      </c>
      <c r="C85">
        <v>0</v>
      </c>
      <c r="D85">
        <v>84</v>
      </c>
      <c r="E85" t="str">
        <f t="shared" si="8"/>
        <v>2006 - 08</v>
      </c>
      <c r="F85" t="str">
        <f t="shared" si="9"/>
        <v>08</v>
      </c>
      <c r="G85" t="str">
        <f t="shared" si="10"/>
        <v>2006</v>
      </c>
      <c r="H85" s="32">
        <v>38935</v>
      </c>
      <c r="I85" s="33">
        <v>29106</v>
      </c>
      <c r="J85">
        <f t="shared" si="11"/>
        <v>1.5239284742817487</v>
      </c>
      <c r="K85" t="str">
        <f t="shared" si="12"/>
        <v>&lt;=2</v>
      </c>
      <c r="N85">
        <f t="shared" si="13"/>
        <v>1</v>
      </c>
      <c r="O85" s="94">
        <v>80</v>
      </c>
      <c r="P85">
        <v>19088</v>
      </c>
      <c r="X85" t="s">
        <v>193</v>
      </c>
      <c r="Y85">
        <v>29106</v>
      </c>
    </row>
    <row r="86" spans="1:25">
      <c r="A86" t="s">
        <v>171</v>
      </c>
      <c r="B86" t="str">
        <f t="shared" si="7"/>
        <v>0 - Pre-WebAnalytics</v>
      </c>
      <c r="C86">
        <v>0</v>
      </c>
      <c r="D86">
        <v>85</v>
      </c>
      <c r="E86" t="str">
        <f t="shared" si="8"/>
        <v>2006 - 08</v>
      </c>
      <c r="F86" t="str">
        <f t="shared" si="9"/>
        <v>08</v>
      </c>
      <c r="G86" t="str">
        <f t="shared" si="10"/>
        <v>2006</v>
      </c>
      <c r="H86" s="32">
        <v>38942</v>
      </c>
      <c r="I86" s="33">
        <v>15125</v>
      </c>
      <c r="J86">
        <f t="shared" si="11"/>
        <v>-0.51992559673323169</v>
      </c>
      <c r="K86" t="str">
        <f t="shared" si="12"/>
        <v>&lt;=1</v>
      </c>
      <c r="N86">
        <f t="shared" si="13"/>
        <v>-2</v>
      </c>
      <c r="O86" s="94">
        <v>81</v>
      </c>
      <c r="P86">
        <v>22882</v>
      </c>
      <c r="X86" t="s">
        <v>193</v>
      </c>
      <c r="Y86">
        <v>15125</v>
      </c>
    </row>
    <row r="87" spans="1:25">
      <c r="A87" t="s">
        <v>171</v>
      </c>
      <c r="B87" t="str">
        <f t="shared" si="7"/>
        <v>0 - Pre-WebAnalytics</v>
      </c>
      <c r="C87">
        <v>0</v>
      </c>
      <c r="D87">
        <v>86</v>
      </c>
      <c r="E87" t="str">
        <f t="shared" si="8"/>
        <v>2006 - 08</v>
      </c>
      <c r="F87" t="str">
        <f t="shared" si="9"/>
        <v>08</v>
      </c>
      <c r="G87" t="str">
        <f t="shared" si="10"/>
        <v>2006</v>
      </c>
      <c r="H87" s="32">
        <v>38949</v>
      </c>
      <c r="I87" s="33">
        <v>13208</v>
      </c>
      <c r="J87">
        <f t="shared" si="11"/>
        <v>-0.80016794378535372</v>
      </c>
      <c r="K87" t="str">
        <f t="shared" si="12"/>
        <v>&lt;=1</v>
      </c>
      <c r="N87">
        <f t="shared" si="13"/>
        <v>-2</v>
      </c>
      <c r="O87" s="94">
        <v>82</v>
      </c>
      <c r="P87">
        <v>23800</v>
      </c>
      <c r="X87" t="s">
        <v>193</v>
      </c>
      <c r="Y87">
        <v>13208</v>
      </c>
    </row>
    <row r="88" spans="1:25">
      <c r="A88" t="s">
        <v>171</v>
      </c>
      <c r="B88" t="str">
        <f t="shared" si="7"/>
        <v>0 - Pre-WebAnalytics</v>
      </c>
      <c r="C88">
        <v>0</v>
      </c>
      <c r="D88">
        <v>87</v>
      </c>
      <c r="E88" t="str">
        <f t="shared" si="8"/>
        <v>2006 - 08</v>
      </c>
      <c r="F88" t="str">
        <f t="shared" si="9"/>
        <v>08</v>
      </c>
      <c r="G88" t="str">
        <f t="shared" si="10"/>
        <v>2006</v>
      </c>
      <c r="H88" s="32">
        <v>38956</v>
      </c>
      <c r="I88" s="33">
        <v>27332</v>
      </c>
      <c r="J88">
        <f t="shared" si="11"/>
        <v>1.2645910075783244</v>
      </c>
      <c r="K88" t="str">
        <f t="shared" si="12"/>
        <v>&lt;=2</v>
      </c>
      <c r="N88">
        <f t="shared" si="13"/>
        <v>1</v>
      </c>
      <c r="O88" s="94">
        <v>83</v>
      </c>
      <c r="P88">
        <v>23144</v>
      </c>
      <c r="X88" t="s">
        <v>193</v>
      </c>
      <c r="Y88">
        <v>27332</v>
      </c>
    </row>
    <row r="89" spans="1:25">
      <c r="A89" t="s">
        <v>171</v>
      </c>
      <c r="B89" t="str">
        <f t="shared" si="7"/>
        <v>0 - Pre-WebAnalytics</v>
      </c>
      <c r="C89">
        <v>0</v>
      </c>
      <c r="D89">
        <v>88</v>
      </c>
      <c r="E89" t="str">
        <f t="shared" si="8"/>
        <v>2006 - 09</v>
      </c>
      <c r="F89" t="str">
        <f t="shared" si="9"/>
        <v>09</v>
      </c>
      <c r="G89" t="str">
        <f t="shared" si="10"/>
        <v>2006</v>
      </c>
      <c r="H89" s="32">
        <v>38963</v>
      </c>
      <c r="I89" s="33">
        <v>15273</v>
      </c>
      <c r="J89">
        <f t="shared" si="11"/>
        <v>-0.49828977651220197</v>
      </c>
      <c r="K89" t="str">
        <f t="shared" si="12"/>
        <v>&lt;=1</v>
      </c>
      <c r="N89">
        <f t="shared" si="13"/>
        <v>-2</v>
      </c>
      <c r="O89" s="94">
        <v>84</v>
      </c>
      <c r="P89">
        <v>29106</v>
      </c>
      <c r="X89" t="s">
        <v>194</v>
      </c>
      <c r="Y89">
        <v>15273</v>
      </c>
    </row>
    <row r="90" spans="1:25">
      <c r="A90" t="s">
        <v>171</v>
      </c>
      <c r="B90" t="str">
        <f t="shared" si="7"/>
        <v>0 - Pre-WebAnalytics</v>
      </c>
      <c r="C90">
        <v>0</v>
      </c>
      <c r="D90">
        <v>89</v>
      </c>
      <c r="E90" t="str">
        <f t="shared" si="8"/>
        <v>2006 - 09</v>
      </c>
      <c r="F90" t="str">
        <f t="shared" si="9"/>
        <v>09</v>
      </c>
      <c r="G90" t="str">
        <f t="shared" si="10"/>
        <v>2006</v>
      </c>
      <c r="H90" s="32">
        <v>38970</v>
      </c>
      <c r="I90" s="33">
        <v>11398</v>
      </c>
      <c r="J90">
        <f t="shared" si="11"/>
        <v>-1.064768177569569</v>
      </c>
      <c r="K90" t="str">
        <f t="shared" si="12"/>
        <v>&lt;=1</v>
      </c>
      <c r="N90">
        <f t="shared" si="13"/>
        <v>-2</v>
      </c>
      <c r="O90" s="94">
        <v>85</v>
      </c>
      <c r="P90">
        <v>15125</v>
      </c>
      <c r="X90" t="s">
        <v>194</v>
      </c>
      <c r="Y90">
        <v>11398</v>
      </c>
    </row>
    <row r="91" spans="1:25">
      <c r="A91" t="s">
        <v>171</v>
      </c>
      <c r="B91" t="str">
        <f t="shared" si="7"/>
        <v>0 - Pre-WebAnalytics</v>
      </c>
      <c r="C91">
        <v>0</v>
      </c>
      <c r="D91">
        <v>90</v>
      </c>
      <c r="E91" t="str">
        <f t="shared" si="8"/>
        <v>2006 - 09</v>
      </c>
      <c r="F91" t="str">
        <f t="shared" si="9"/>
        <v>09</v>
      </c>
      <c r="G91" t="str">
        <f t="shared" si="10"/>
        <v>2006</v>
      </c>
      <c r="H91" s="32">
        <v>38977</v>
      </c>
      <c r="I91" s="33">
        <v>17026</v>
      </c>
      <c r="J91">
        <f t="shared" si="11"/>
        <v>-0.24202225727257243</v>
      </c>
      <c r="K91" t="str">
        <f t="shared" si="12"/>
        <v>&lt;=1</v>
      </c>
      <c r="N91">
        <f t="shared" si="13"/>
        <v>-2</v>
      </c>
      <c r="O91" s="94">
        <v>86</v>
      </c>
      <c r="P91">
        <v>13208</v>
      </c>
      <c r="X91" t="s">
        <v>194</v>
      </c>
      <c r="Y91">
        <v>17026</v>
      </c>
    </row>
    <row r="92" spans="1:25">
      <c r="A92" t="s">
        <v>171</v>
      </c>
      <c r="B92" t="str">
        <f t="shared" si="7"/>
        <v>0 - Pre-WebAnalytics</v>
      </c>
      <c r="C92">
        <v>0</v>
      </c>
      <c r="D92">
        <v>91</v>
      </c>
      <c r="E92" t="str">
        <f t="shared" si="8"/>
        <v>2006 - 09</v>
      </c>
      <c r="F92" t="str">
        <f t="shared" si="9"/>
        <v>09</v>
      </c>
      <c r="G92" t="str">
        <f t="shared" si="10"/>
        <v>2006</v>
      </c>
      <c r="H92" s="32">
        <v>38984</v>
      </c>
      <c r="I92" s="33">
        <v>32999</v>
      </c>
      <c r="J92">
        <f t="shared" si="11"/>
        <v>2.0930382588795111</v>
      </c>
      <c r="K92" t="str">
        <f t="shared" si="12"/>
        <v>&lt;=3</v>
      </c>
      <c r="N92">
        <f t="shared" si="13"/>
        <v>2</v>
      </c>
      <c r="O92" s="94">
        <v>87</v>
      </c>
      <c r="P92">
        <v>27332</v>
      </c>
      <c r="X92" t="s">
        <v>194</v>
      </c>
      <c r="Y92">
        <v>32999</v>
      </c>
    </row>
    <row r="93" spans="1:25">
      <c r="A93" t="s">
        <v>171</v>
      </c>
      <c r="B93" t="str">
        <f t="shared" si="7"/>
        <v>0 - Pre-WebAnalytics</v>
      </c>
      <c r="C93">
        <v>0</v>
      </c>
      <c r="D93">
        <v>92</v>
      </c>
      <c r="E93" t="str">
        <f t="shared" si="8"/>
        <v>2006 - 10</v>
      </c>
      <c r="F93" t="str">
        <f t="shared" si="9"/>
        <v>10</v>
      </c>
      <c r="G93" t="str">
        <f t="shared" si="10"/>
        <v>2006</v>
      </c>
      <c r="H93" s="32">
        <v>38991</v>
      </c>
      <c r="I93" s="33">
        <v>19499</v>
      </c>
      <c r="J93">
        <f t="shared" si="11"/>
        <v>0.11950060358287758</v>
      </c>
      <c r="K93" t="str">
        <f t="shared" si="12"/>
        <v>&lt;=1</v>
      </c>
      <c r="N93">
        <f t="shared" si="13"/>
        <v>-2</v>
      </c>
      <c r="O93" s="94">
        <v>88</v>
      </c>
      <c r="P93">
        <v>15273</v>
      </c>
      <c r="X93" t="s">
        <v>195</v>
      </c>
      <c r="Y93">
        <v>19499</v>
      </c>
    </row>
    <row r="94" spans="1:25">
      <c r="A94" t="s">
        <v>171</v>
      </c>
      <c r="B94" t="str">
        <f t="shared" si="7"/>
        <v>0 - Pre-WebAnalytics</v>
      </c>
      <c r="C94">
        <v>0</v>
      </c>
      <c r="D94">
        <v>93</v>
      </c>
      <c r="E94" t="str">
        <f t="shared" si="8"/>
        <v>2006 - 10</v>
      </c>
      <c r="F94" t="str">
        <f t="shared" si="9"/>
        <v>10</v>
      </c>
      <c r="G94" t="str">
        <f t="shared" si="10"/>
        <v>2006</v>
      </c>
      <c r="H94" s="32">
        <v>38998</v>
      </c>
      <c r="I94" s="33">
        <v>13902</v>
      </c>
      <c r="J94">
        <f t="shared" si="11"/>
        <v>-0.69871348950566003</v>
      </c>
      <c r="K94" t="str">
        <f t="shared" si="12"/>
        <v>&lt;=1</v>
      </c>
      <c r="N94">
        <f t="shared" si="13"/>
        <v>-2</v>
      </c>
      <c r="O94" s="94">
        <v>89</v>
      </c>
      <c r="P94">
        <v>11398</v>
      </c>
      <c r="X94" t="s">
        <v>195</v>
      </c>
      <c r="Y94">
        <v>13902</v>
      </c>
    </row>
    <row r="95" spans="1:25">
      <c r="A95" t="s">
        <v>171</v>
      </c>
      <c r="B95" t="str">
        <f t="shared" si="7"/>
        <v>0 - Pre-WebAnalytics</v>
      </c>
      <c r="C95">
        <v>0</v>
      </c>
      <c r="D95">
        <v>94</v>
      </c>
      <c r="E95" t="str">
        <f t="shared" si="8"/>
        <v>2006 - 10</v>
      </c>
      <c r="F95" t="str">
        <f t="shared" si="9"/>
        <v>10</v>
      </c>
      <c r="G95" t="str">
        <f t="shared" si="10"/>
        <v>2006</v>
      </c>
      <c r="H95" s="32">
        <v>39005</v>
      </c>
      <c r="I95" s="33">
        <v>10420</v>
      </c>
      <c r="J95">
        <f t="shared" si="11"/>
        <v>-1.2077400165977252</v>
      </c>
      <c r="K95" t="str">
        <f t="shared" si="12"/>
        <v>&lt;=1</v>
      </c>
      <c r="N95">
        <f t="shared" si="13"/>
        <v>-2</v>
      </c>
      <c r="O95" s="94">
        <v>90</v>
      </c>
      <c r="P95">
        <v>17026</v>
      </c>
      <c r="X95" t="s">
        <v>195</v>
      </c>
      <c r="Y95">
        <v>10420</v>
      </c>
    </row>
    <row r="96" spans="1:25">
      <c r="A96" t="s">
        <v>171</v>
      </c>
      <c r="B96" t="str">
        <f t="shared" si="7"/>
        <v>0 - Pre-WebAnalytics</v>
      </c>
      <c r="C96">
        <v>0</v>
      </c>
      <c r="D96">
        <v>95</v>
      </c>
      <c r="E96" t="str">
        <f t="shared" si="8"/>
        <v>2006 - 10</v>
      </c>
      <c r="F96" t="str">
        <f t="shared" si="9"/>
        <v>10</v>
      </c>
      <c r="G96" t="str">
        <f t="shared" si="10"/>
        <v>2006</v>
      </c>
      <c r="H96" s="32">
        <v>39012</v>
      </c>
      <c r="I96" s="33">
        <v>27658</v>
      </c>
      <c r="J96">
        <f t="shared" si="11"/>
        <v>1.3122482872543764</v>
      </c>
      <c r="K96" t="str">
        <f t="shared" si="12"/>
        <v>&lt;=2</v>
      </c>
      <c r="N96">
        <f t="shared" si="13"/>
        <v>1</v>
      </c>
      <c r="O96" s="94">
        <v>91</v>
      </c>
      <c r="P96">
        <v>32999</v>
      </c>
      <c r="X96" t="s">
        <v>195</v>
      </c>
      <c r="Y96">
        <v>27658</v>
      </c>
    </row>
    <row r="97" spans="1:25">
      <c r="A97" t="s">
        <v>171</v>
      </c>
      <c r="B97" t="str">
        <f t="shared" si="7"/>
        <v>0 - Pre-WebAnalytics</v>
      </c>
      <c r="C97">
        <v>0</v>
      </c>
      <c r="D97">
        <v>96</v>
      </c>
      <c r="E97" t="str">
        <f t="shared" si="8"/>
        <v>2006 - 10</v>
      </c>
      <c r="F97" t="str">
        <f t="shared" si="9"/>
        <v>10</v>
      </c>
      <c r="G97" t="str">
        <f t="shared" si="10"/>
        <v>2006</v>
      </c>
      <c r="H97" s="32">
        <v>39019</v>
      </c>
      <c r="I97" s="33">
        <v>16320</v>
      </c>
      <c r="J97">
        <f t="shared" si="11"/>
        <v>-0.34523096724586305</v>
      </c>
      <c r="K97" t="str">
        <f t="shared" si="12"/>
        <v>&lt;=1</v>
      </c>
      <c r="N97">
        <f t="shared" si="13"/>
        <v>-2</v>
      </c>
      <c r="O97" s="94">
        <v>92</v>
      </c>
      <c r="P97">
        <v>19499</v>
      </c>
      <c r="X97" t="s">
        <v>195</v>
      </c>
      <c r="Y97">
        <v>16320</v>
      </c>
    </row>
    <row r="98" spans="1:25">
      <c r="A98" t="s">
        <v>171</v>
      </c>
      <c r="B98" t="str">
        <f t="shared" si="7"/>
        <v>0 - Pre-WebAnalytics</v>
      </c>
      <c r="C98">
        <v>0</v>
      </c>
      <c r="D98">
        <v>97</v>
      </c>
      <c r="E98" t="str">
        <f t="shared" si="8"/>
        <v>2006 - 11</v>
      </c>
      <c r="F98" t="str">
        <f t="shared" si="9"/>
        <v>11</v>
      </c>
      <c r="G98" t="str">
        <f t="shared" si="10"/>
        <v>2006</v>
      </c>
      <c r="H98" s="32">
        <v>39026</v>
      </c>
      <c r="I98" s="33">
        <v>20178</v>
      </c>
      <c r="J98">
        <f t="shared" si="11"/>
        <v>0.21876223824557492</v>
      </c>
      <c r="K98" t="str">
        <f t="shared" si="12"/>
        <v>&lt;=1</v>
      </c>
      <c r="N98">
        <f t="shared" si="13"/>
        <v>-2</v>
      </c>
      <c r="O98" s="94">
        <v>93</v>
      </c>
      <c r="P98">
        <v>13902</v>
      </c>
      <c r="X98" t="s">
        <v>196</v>
      </c>
      <c r="Y98">
        <v>20178</v>
      </c>
    </row>
    <row r="99" spans="1:25">
      <c r="A99" t="s">
        <v>171</v>
      </c>
      <c r="B99" t="str">
        <f t="shared" si="7"/>
        <v>0 - Pre-WebAnalytics</v>
      </c>
      <c r="C99">
        <v>0</v>
      </c>
      <c r="D99">
        <v>98</v>
      </c>
      <c r="E99" t="str">
        <f t="shared" si="8"/>
        <v>2006 - 11</v>
      </c>
      <c r="F99" t="str">
        <f t="shared" si="9"/>
        <v>11</v>
      </c>
      <c r="G99" t="str">
        <f t="shared" si="10"/>
        <v>2006</v>
      </c>
      <c r="H99" s="32">
        <v>39033</v>
      </c>
      <c r="I99" s="33">
        <v>13139</v>
      </c>
      <c r="J99">
        <f t="shared" si="11"/>
        <v>-0.81025491402353644</v>
      </c>
      <c r="K99" t="str">
        <f t="shared" si="12"/>
        <v>&lt;=1</v>
      </c>
      <c r="N99">
        <f t="shared" si="13"/>
        <v>-2</v>
      </c>
      <c r="O99" s="94">
        <v>94</v>
      </c>
      <c r="P99">
        <v>10420</v>
      </c>
      <c r="X99" t="s">
        <v>196</v>
      </c>
      <c r="Y99">
        <v>13139</v>
      </c>
    </row>
    <row r="100" spans="1:25">
      <c r="A100" t="s">
        <v>171</v>
      </c>
      <c r="B100" t="str">
        <f t="shared" si="7"/>
        <v>0 - Pre-WebAnalytics</v>
      </c>
      <c r="C100">
        <v>0</v>
      </c>
      <c r="D100">
        <v>99</v>
      </c>
      <c r="E100" t="str">
        <f t="shared" si="8"/>
        <v>2006 - 11</v>
      </c>
      <c r="F100" t="str">
        <f t="shared" si="9"/>
        <v>11</v>
      </c>
      <c r="G100" t="str">
        <f t="shared" si="10"/>
        <v>2006</v>
      </c>
      <c r="H100" s="32">
        <v>39040</v>
      </c>
      <c r="I100" s="33">
        <v>8821</v>
      </c>
      <c r="J100">
        <f t="shared" si="11"/>
        <v>-1.4414945877695264</v>
      </c>
      <c r="K100" t="str">
        <f t="shared" si="12"/>
        <v>&lt;=1</v>
      </c>
      <c r="N100">
        <f t="shared" si="13"/>
        <v>-2</v>
      </c>
      <c r="O100" s="94">
        <v>95</v>
      </c>
      <c r="P100">
        <v>27658</v>
      </c>
      <c r="X100" t="s">
        <v>196</v>
      </c>
      <c r="Y100">
        <v>8821</v>
      </c>
    </row>
    <row r="101" spans="1:25">
      <c r="A101" t="s">
        <v>171</v>
      </c>
      <c r="B101" t="str">
        <f t="shared" si="7"/>
        <v>0 - Pre-WebAnalytics</v>
      </c>
      <c r="C101">
        <v>0</v>
      </c>
      <c r="D101">
        <v>100</v>
      </c>
      <c r="E101" t="str">
        <f t="shared" si="8"/>
        <v>2006 - 11</v>
      </c>
      <c r="F101" t="str">
        <f t="shared" si="9"/>
        <v>11</v>
      </c>
      <c r="G101" t="str">
        <f t="shared" si="10"/>
        <v>2006</v>
      </c>
      <c r="H101" s="32">
        <v>39047</v>
      </c>
      <c r="I101" s="33">
        <v>16599</v>
      </c>
      <c r="J101">
        <f t="shared" si="11"/>
        <v>-0.30444452236973263</v>
      </c>
      <c r="K101" t="str">
        <f t="shared" si="12"/>
        <v>&lt;=1</v>
      </c>
      <c r="N101">
        <f t="shared" si="13"/>
        <v>-2</v>
      </c>
      <c r="O101" s="94">
        <v>96</v>
      </c>
      <c r="P101">
        <v>16320</v>
      </c>
      <c r="X101" t="s">
        <v>196</v>
      </c>
      <c r="Y101">
        <v>16599</v>
      </c>
    </row>
    <row r="102" spans="1:25">
      <c r="A102" t="s">
        <v>171</v>
      </c>
      <c r="B102" t="str">
        <f t="shared" si="7"/>
        <v>0 - Pre-WebAnalytics</v>
      </c>
      <c r="C102">
        <v>0</v>
      </c>
      <c r="D102">
        <v>101</v>
      </c>
      <c r="E102" t="str">
        <f t="shared" si="8"/>
        <v>2006 - 12</v>
      </c>
      <c r="F102" t="str">
        <f t="shared" si="9"/>
        <v>12</v>
      </c>
      <c r="G102" t="str">
        <f t="shared" si="10"/>
        <v>2006</v>
      </c>
      <c r="H102" s="32">
        <v>39054</v>
      </c>
      <c r="I102" s="33">
        <v>19955</v>
      </c>
      <c r="J102">
        <f t="shared" si="11"/>
        <v>0.18616231993956386</v>
      </c>
      <c r="K102" t="str">
        <f t="shared" si="12"/>
        <v>&lt;=1</v>
      </c>
      <c r="N102">
        <f t="shared" si="13"/>
        <v>-2</v>
      </c>
      <c r="O102" s="94">
        <v>97</v>
      </c>
      <c r="P102">
        <v>20178</v>
      </c>
      <c r="X102" t="s">
        <v>197</v>
      </c>
      <c r="Y102">
        <v>19955</v>
      </c>
    </row>
    <row r="103" spans="1:25">
      <c r="A103" t="s">
        <v>171</v>
      </c>
      <c r="B103" t="str">
        <f t="shared" si="7"/>
        <v>0 - Pre-WebAnalytics</v>
      </c>
      <c r="C103">
        <v>0</v>
      </c>
      <c r="D103">
        <v>102</v>
      </c>
      <c r="E103" t="str">
        <f t="shared" si="8"/>
        <v>2006 - 12</v>
      </c>
      <c r="F103" t="str">
        <f t="shared" si="9"/>
        <v>12</v>
      </c>
      <c r="G103" t="str">
        <f t="shared" si="10"/>
        <v>2006</v>
      </c>
      <c r="H103" s="32">
        <v>39061</v>
      </c>
      <c r="I103" s="33">
        <v>14567</v>
      </c>
      <c r="J103">
        <f t="shared" si="11"/>
        <v>-0.60149848648549253</v>
      </c>
      <c r="K103" t="str">
        <f t="shared" si="12"/>
        <v>&lt;=1</v>
      </c>
      <c r="N103">
        <f t="shared" si="13"/>
        <v>-2</v>
      </c>
      <c r="O103" s="94">
        <v>98</v>
      </c>
      <c r="P103">
        <v>13139</v>
      </c>
      <c r="X103" t="s">
        <v>197</v>
      </c>
      <c r="Y103">
        <v>14567</v>
      </c>
    </row>
    <row r="104" spans="1:25">
      <c r="A104" t="s">
        <v>171</v>
      </c>
      <c r="B104" t="str">
        <f t="shared" si="7"/>
        <v>0 - Pre-WebAnalytics</v>
      </c>
      <c r="C104">
        <v>0</v>
      </c>
      <c r="D104">
        <v>103</v>
      </c>
      <c r="E104" t="str">
        <f t="shared" si="8"/>
        <v>2006 - 12</v>
      </c>
      <c r="F104" t="str">
        <f t="shared" si="9"/>
        <v>12</v>
      </c>
      <c r="G104" t="str">
        <f t="shared" si="10"/>
        <v>2006</v>
      </c>
      <c r="H104" s="32">
        <v>39068</v>
      </c>
      <c r="I104" s="33">
        <v>9557</v>
      </c>
      <c r="J104">
        <f t="shared" si="11"/>
        <v>-1.3339002385622434</v>
      </c>
      <c r="K104" t="str">
        <f t="shared" si="12"/>
        <v>&lt;=1</v>
      </c>
      <c r="N104">
        <f t="shared" si="13"/>
        <v>-2</v>
      </c>
      <c r="O104" s="94">
        <v>99</v>
      </c>
      <c r="P104">
        <v>8821</v>
      </c>
      <c r="X104" t="s">
        <v>197</v>
      </c>
      <c r="Y104">
        <v>9557</v>
      </c>
    </row>
    <row r="105" spans="1:25">
      <c r="A105" t="s">
        <v>171</v>
      </c>
      <c r="B105" t="str">
        <f t="shared" si="7"/>
        <v>0 - Pre-WebAnalytics</v>
      </c>
      <c r="C105">
        <v>0</v>
      </c>
      <c r="D105">
        <v>104</v>
      </c>
      <c r="E105" t="str">
        <f t="shared" si="8"/>
        <v>2006 - 12</v>
      </c>
      <c r="F105" t="str">
        <f t="shared" si="9"/>
        <v>12</v>
      </c>
      <c r="G105" t="str">
        <f t="shared" si="10"/>
        <v>2006</v>
      </c>
      <c r="H105" s="32">
        <v>39075</v>
      </c>
      <c r="I105" s="33">
        <v>26341</v>
      </c>
      <c r="J105">
        <f t="shared" si="11"/>
        <v>1.1197187248821048</v>
      </c>
      <c r="K105" t="str">
        <f t="shared" si="12"/>
        <v>&lt;=2</v>
      </c>
      <c r="N105">
        <f t="shared" si="13"/>
        <v>1</v>
      </c>
      <c r="O105" s="94">
        <v>100</v>
      </c>
      <c r="P105">
        <v>16599</v>
      </c>
      <c r="X105" t="s">
        <v>197</v>
      </c>
      <c r="Y105">
        <v>26341</v>
      </c>
    </row>
    <row r="106" spans="1:25">
      <c r="A106" t="s">
        <v>171</v>
      </c>
      <c r="B106" t="str">
        <f t="shared" si="7"/>
        <v>0 - Pre-WebAnalytics</v>
      </c>
      <c r="C106">
        <v>0</v>
      </c>
      <c r="D106">
        <v>105</v>
      </c>
      <c r="E106" t="str">
        <f t="shared" si="8"/>
        <v>2006 - 12</v>
      </c>
      <c r="F106" t="str">
        <f t="shared" si="9"/>
        <v>12</v>
      </c>
      <c r="G106" t="str">
        <f t="shared" si="10"/>
        <v>2006</v>
      </c>
      <c r="H106" s="32">
        <v>39082</v>
      </c>
      <c r="I106" s="33">
        <v>15284</v>
      </c>
      <c r="J106">
        <f t="shared" si="11"/>
        <v>-0.49668170879307139</v>
      </c>
      <c r="K106" t="str">
        <f t="shared" si="12"/>
        <v>&lt;=1</v>
      </c>
      <c r="N106">
        <f t="shared" si="13"/>
        <v>-2</v>
      </c>
      <c r="O106" s="94">
        <v>101</v>
      </c>
      <c r="P106">
        <v>19955</v>
      </c>
      <c r="X106" t="s">
        <v>197</v>
      </c>
      <c r="Y106">
        <v>15284</v>
      </c>
    </row>
    <row r="107" spans="1:25">
      <c r="A107" t="s">
        <v>171</v>
      </c>
      <c r="B107" t="str">
        <f t="shared" si="7"/>
        <v>0 - Pre-WebAnalytics</v>
      </c>
      <c r="C107">
        <v>0</v>
      </c>
      <c r="D107">
        <v>106</v>
      </c>
      <c r="E107" t="str">
        <f t="shared" si="8"/>
        <v>2007 - 01</v>
      </c>
      <c r="F107" t="str">
        <f t="shared" si="9"/>
        <v>01</v>
      </c>
      <c r="G107" t="str">
        <f t="shared" si="10"/>
        <v>2007</v>
      </c>
      <c r="H107" s="32">
        <v>39089</v>
      </c>
      <c r="I107" s="33">
        <v>12683</v>
      </c>
      <c r="J107">
        <f t="shared" si="11"/>
        <v>-0.87691663038022283</v>
      </c>
      <c r="K107" t="str">
        <f t="shared" si="12"/>
        <v>&lt;=1</v>
      </c>
      <c r="N107">
        <f t="shared" si="13"/>
        <v>-2</v>
      </c>
      <c r="O107" s="94">
        <v>102</v>
      </c>
      <c r="P107">
        <v>14567</v>
      </c>
      <c r="X107" t="s">
        <v>198</v>
      </c>
      <c r="Y107">
        <v>12683</v>
      </c>
    </row>
    <row r="108" spans="1:25">
      <c r="A108" t="s">
        <v>171</v>
      </c>
      <c r="B108" t="str">
        <f t="shared" si="7"/>
        <v>0 - Pre-WebAnalytics</v>
      </c>
      <c r="C108">
        <v>0</v>
      </c>
      <c r="D108">
        <v>107</v>
      </c>
      <c r="E108" t="str">
        <f t="shared" si="8"/>
        <v>2007 - 01</v>
      </c>
      <c r="F108" t="str">
        <f t="shared" si="9"/>
        <v>01</v>
      </c>
      <c r="G108" t="str">
        <f t="shared" si="10"/>
        <v>2007</v>
      </c>
      <c r="H108" s="32">
        <v>39096</v>
      </c>
      <c r="I108" s="33">
        <v>10036</v>
      </c>
      <c r="J108">
        <f t="shared" si="11"/>
        <v>-1.2638761987928293</v>
      </c>
      <c r="K108" t="str">
        <f t="shared" si="12"/>
        <v>&lt;=1</v>
      </c>
      <c r="N108">
        <f t="shared" si="13"/>
        <v>-2</v>
      </c>
      <c r="O108" s="94">
        <v>103</v>
      </c>
      <c r="P108">
        <v>9557</v>
      </c>
      <c r="X108" t="s">
        <v>198</v>
      </c>
      <c r="Y108">
        <v>10036</v>
      </c>
    </row>
    <row r="109" spans="1:25">
      <c r="A109" t="s">
        <v>171</v>
      </c>
      <c r="B109" t="str">
        <f t="shared" si="7"/>
        <v>0 - Pre-WebAnalytics</v>
      </c>
      <c r="C109">
        <v>0</v>
      </c>
      <c r="D109">
        <v>108</v>
      </c>
      <c r="E109" t="str">
        <f t="shared" si="8"/>
        <v>2007 - 01</v>
      </c>
      <c r="F109" t="str">
        <f t="shared" si="9"/>
        <v>01</v>
      </c>
      <c r="G109" t="str">
        <f t="shared" si="10"/>
        <v>2007</v>
      </c>
      <c r="H109" s="32">
        <v>39103</v>
      </c>
      <c r="I109" s="33">
        <v>15723</v>
      </c>
      <c r="J109">
        <f t="shared" si="11"/>
        <v>-0.43250518800231419</v>
      </c>
      <c r="K109" t="str">
        <f t="shared" si="12"/>
        <v>&lt;=1</v>
      </c>
      <c r="N109">
        <f t="shared" si="13"/>
        <v>-2</v>
      </c>
      <c r="O109" s="94">
        <v>104</v>
      </c>
      <c r="P109">
        <v>26341</v>
      </c>
      <c r="X109" t="s">
        <v>198</v>
      </c>
      <c r="Y109">
        <v>15723</v>
      </c>
    </row>
    <row r="110" spans="1:25">
      <c r="A110" t="s">
        <v>171</v>
      </c>
      <c r="B110" t="str">
        <f t="shared" si="7"/>
        <v>0 - Pre-WebAnalytics</v>
      </c>
      <c r="C110">
        <v>0</v>
      </c>
      <c r="D110">
        <v>109</v>
      </c>
      <c r="E110" t="str">
        <f t="shared" si="8"/>
        <v>2007 - 01</v>
      </c>
      <c r="F110" t="str">
        <f t="shared" si="9"/>
        <v>01</v>
      </c>
      <c r="G110" t="str">
        <f t="shared" si="10"/>
        <v>2007</v>
      </c>
      <c r="H110" s="32">
        <v>39110</v>
      </c>
      <c r="I110" s="33">
        <v>25288</v>
      </c>
      <c r="J110">
        <f t="shared" si="11"/>
        <v>0.96578278776896731</v>
      </c>
      <c r="K110" t="str">
        <f t="shared" si="12"/>
        <v>&lt;=1</v>
      </c>
      <c r="N110">
        <f t="shared" si="13"/>
        <v>-2</v>
      </c>
      <c r="O110" s="94">
        <v>105</v>
      </c>
      <c r="P110">
        <v>15284</v>
      </c>
      <c r="X110" t="s">
        <v>198</v>
      </c>
      <c r="Y110">
        <v>25288</v>
      </c>
    </row>
    <row r="111" spans="1:25">
      <c r="A111" t="s">
        <v>171</v>
      </c>
      <c r="B111" t="str">
        <f t="shared" si="7"/>
        <v>0 - Pre-WebAnalytics</v>
      </c>
      <c r="C111">
        <v>0</v>
      </c>
      <c r="D111">
        <v>110</v>
      </c>
      <c r="E111" t="str">
        <f t="shared" si="8"/>
        <v>2007 - 02</v>
      </c>
      <c r="F111" t="str">
        <f t="shared" si="9"/>
        <v>02</v>
      </c>
      <c r="G111" t="str">
        <f t="shared" si="10"/>
        <v>2007</v>
      </c>
      <c r="H111" s="32">
        <v>39117</v>
      </c>
      <c r="I111" s="33">
        <v>8085</v>
      </c>
      <c r="J111">
        <f t="shared" si="11"/>
        <v>-1.5490889369768095</v>
      </c>
      <c r="K111" t="str">
        <f t="shared" si="12"/>
        <v>&lt;=1</v>
      </c>
      <c r="N111">
        <f t="shared" si="13"/>
        <v>-2</v>
      </c>
      <c r="O111" s="94">
        <v>106</v>
      </c>
      <c r="P111">
        <v>12683</v>
      </c>
      <c r="X111" t="s">
        <v>199</v>
      </c>
      <c r="Y111">
        <v>8085</v>
      </c>
    </row>
    <row r="112" spans="1:25">
      <c r="A112" t="s">
        <v>171</v>
      </c>
      <c r="B112" t="str">
        <f t="shared" si="7"/>
        <v>0 - Pre-WebAnalytics</v>
      </c>
      <c r="C112">
        <v>0</v>
      </c>
      <c r="D112">
        <v>111</v>
      </c>
      <c r="E112" t="str">
        <f t="shared" si="8"/>
        <v>2007 - 02</v>
      </c>
      <c r="F112" t="str">
        <f t="shared" si="9"/>
        <v>02</v>
      </c>
      <c r="G112" t="str">
        <f t="shared" si="10"/>
        <v>2007</v>
      </c>
      <c r="H112" s="32">
        <v>39124</v>
      </c>
      <c r="I112" s="33">
        <v>16282</v>
      </c>
      <c r="J112">
        <f t="shared" si="11"/>
        <v>-0.35078611027558687</v>
      </c>
      <c r="K112" t="str">
        <f t="shared" si="12"/>
        <v>&lt;=1</v>
      </c>
      <c r="N112">
        <f t="shared" si="13"/>
        <v>-2</v>
      </c>
      <c r="O112" s="94">
        <v>107</v>
      </c>
      <c r="P112">
        <v>10036</v>
      </c>
      <c r="X112" t="s">
        <v>199</v>
      </c>
      <c r="Y112">
        <v>16282</v>
      </c>
    </row>
    <row r="113" spans="1:25">
      <c r="A113" t="s">
        <v>171</v>
      </c>
      <c r="B113" t="str">
        <f t="shared" si="7"/>
        <v>0 - Pre-WebAnalytics</v>
      </c>
      <c r="C113">
        <v>0</v>
      </c>
      <c r="D113">
        <v>112</v>
      </c>
      <c r="E113" t="str">
        <f t="shared" si="8"/>
        <v>2007 - 02</v>
      </c>
      <c r="F113" t="str">
        <f t="shared" si="9"/>
        <v>02</v>
      </c>
      <c r="G113" t="str">
        <f t="shared" si="10"/>
        <v>2007</v>
      </c>
      <c r="H113" s="32">
        <v>39131</v>
      </c>
      <c r="I113" s="33">
        <v>23178</v>
      </c>
      <c r="J113">
        <f t="shared" si="11"/>
        <v>0.65732616164482682</v>
      </c>
      <c r="K113" t="str">
        <f t="shared" si="12"/>
        <v>&lt;=1</v>
      </c>
      <c r="N113">
        <f t="shared" si="13"/>
        <v>-2</v>
      </c>
      <c r="O113" s="94">
        <v>108</v>
      </c>
      <c r="P113">
        <v>15723</v>
      </c>
      <c r="X113" t="s">
        <v>199</v>
      </c>
      <c r="Y113">
        <v>23178</v>
      </c>
    </row>
    <row r="114" spans="1:25">
      <c r="A114" t="s">
        <v>171</v>
      </c>
      <c r="B114" t="str">
        <f t="shared" si="7"/>
        <v>0 - Pre-WebAnalytics</v>
      </c>
      <c r="C114">
        <v>0</v>
      </c>
      <c r="D114">
        <v>113</v>
      </c>
      <c r="E114" t="str">
        <f t="shared" si="8"/>
        <v>2007 - 02</v>
      </c>
      <c r="F114" t="str">
        <f t="shared" si="9"/>
        <v>02</v>
      </c>
      <c r="G114" t="str">
        <f t="shared" si="10"/>
        <v>2007</v>
      </c>
      <c r="H114" s="32">
        <v>39138</v>
      </c>
      <c r="I114" s="33">
        <v>24919</v>
      </c>
      <c r="J114">
        <f t="shared" si="11"/>
        <v>0.91183942519085937</v>
      </c>
      <c r="K114" t="str">
        <f t="shared" si="12"/>
        <v>&lt;=1</v>
      </c>
      <c r="N114">
        <f t="shared" si="13"/>
        <v>-2</v>
      </c>
      <c r="O114" s="94">
        <v>109</v>
      </c>
      <c r="P114">
        <v>25288</v>
      </c>
      <c r="X114" t="s">
        <v>199</v>
      </c>
      <c r="Y114">
        <v>24919</v>
      </c>
    </row>
    <row r="115" spans="1:25">
      <c r="A115" t="s">
        <v>171</v>
      </c>
      <c r="B115" t="str">
        <f t="shared" si="7"/>
        <v>0 - Pre-WebAnalytics</v>
      </c>
      <c r="C115">
        <v>0</v>
      </c>
      <c r="D115">
        <v>114</v>
      </c>
      <c r="E115" t="str">
        <f t="shared" si="8"/>
        <v>2007 - 03</v>
      </c>
      <c r="F115" t="str">
        <f t="shared" si="9"/>
        <v>03</v>
      </c>
      <c r="G115" t="str">
        <f t="shared" si="10"/>
        <v>2007</v>
      </c>
      <c r="H115" s="32">
        <v>39145</v>
      </c>
      <c r="I115" s="33">
        <v>15258</v>
      </c>
      <c r="J115">
        <f t="shared" si="11"/>
        <v>-0.50048259612919821</v>
      </c>
      <c r="K115" t="str">
        <f t="shared" si="12"/>
        <v>&lt;=1</v>
      </c>
      <c r="N115">
        <f t="shared" si="13"/>
        <v>-2</v>
      </c>
      <c r="O115" s="94">
        <v>110</v>
      </c>
      <c r="P115">
        <v>8085</v>
      </c>
      <c r="X115" t="s">
        <v>200</v>
      </c>
      <c r="Y115">
        <v>15258</v>
      </c>
    </row>
    <row r="116" spans="1:25">
      <c r="A116" t="s">
        <v>171</v>
      </c>
      <c r="B116" t="str">
        <f t="shared" si="7"/>
        <v>0 - Pre-WebAnalytics</v>
      </c>
      <c r="C116">
        <v>0</v>
      </c>
      <c r="D116">
        <v>115</v>
      </c>
      <c r="E116" t="str">
        <f t="shared" si="8"/>
        <v>2007 - 03</v>
      </c>
      <c r="F116" t="str">
        <f t="shared" si="9"/>
        <v>03</v>
      </c>
      <c r="G116" t="str">
        <f t="shared" si="10"/>
        <v>2007</v>
      </c>
      <c r="H116" s="32">
        <v>39152</v>
      </c>
      <c r="I116" s="33">
        <v>8492</v>
      </c>
      <c r="J116">
        <f t="shared" si="11"/>
        <v>-1.4895904313689776</v>
      </c>
      <c r="K116" t="str">
        <f t="shared" si="12"/>
        <v>&lt;=1</v>
      </c>
      <c r="N116">
        <f t="shared" si="13"/>
        <v>-2</v>
      </c>
      <c r="O116" s="94">
        <v>111</v>
      </c>
      <c r="P116">
        <v>16282</v>
      </c>
      <c r="X116" t="s">
        <v>200</v>
      </c>
      <c r="Y116">
        <v>8492</v>
      </c>
    </row>
    <row r="117" spans="1:25">
      <c r="A117" t="s">
        <v>171</v>
      </c>
      <c r="B117" t="str">
        <f t="shared" si="7"/>
        <v>0 - Pre-WebAnalytics</v>
      </c>
      <c r="C117">
        <v>0</v>
      </c>
      <c r="D117">
        <v>116</v>
      </c>
      <c r="E117" t="str">
        <f t="shared" si="8"/>
        <v>2007 - 03</v>
      </c>
      <c r="F117" t="str">
        <f t="shared" si="9"/>
        <v>03</v>
      </c>
      <c r="G117" t="str">
        <f t="shared" si="10"/>
        <v>2007</v>
      </c>
      <c r="H117" s="32">
        <v>39159</v>
      </c>
      <c r="I117" s="33">
        <v>12426</v>
      </c>
      <c r="J117">
        <f t="shared" si="11"/>
        <v>-0.91448693981809204</v>
      </c>
      <c r="K117" t="str">
        <f t="shared" si="12"/>
        <v>&lt;=1</v>
      </c>
      <c r="N117">
        <f t="shared" si="13"/>
        <v>-2</v>
      </c>
      <c r="O117" s="94">
        <v>112</v>
      </c>
      <c r="P117">
        <v>23178</v>
      </c>
      <c r="X117" t="s">
        <v>200</v>
      </c>
      <c r="Y117">
        <v>12426</v>
      </c>
    </row>
    <row r="118" spans="1:25">
      <c r="A118" t="s">
        <v>171</v>
      </c>
      <c r="B118" t="str">
        <f t="shared" si="7"/>
        <v>0 - Pre-WebAnalytics</v>
      </c>
      <c r="C118">
        <v>0</v>
      </c>
      <c r="D118">
        <v>117</v>
      </c>
      <c r="E118" t="str">
        <f t="shared" si="8"/>
        <v>2007 - 03</v>
      </c>
      <c r="F118" t="str">
        <f t="shared" si="9"/>
        <v>03</v>
      </c>
      <c r="G118" t="str">
        <f t="shared" si="10"/>
        <v>2007</v>
      </c>
      <c r="H118" s="32">
        <v>39166</v>
      </c>
      <c r="I118" s="33">
        <v>32266</v>
      </c>
      <c r="J118">
        <f t="shared" si="11"/>
        <v>1.9858824735956273</v>
      </c>
      <c r="K118" t="str">
        <f t="shared" si="12"/>
        <v>&lt;=2</v>
      </c>
      <c r="L118" s="107">
        <f>COUNTA(K84:K118)</f>
        <v>35</v>
      </c>
      <c r="M118" s="106" t="e">
        <f>1-(L118/L133)</f>
        <v>#DIV/0!</v>
      </c>
      <c r="N118">
        <f t="shared" si="13"/>
        <v>1</v>
      </c>
      <c r="O118" s="94">
        <v>113</v>
      </c>
      <c r="P118">
        <v>24919</v>
      </c>
      <c r="X118" t="s">
        <v>200</v>
      </c>
      <c r="Y118">
        <v>32266</v>
      </c>
    </row>
    <row r="119" spans="1:25">
      <c r="A119" t="s">
        <v>171</v>
      </c>
      <c r="B119" t="str">
        <f t="shared" si="7"/>
        <v>0 - Pre-WebAnalytics</v>
      </c>
      <c r="C119">
        <v>0</v>
      </c>
      <c r="D119">
        <v>118</v>
      </c>
      <c r="E119" t="str">
        <f t="shared" si="8"/>
        <v>2007 - 04</v>
      </c>
      <c r="F119" t="str">
        <f t="shared" si="9"/>
        <v>04</v>
      </c>
      <c r="G119" t="str">
        <f t="shared" si="10"/>
        <v>2007</v>
      </c>
      <c r="H119" s="32">
        <v>39173</v>
      </c>
      <c r="I119" s="33">
        <v>21981</v>
      </c>
      <c r="J119">
        <f t="shared" si="11"/>
        <v>0.48233915620852535</v>
      </c>
      <c r="K119" t="str">
        <f t="shared" si="12"/>
        <v>&lt;=1</v>
      </c>
      <c r="N119">
        <f t="shared" si="13"/>
        <v>-2</v>
      </c>
      <c r="O119" s="94">
        <v>114</v>
      </c>
      <c r="P119">
        <v>15258</v>
      </c>
      <c r="X119" t="s">
        <v>201</v>
      </c>
      <c r="Y119">
        <v>21981</v>
      </c>
    </row>
    <row r="120" spans="1:25">
      <c r="A120" t="s">
        <v>171</v>
      </c>
      <c r="B120" t="str">
        <f t="shared" si="7"/>
        <v>0 - Pre-WebAnalytics</v>
      </c>
      <c r="C120">
        <v>0</v>
      </c>
      <c r="D120">
        <v>119</v>
      </c>
      <c r="E120" t="str">
        <f t="shared" si="8"/>
        <v>2007 - 04</v>
      </c>
      <c r="F120" t="str">
        <f t="shared" si="9"/>
        <v>04</v>
      </c>
      <c r="G120" t="str">
        <f t="shared" si="10"/>
        <v>2007</v>
      </c>
      <c r="H120" s="32">
        <v>39180</v>
      </c>
      <c r="I120" s="33">
        <v>12558</v>
      </c>
      <c r="J120">
        <f t="shared" si="11"/>
        <v>-0.89519012718852498</v>
      </c>
      <c r="K120" t="str">
        <f t="shared" si="12"/>
        <v>&lt;=1</v>
      </c>
      <c r="N120">
        <f t="shared" si="13"/>
        <v>-2</v>
      </c>
      <c r="O120" s="94">
        <v>115</v>
      </c>
      <c r="P120">
        <v>8492</v>
      </c>
      <c r="X120" t="s">
        <v>201</v>
      </c>
      <c r="Y120">
        <v>12558</v>
      </c>
    </row>
    <row r="121" spans="1:25">
      <c r="A121" t="s">
        <v>171</v>
      </c>
      <c r="B121" t="str">
        <f t="shared" si="7"/>
        <v>0 - Pre-WebAnalytics</v>
      </c>
      <c r="C121">
        <v>0</v>
      </c>
      <c r="D121">
        <v>120</v>
      </c>
      <c r="E121" t="str">
        <f t="shared" si="8"/>
        <v>2007 - 04</v>
      </c>
      <c r="F121" t="str">
        <f t="shared" si="9"/>
        <v>04</v>
      </c>
      <c r="G121" t="str">
        <f t="shared" si="10"/>
        <v>2007</v>
      </c>
      <c r="H121" s="32">
        <v>39187</v>
      </c>
      <c r="I121" s="33">
        <v>9299</v>
      </c>
      <c r="J121">
        <f t="shared" si="11"/>
        <v>-1.371616735974579</v>
      </c>
      <c r="K121" t="str">
        <f t="shared" si="12"/>
        <v>&lt;=1</v>
      </c>
      <c r="N121">
        <f t="shared" si="13"/>
        <v>-2</v>
      </c>
      <c r="O121" s="94">
        <v>116</v>
      </c>
      <c r="P121">
        <v>12426</v>
      </c>
      <c r="X121" t="s">
        <v>201</v>
      </c>
      <c r="Y121">
        <v>9299</v>
      </c>
    </row>
    <row r="122" spans="1:25">
      <c r="A122" t="s">
        <v>171</v>
      </c>
      <c r="B122" t="str">
        <f t="shared" si="7"/>
        <v>0 - Pre-WebAnalytics</v>
      </c>
      <c r="C122">
        <v>0</v>
      </c>
      <c r="D122">
        <v>121</v>
      </c>
      <c r="E122" t="str">
        <f t="shared" si="8"/>
        <v>2007 - 04</v>
      </c>
      <c r="F122" t="str">
        <f t="shared" si="9"/>
        <v>04</v>
      </c>
      <c r="G122" t="str">
        <f t="shared" si="10"/>
        <v>2007</v>
      </c>
      <c r="H122" s="32">
        <v>39194</v>
      </c>
      <c r="I122" s="33">
        <v>25516</v>
      </c>
      <c r="J122">
        <f t="shared" si="11"/>
        <v>0.99911364594731056</v>
      </c>
      <c r="K122" t="str">
        <f t="shared" si="12"/>
        <v>&lt;=1</v>
      </c>
      <c r="L122">
        <f>COUNTA(K32:K122)</f>
        <v>91</v>
      </c>
      <c r="M122" s="106" t="e">
        <f>L122/L172</f>
        <v>#DIV/0!</v>
      </c>
      <c r="N122">
        <f t="shared" si="13"/>
        <v>-2</v>
      </c>
      <c r="O122" s="94">
        <v>117</v>
      </c>
      <c r="P122">
        <v>32266</v>
      </c>
      <c r="X122" t="s">
        <v>201</v>
      </c>
      <c r="Y122">
        <v>25516</v>
      </c>
    </row>
    <row r="123" spans="1:25">
      <c r="A123" t="s">
        <v>171</v>
      </c>
      <c r="B123" t="str">
        <f t="shared" si="7"/>
        <v>0 - Pre-WebAnalytics</v>
      </c>
      <c r="C123">
        <v>0</v>
      </c>
      <c r="D123">
        <v>122</v>
      </c>
      <c r="E123" t="str">
        <f t="shared" si="8"/>
        <v>2007 - 04</v>
      </c>
      <c r="F123" t="str">
        <f t="shared" si="9"/>
        <v>04</v>
      </c>
      <c r="G123" t="str">
        <f t="shared" si="10"/>
        <v>2007</v>
      </c>
      <c r="H123" s="32">
        <v>39201</v>
      </c>
      <c r="I123" s="33">
        <v>15326</v>
      </c>
      <c r="J123">
        <f t="shared" si="11"/>
        <v>-0.49054181386548185</v>
      </c>
      <c r="K123" t="str">
        <f t="shared" si="12"/>
        <v>&lt;=1</v>
      </c>
      <c r="N123">
        <f t="shared" si="13"/>
        <v>-2</v>
      </c>
      <c r="O123" s="94">
        <v>118</v>
      </c>
      <c r="P123">
        <v>21981</v>
      </c>
      <c r="X123" t="s">
        <v>201</v>
      </c>
      <c r="Y123">
        <v>15326</v>
      </c>
    </row>
    <row r="124" spans="1:25">
      <c r="A124" t="s">
        <v>171</v>
      </c>
      <c r="B124" t="str">
        <f t="shared" si="7"/>
        <v>0 - Pre-WebAnalytics</v>
      </c>
      <c r="C124">
        <v>0</v>
      </c>
      <c r="D124">
        <v>123</v>
      </c>
      <c r="E124" t="str">
        <f t="shared" si="8"/>
        <v>2007 - 05</v>
      </c>
      <c r="F124" t="str">
        <f t="shared" si="9"/>
        <v>05</v>
      </c>
      <c r="G124" t="str">
        <f t="shared" si="10"/>
        <v>2007</v>
      </c>
      <c r="H124" s="32">
        <v>39208</v>
      </c>
      <c r="I124" s="33">
        <v>13354</v>
      </c>
      <c r="J124">
        <f t="shared" si="11"/>
        <v>-0.77882449951325672</v>
      </c>
      <c r="K124" t="str">
        <f t="shared" si="12"/>
        <v>&lt;=1</v>
      </c>
      <c r="N124">
        <f t="shared" si="13"/>
        <v>-2</v>
      </c>
      <c r="O124" s="94">
        <v>119</v>
      </c>
      <c r="P124">
        <v>12558</v>
      </c>
      <c r="X124" t="s">
        <v>202</v>
      </c>
      <c r="Y124">
        <v>13354</v>
      </c>
    </row>
    <row r="125" spans="1:25">
      <c r="A125" t="s">
        <v>171</v>
      </c>
      <c r="B125" t="str">
        <f t="shared" si="7"/>
        <v>0 - Pre-WebAnalytics</v>
      </c>
      <c r="C125">
        <v>0</v>
      </c>
      <c r="D125">
        <v>124</v>
      </c>
      <c r="E125" t="str">
        <f t="shared" si="8"/>
        <v>2007 - 05</v>
      </c>
      <c r="F125" t="str">
        <f t="shared" si="9"/>
        <v>05</v>
      </c>
      <c r="G125" t="str">
        <f t="shared" si="10"/>
        <v>2007</v>
      </c>
      <c r="H125" s="32">
        <v>39215</v>
      </c>
      <c r="I125" s="33">
        <v>21417</v>
      </c>
      <c r="J125">
        <f t="shared" si="11"/>
        <v>0.39988913860946596</v>
      </c>
      <c r="K125" t="str">
        <f t="shared" si="12"/>
        <v>&lt;=1</v>
      </c>
      <c r="N125">
        <f t="shared" si="13"/>
        <v>-2</v>
      </c>
      <c r="O125" s="94">
        <v>120</v>
      </c>
      <c r="P125">
        <v>9299</v>
      </c>
      <c r="X125" t="s">
        <v>202</v>
      </c>
      <c r="Y125">
        <v>21417</v>
      </c>
    </row>
    <row r="126" spans="1:25">
      <c r="A126" t="s">
        <v>171</v>
      </c>
      <c r="B126" t="str">
        <f t="shared" si="7"/>
        <v>0 - Pre-WebAnalytics</v>
      </c>
      <c r="C126">
        <v>0</v>
      </c>
      <c r="D126">
        <v>125</v>
      </c>
      <c r="E126" t="str">
        <f t="shared" si="8"/>
        <v>2007 - 05</v>
      </c>
      <c r="F126" t="str">
        <f t="shared" si="9"/>
        <v>05</v>
      </c>
      <c r="G126" t="str">
        <f t="shared" si="10"/>
        <v>2007</v>
      </c>
      <c r="H126" s="32">
        <v>39222</v>
      </c>
      <c r="I126" s="33">
        <v>25529</v>
      </c>
      <c r="J126">
        <f t="shared" si="11"/>
        <v>1.0010140896153739</v>
      </c>
      <c r="K126" t="str">
        <f t="shared" si="12"/>
        <v>&lt;=2</v>
      </c>
      <c r="N126">
        <f t="shared" si="13"/>
        <v>1</v>
      </c>
      <c r="O126" s="94">
        <v>121</v>
      </c>
      <c r="P126">
        <v>25516</v>
      </c>
      <c r="X126" t="s">
        <v>202</v>
      </c>
      <c r="Y126">
        <v>25529</v>
      </c>
    </row>
    <row r="127" spans="1:25">
      <c r="A127" t="s">
        <v>171</v>
      </c>
      <c r="B127" t="str">
        <f t="shared" si="7"/>
        <v>0 - Pre-WebAnalytics</v>
      </c>
      <c r="C127">
        <v>0</v>
      </c>
      <c r="D127">
        <v>126</v>
      </c>
      <c r="E127" t="str">
        <f t="shared" si="8"/>
        <v>2007 - 05</v>
      </c>
      <c r="F127" t="str">
        <f t="shared" si="9"/>
        <v>05</v>
      </c>
      <c r="G127" t="str">
        <f t="shared" si="10"/>
        <v>2007</v>
      </c>
      <c r="H127" s="32">
        <v>39229</v>
      </c>
      <c r="I127" s="33">
        <v>19585</v>
      </c>
      <c r="J127">
        <f t="shared" si="11"/>
        <v>0.13207276938698947</v>
      </c>
      <c r="K127" t="str">
        <f t="shared" si="12"/>
        <v>&lt;=1</v>
      </c>
      <c r="N127">
        <f t="shared" si="13"/>
        <v>-2</v>
      </c>
      <c r="O127" s="94">
        <v>122</v>
      </c>
      <c r="P127">
        <v>15326</v>
      </c>
      <c r="X127" t="s">
        <v>202</v>
      </c>
      <c r="Y127">
        <v>19585</v>
      </c>
    </row>
    <row r="128" spans="1:25">
      <c r="A128" t="s">
        <v>171</v>
      </c>
      <c r="B128" t="str">
        <f t="shared" si="7"/>
        <v>0 - Pre-WebAnalytics</v>
      </c>
      <c r="C128">
        <v>0</v>
      </c>
      <c r="D128">
        <v>127</v>
      </c>
      <c r="E128" t="str">
        <f t="shared" si="8"/>
        <v>2007 - 06</v>
      </c>
      <c r="F128" t="str">
        <f t="shared" si="9"/>
        <v>06</v>
      </c>
      <c r="G128" t="str">
        <f t="shared" si="10"/>
        <v>2007</v>
      </c>
      <c r="H128" s="32">
        <v>39236</v>
      </c>
      <c r="I128" s="33">
        <v>28865</v>
      </c>
      <c r="J128">
        <f t="shared" si="11"/>
        <v>1.4886971724353422</v>
      </c>
      <c r="K128" t="str">
        <f t="shared" si="12"/>
        <v>&lt;=2</v>
      </c>
      <c r="N128">
        <f t="shared" si="13"/>
        <v>1</v>
      </c>
      <c r="O128" s="94">
        <v>123</v>
      </c>
      <c r="P128">
        <v>13354</v>
      </c>
      <c r="X128" t="s">
        <v>203</v>
      </c>
      <c r="Y128">
        <v>28865</v>
      </c>
    </row>
    <row r="129" spans="1:25">
      <c r="A129" t="s">
        <v>171</v>
      </c>
      <c r="B129" t="str">
        <f t="shared" si="7"/>
        <v>0 - Pre-WebAnalytics</v>
      </c>
      <c r="C129">
        <v>0</v>
      </c>
      <c r="D129">
        <v>128</v>
      </c>
      <c r="E129" t="str">
        <f t="shared" si="8"/>
        <v>2007 - 06</v>
      </c>
      <c r="F129" t="str">
        <f t="shared" si="9"/>
        <v>06</v>
      </c>
      <c r="G129" t="str">
        <f t="shared" si="10"/>
        <v>2007</v>
      </c>
      <c r="H129" s="32">
        <v>39243</v>
      </c>
      <c r="I129" s="33">
        <v>14905</v>
      </c>
      <c r="J129">
        <f t="shared" si="11"/>
        <v>-0.55208695111584349</v>
      </c>
      <c r="K129" t="str">
        <f t="shared" si="12"/>
        <v>&lt;=1</v>
      </c>
      <c r="N129">
        <f t="shared" si="13"/>
        <v>-2</v>
      </c>
      <c r="O129" s="94">
        <v>124</v>
      </c>
      <c r="P129">
        <v>21417</v>
      </c>
      <c r="X129" t="s">
        <v>203</v>
      </c>
      <c r="Y129">
        <v>14905</v>
      </c>
    </row>
    <row r="130" spans="1:25">
      <c r="A130" t="s">
        <v>171</v>
      </c>
      <c r="B130" t="str">
        <f t="shared" ref="B130:B193" si="14">_xlfn.CONCAT(C130, " - ", A130)</f>
        <v>0 - Pre-WebAnalytics</v>
      </c>
      <c r="C130">
        <v>0</v>
      </c>
      <c r="D130">
        <v>129</v>
      </c>
      <c r="E130" t="str">
        <f t="shared" ref="E130:E193" si="15">_xlfn.CONCAT(G130, " - ", F130)</f>
        <v>2007 - 06</v>
      </c>
      <c r="F130" t="str">
        <f t="shared" ref="F130:F193" si="16">TEXT(H130,"mm")</f>
        <v>06</v>
      </c>
      <c r="G130" t="str">
        <f t="shared" ref="G130:G193" si="17">TEXT(H130,"YYYY")</f>
        <v>2007</v>
      </c>
      <c r="H130" s="32">
        <v>39250</v>
      </c>
      <c r="I130" s="33">
        <v>16386</v>
      </c>
      <c r="J130">
        <f t="shared" ref="J130:J193" si="18">(I130-$AB$4) / $AB$8</f>
        <v>-0.33558256093107952</v>
      </c>
      <c r="K130" t="str">
        <f t="shared" ref="K130:K193" si="19">IF(J130&lt;=1, "&lt;=1", IF(J130&lt;=2, "&lt;=2", IF(J130&lt;=3, "&lt;=3", "&lt;=3")))</f>
        <v>&lt;=1</v>
      </c>
      <c r="N130">
        <f t="shared" ref="N130:N193" si="20">IF(J130&gt;=3, 3, IF(J130&gt;=2, 2, IF(J130&gt;=1, 1, IF(J130&gt;=-2, -2, IF(J130&gt;=-3, -3, "Error")))))</f>
        <v>-2</v>
      </c>
      <c r="O130" s="94">
        <v>125</v>
      </c>
      <c r="P130">
        <v>25529</v>
      </c>
      <c r="X130" t="s">
        <v>203</v>
      </c>
      <c r="Y130">
        <v>16386</v>
      </c>
    </row>
    <row r="131" spans="1:25">
      <c r="A131" t="s">
        <v>171</v>
      </c>
      <c r="B131" t="str">
        <f t="shared" si="14"/>
        <v>0 - Pre-WebAnalytics</v>
      </c>
      <c r="C131">
        <v>0</v>
      </c>
      <c r="D131">
        <v>130</v>
      </c>
      <c r="E131" t="str">
        <f t="shared" si="15"/>
        <v>2007 - 06</v>
      </c>
      <c r="F131" t="str">
        <f t="shared" si="16"/>
        <v>06</v>
      </c>
      <c r="G131" t="str">
        <f t="shared" si="17"/>
        <v>2007</v>
      </c>
      <c r="H131" s="32">
        <v>39257</v>
      </c>
      <c r="I131" s="33">
        <v>20385</v>
      </c>
      <c r="J131">
        <f t="shared" si="18"/>
        <v>0.24902314896012331</v>
      </c>
      <c r="K131" t="str">
        <f t="shared" si="19"/>
        <v>&lt;=1</v>
      </c>
      <c r="N131">
        <f t="shared" si="20"/>
        <v>-2</v>
      </c>
      <c r="O131" s="94">
        <v>126</v>
      </c>
      <c r="P131">
        <v>19585</v>
      </c>
      <c r="X131" t="s">
        <v>203</v>
      </c>
      <c r="Y131">
        <v>20385</v>
      </c>
    </row>
    <row r="132" spans="1:25">
      <c r="A132" t="s">
        <v>171</v>
      </c>
      <c r="B132" t="str">
        <f t="shared" si="14"/>
        <v>0 - Pre-WebAnalytics</v>
      </c>
      <c r="C132">
        <v>0</v>
      </c>
      <c r="D132">
        <v>131</v>
      </c>
      <c r="E132" t="str">
        <f t="shared" si="15"/>
        <v>2007 - 07</v>
      </c>
      <c r="F132" t="str">
        <f t="shared" si="16"/>
        <v>07</v>
      </c>
      <c r="G132" t="str">
        <f t="shared" si="17"/>
        <v>2007</v>
      </c>
      <c r="H132" s="32">
        <v>39264</v>
      </c>
      <c r="I132" s="33">
        <v>4173</v>
      </c>
      <c r="J132">
        <f t="shared" si="18"/>
        <v>-2.1209762930894343</v>
      </c>
      <c r="K132" t="str">
        <f t="shared" si="19"/>
        <v>&lt;=1</v>
      </c>
      <c r="N132">
        <f t="shared" si="20"/>
        <v>-3</v>
      </c>
      <c r="O132" s="94">
        <v>127</v>
      </c>
      <c r="P132">
        <v>28865</v>
      </c>
      <c r="X132" t="s">
        <v>204</v>
      </c>
      <c r="Y132">
        <v>4173</v>
      </c>
    </row>
    <row r="133" spans="1:25">
      <c r="A133" t="s">
        <v>171</v>
      </c>
      <c r="B133" t="str">
        <f t="shared" si="14"/>
        <v>0 - Pre-WebAnalytics</v>
      </c>
      <c r="C133">
        <v>0</v>
      </c>
      <c r="D133">
        <v>132</v>
      </c>
      <c r="E133" t="str">
        <f t="shared" si="15"/>
        <v>2007 - 07</v>
      </c>
      <c r="F133" t="str">
        <f t="shared" si="16"/>
        <v>07</v>
      </c>
      <c r="G133" t="str">
        <f t="shared" si="17"/>
        <v>2007</v>
      </c>
      <c r="H133" s="32">
        <v>39271</v>
      </c>
      <c r="I133" s="33">
        <v>20030</v>
      </c>
      <c r="J133">
        <f t="shared" si="18"/>
        <v>0.19712641802454517</v>
      </c>
      <c r="K133" t="str">
        <f t="shared" si="19"/>
        <v>&lt;=1</v>
      </c>
      <c r="N133">
        <f t="shared" si="20"/>
        <v>-2</v>
      </c>
      <c r="O133" s="94">
        <v>128</v>
      </c>
      <c r="P133">
        <v>14905</v>
      </c>
      <c r="X133" t="s">
        <v>204</v>
      </c>
      <c r="Y133">
        <v>20030</v>
      </c>
    </row>
    <row r="134" spans="1:25">
      <c r="A134" t="s">
        <v>171</v>
      </c>
      <c r="B134" t="str">
        <f t="shared" si="14"/>
        <v>0 - Pre-WebAnalytics</v>
      </c>
      <c r="C134">
        <v>0</v>
      </c>
      <c r="D134">
        <v>133</v>
      </c>
      <c r="E134" t="str">
        <f t="shared" si="15"/>
        <v>2007 - 07</v>
      </c>
      <c r="F134" t="str">
        <f t="shared" si="16"/>
        <v>07</v>
      </c>
      <c r="G134" t="str">
        <f t="shared" si="17"/>
        <v>2007</v>
      </c>
      <c r="H134" s="32">
        <v>39278</v>
      </c>
      <c r="I134" s="33">
        <v>11964</v>
      </c>
      <c r="J134">
        <f t="shared" si="18"/>
        <v>-0.98202578402157681</v>
      </c>
      <c r="K134" t="str">
        <f t="shared" si="19"/>
        <v>&lt;=1</v>
      </c>
      <c r="N134">
        <f t="shared" si="20"/>
        <v>-2</v>
      </c>
      <c r="O134" s="94">
        <v>129</v>
      </c>
      <c r="P134">
        <v>16386</v>
      </c>
      <c r="X134" t="s">
        <v>204</v>
      </c>
      <c r="Y134">
        <v>11964</v>
      </c>
    </row>
    <row r="135" spans="1:25">
      <c r="A135" t="s">
        <v>171</v>
      </c>
      <c r="B135" t="str">
        <f t="shared" si="14"/>
        <v>0 - Pre-WebAnalytics</v>
      </c>
      <c r="C135">
        <v>0</v>
      </c>
      <c r="D135">
        <v>134</v>
      </c>
      <c r="E135" t="str">
        <f t="shared" si="15"/>
        <v>2007 - 07</v>
      </c>
      <c r="F135" t="str">
        <f t="shared" si="16"/>
        <v>07</v>
      </c>
      <c r="G135" t="str">
        <f t="shared" si="17"/>
        <v>2007</v>
      </c>
      <c r="H135" s="32">
        <v>39285</v>
      </c>
      <c r="I135" s="33">
        <v>22061</v>
      </c>
      <c r="J135">
        <f t="shared" si="18"/>
        <v>0.49403419416583871</v>
      </c>
      <c r="K135" t="str">
        <f t="shared" si="19"/>
        <v>&lt;=1</v>
      </c>
      <c r="N135">
        <f t="shared" si="20"/>
        <v>-2</v>
      </c>
      <c r="O135" s="94">
        <v>130</v>
      </c>
      <c r="P135">
        <v>20385</v>
      </c>
      <c r="X135" t="s">
        <v>204</v>
      </c>
      <c r="Y135">
        <v>22061</v>
      </c>
    </row>
    <row r="136" spans="1:25">
      <c r="A136" t="s">
        <v>171</v>
      </c>
      <c r="B136" t="str">
        <f t="shared" si="14"/>
        <v>0 - Pre-WebAnalytics</v>
      </c>
      <c r="C136">
        <v>0</v>
      </c>
      <c r="D136">
        <v>135</v>
      </c>
      <c r="E136" t="str">
        <f t="shared" si="15"/>
        <v>2007 - 07</v>
      </c>
      <c r="F136" t="str">
        <f t="shared" si="16"/>
        <v>07</v>
      </c>
      <c r="G136" t="str">
        <f t="shared" si="17"/>
        <v>2007</v>
      </c>
      <c r="H136" s="32">
        <v>39292</v>
      </c>
      <c r="I136" s="33">
        <v>16925</v>
      </c>
      <c r="J136">
        <f t="shared" si="18"/>
        <v>-0.25678724269368058</v>
      </c>
      <c r="K136" t="str">
        <f t="shared" si="19"/>
        <v>&lt;=1</v>
      </c>
      <c r="N136">
        <f t="shared" si="20"/>
        <v>-2</v>
      </c>
      <c r="O136" s="94">
        <v>131</v>
      </c>
      <c r="P136">
        <v>4173</v>
      </c>
      <c r="X136" t="s">
        <v>204</v>
      </c>
      <c r="Y136">
        <v>16925</v>
      </c>
    </row>
    <row r="137" spans="1:25">
      <c r="A137" t="s">
        <v>171</v>
      </c>
      <c r="B137" t="str">
        <f t="shared" si="14"/>
        <v>0 - Pre-WebAnalytics</v>
      </c>
      <c r="C137">
        <v>0</v>
      </c>
      <c r="D137">
        <v>136</v>
      </c>
      <c r="E137" t="str">
        <f t="shared" si="15"/>
        <v>2007 - 08</v>
      </c>
      <c r="F137" t="str">
        <f t="shared" si="16"/>
        <v>08</v>
      </c>
      <c r="G137" t="str">
        <f t="shared" si="17"/>
        <v>2007</v>
      </c>
      <c r="H137" s="32">
        <v>39299</v>
      </c>
      <c r="I137" s="33">
        <v>8736</v>
      </c>
      <c r="J137">
        <f t="shared" si="18"/>
        <v>-1.4539205655991718</v>
      </c>
      <c r="K137" t="str">
        <f t="shared" si="19"/>
        <v>&lt;=1</v>
      </c>
      <c r="N137">
        <f t="shared" si="20"/>
        <v>-2</v>
      </c>
      <c r="O137" s="94">
        <v>132</v>
      </c>
      <c r="P137">
        <v>20030</v>
      </c>
      <c r="X137" t="s">
        <v>205</v>
      </c>
      <c r="Y137">
        <v>8736</v>
      </c>
    </row>
    <row r="138" spans="1:25">
      <c r="A138" t="s">
        <v>171</v>
      </c>
      <c r="B138" t="str">
        <f t="shared" si="14"/>
        <v>0 - Pre-WebAnalytics</v>
      </c>
      <c r="C138">
        <v>0</v>
      </c>
      <c r="D138">
        <v>137</v>
      </c>
      <c r="E138" t="str">
        <f t="shared" si="15"/>
        <v>2007 - 08</v>
      </c>
      <c r="F138" t="str">
        <f t="shared" si="16"/>
        <v>08</v>
      </c>
      <c r="G138" t="str">
        <f t="shared" si="17"/>
        <v>2007</v>
      </c>
      <c r="H138" s="32">
        <v>39306</v>
      </c>
      <c r="I138" s="33">
        <v>16107</v>
      </c>
      <c r="J138">
        <f t="shared" si="18"/>
        <v>-0.37636900580720994</v>
      </c>
      <c r="K138" t="str">
        <f t="shared" si="19"/>
        <v>&lt;=1</v>
      </c>
      <c r="N138">
        <f t="shared" si="20"/>
        <v>-2</v>
      </c>
      <c r="O138" s="94">
        <v>133</v>
      </c>
      <c r="P138">
        <v>11964</v>
      </c>
      <c r="X138" t="s">
        <v>205</v>
      </c>
      <c r="Y138">
        <v>16107</v>
      </c>
    </row>
    <row r="139" spans="1:25">
      <c r="A139" t="s">
        <v>171</v>
      </c>
      <c r="B139" t="str">
        <f t="shared" si="14"/>
        <v>0 - Pre-WebAnalytics</v>
      </c>
      <c r="C139">
        <v>0</v>
      </c>
      <c r="D139">
        <v>138</v>
      </c>
      <c r="E139" t="str">
        <f t="shared" si="15"/>
        <v>2007 - 08</v>
      </c>
      <c r="F139" t="str">
        <f t="shared" si="16"/>
        <v>08</v>
      </c>
      <c r="G139" t="str">
        <f t="shared" si="17"/>
        <v>2007</v>
      </c>
      <c r="H139" s="32">
        <v>39313</v>
      </c>
      <c r="I139" s="33">
        <v>12353</v>
      </c>
      <c r="J139">
        <f t="shared" si="18"/>
        <v>-0.92515866195414054</v>
      </c>
      <c r="K139" t="str">
        <f t="shared" si="19"/>
        <v>&lt;=1</v>
      </c>
      <c r="N139">
        <f t="shared" si="20"/>
        <v>-2</v>
      </c>
      <c r="O139" s="94">
        <v>134</v>
      </c>
      <c r="P139">
        <v>22061</v>
      </c>
      <c r="X139" t="s">
        <v>205</v>
      </c>
      <c r="Y139">
        <v>12353</v>
      </c>
    </row>
    <row r="140" spans="1:25">
      <c r="A140" t="s">
        <v>171</v>
      </c>
      <c r="B140" t="str">
        <f t="shared" si="14"/>
        <v>0 - Pre-WebAnalytics</v>
      </c>
      <c r="C140">
        <v>0</v>
      </c>
      <c r="D140">
        <v>139</v>
      </c>
      <c r="E140" t="str">
        <f t="shared" si="15"/>
        <v>2007 - 08</v>
      </c>
      <c r="F140" t="str">
        <f t="shared" si="16"/>
        <v>08</v>
      </c>
      <c r="G140" t="str">
        <f t="shared" si="17"/>
        <v>2007</v>
      </c>
      <c r="H140" s="32">
        <v>39320</v>
      </c>
      <c r="I140" s="33">
        <v>28451</v>
      </c>
      <c r="J140">
        <f t="shared" si="18"/>
        <v>1.4281753510062454</v>
      </c>
      <c r="K140" t="str">
        <f t="shared" si="19"/>
        <v>&lt;=2</v>
      </c>
      <c r="N140">
        <f t="shared" si="20"/>
        <v>1</v>
      </c>
      <c r="O140" s="94">
        <v>135</v>
      </c>
      <c r="P140">
        <v>16925</v>
      </c>
      <c r="X140" t="s">
        <v>205</v>
      </c>
      <c r="Y140">
        <v>28451</v>
      </c>
    </row>
    <row r="141" spans="1:25">
      <c r="A141" t="s">
        <v>171</v>
      </c>
      <c r="B141" t="str">
        <f t="shared" si="14"/>
        <v>0 - Pre-WebAnalytics</v>
      </c>
      <c r="C141">
        <v>0</v>
      </c>
      <c r="D141">
        <v>140</v>
      </c>
      <c r="E141" t="str">
        <f t="shared" si="15"/>
        <v>2007 - 09</v>
      </c>
      <c r="F141" t="str">
        <f t="shared" si="16"/>
        <v>09</v>
      </c>
      <c r="G141" t="str">
        <f t="shared" si="17"/>
        <v>2007</v>
      </c>
      <c r="H141" s="32">
        <v>39327</v>
      </c>
      <c r="I141" s="33">
        <v>11135</v>
      </c>
      <c r="J141">
        <f t="shared" si="18"/>
        <v>-1.1032156148542367</v>
      </c>
      <c r="K141" t="str">
        <f t="shared" si="19"/>
        <v>&lt;=1</v>
      </c>
      <c r="N141">
        <f t="shared" si="20"/>
        <v>-2</v>
      </c>
      <c r="O141" s="94">
        <v>136</v>
      </c>
      <c r="P141">
        <v>8736</v>
      </c>
      <c r="X141" t="s">
        <v>206</v>
      </c>
      <c r="Y141">
        <v>11135</v>
      </c>
    </row>
    <row r="142" spans="1:25">
      <c r="A142" t="s">
        <v>171</v>
      </c>
      <c r="B142" t="str">
        <f t="shared" si="14"/>
        <v>0 - Pre-WebAnalytics</v>
      </c>
      <c r="C142">
        <v>0</v>
      </c>
      <c r="D142">
        <v>141</v>
      </c>
      <c r="E142" t="str">
        <f t="shared" si="15"/>
        <v>2007 - 09</v>
      </c>
      <c r="F142" t="str">
        <f t="shared" si="16"/>
        <v>09</v>
      </c>
      <c r="G142" t="str">
        <f t="shared" si="17"/>
        <v>2007</v>
      </c>
      <c r="H142" s="32">
        <v>39334</v>
      </c>
      <c r="I142" s="33">
        <v>28543</v>
      </c>
      <c r="J142">
        <f t="shared" si="18"/>
        <v>1.4416246446571557</v>
      </c>
      <c r="K142" t="str">
        <f t="shared" si="19"/>
        <v>&lt;=2</v>
      </c>
      <c r="N142">
        <f t="shared" si="20"/>
        <v>1</v>
      </c>
      <c r="O142" s="94">
        <v>137</v>
      </c>
      <c r="P142">
        <v>16107</v>
      </c>
      <c r="X142" t="s">
        <v>206</v>
      </c>
      <c r="Y142">
        <v>28543</v>
      </c>
    </row>
    <row r="143" spans="1:25">
      <c r="A143" t="s">
        <v>171</v>
      </c>
      <c r="B143" t="str">
        <f t="shared" si="14"/>
        <v>0 - Pre-WebAnalytics</v>
      </c>
      <c r="C143">
        <v>0</v>
      </c>
      <c r="D143">
        <v>142</v>
      </c>
      <c r="E143" t="str">
        <f t="shared" si="15"/>
        <v>2007 - 09</v>
      </c>
      <c r="F143" t="str">
        <f t="shared" si="16"/>
        <v>09</v>
      </c>
      <c r="G143" t="str">
        <f t="shared" si="17"/>
        <v>2007</v>
      </c>
      <c r="H143" s="32">
        <v>39341</v>
      </c>
      <c r="I143" s="33">
        <v>10668</v>
      </c>
      <c r="J143">
        <f t="shared" si="18"/>
        <v>-1.1714853989300535</v>
      </c>
      <c r="K143" t="str">
        <f t="shared" si="19"/>
        <v>&lt;=1</v>
      </c>
      <c r="N143">
        <f t="shared" si="20"/>
        <v>-2</v>
      </c>
      <c r="O143" s="94">
        <v>138</v>
      </c>
      <c r="P143">
        <v>12353</v>
      </c>
      <c r="X143" t="s">
        <v>206</v>
      </c>
      <c r="Y143">
        <v>10668</v>
      </c>
    </row>
    <row r="144" spans="1:25">
      <c r="A144" t="s">
        <v>171</v>
      </c>
      <c r="B144" t="str">
        <f t="shared" si="14"/>
        <v>0 - Pre-WebAnalytics</v>
      </c>
      <c r="C144">
        <v>0</v>
      </c>
      <c r="D144">
        <v>143</v>
      </c>
      <c r="E144" t="str">
        <f t="shared" si="15"/>
        <v>2007 - 09</v>
      </c>
      <c r="F144" t="str">
        <f t="shared" si="16"/>
        <v>09</v>
      </c>
      <c r="G144" t="str">
        <f t="shared" si="17"/>
        <v>2007</v>
      </c>
      <c r="H144" s="32">
        <v>39348</v>
      </c>
      <c r="I144" s="33">
        <v>28752</v>
      </c>
      <c r="J144">
        <f t="shared" si="18"/>
        <v>1.4721779313206369</v>
      </c>
      <c r="K144" t="str">
        <f t="shared" si="19"/>
        <v>&lt;=2</v>
      </c>
      <c r="N144">
        <f t="shared" si="20"/>
        <v>1</v>
      </c>
      <c r="O144" s="94">
        <v>139</v>
      </c>
      <c r="P144">
        <v>28451</v>
      </c>
      <c r="X144" t="s">
        <v>206</v>
      </c>
      <c r="Y144">
        <v>28752</v>
      </c>
    </row>
    <row r="145" spans="1:25">
      <c r="A145" t="s">
        <v>171</v>
      </c>
      <c r="B145" t="str">
        <f t="shared" si="14"/>
        <v>0 - Pre-WebAnalytics</v>
      </c>
      <c r="C145">
        <v>0</v>
      </c>
      <c r="D145">
        <v>144</v>
      </c>
      <c r="E145" t="str">
        <f t="shared" si="15"/>
        <v>2007 - 09</v>
      </c>
      <c r="F145" t="str">
        <f t="shared" si="16"/>
        <v>09</v>
      </c>
      <c r="G145" t="str">
        <f t="shared" si="17"/>
        <v>2007</v>
      </c>
      <c r="H145" s="32">
        <v>39355</v>
      </c>
      <c r="I145" s="33">
        <v>13886</v>
      </c>
      <c r="J145">
        <f t="shared" si="18"/>
        <v>-0.70105249709712281</v>
      </c>
      <c r="K145" t="str">
        <f t="shared" si="19"/>
        <v>&lt;=1</v>
      </c>
      <c r="N145">
        <f t="shared" si="20"/>
        <v>-2</v>
      </c>
      <c r="O145" s="94">
        <v>140</v>
      </c>
      <c r="P145">
        <v>11135</v>
      </c>
      <c r="X145" t="s">
        <v>206</v>
      </c>
      <c r="Y145">
        <v>13886</v>
      </c>
    </row>
    <row r="146" spans="1:25">
      <c r="A146" t="s">
        <v>171</v>
      </c>
      <c r="B146" t="str">
        <f t="shared" si="14"/>
        <v>0 - Pre-WebAnalytics</v>
      </c>
      <c r="C146">
        <v>0</v>
      </c>
      <c r="D146">
        <v>145</v>
      </c>
      <c r="E146" t="str">
        <f t="shared" si="15"/>
        <v>2007 - 10</v>
      </c>
      <c r="F146" t="str">
        <f t="shared" si="16"/>
        <v>10</v>
      </c>
      <c r="G146" t="str">
        <f t="shared" si="17"/>
        <v>2007</v>
      </c>
      <c r="H146" s="32">
        <v>39362</v>
      </c>
      <c r="I146" s="33">
        <v>7828</v>
      </c>
      <c r="J146">
        <f t="shared" si="18"/>
        <v>-1.5866592464146787</v>
      </c>
      <c r="K146" t="str">
        <f t="shared" si="19"/>
        <v>&lt;=1</v>
      </c>
      <c r="N146">
        <f t="shared" si="20"/>
        <v>-2</v>
      </c>
      <c r="O146" s="94">
        <v>141</v>
      </c>
      <c r="P146">
        <v>28543</v>
      </c>
      <c r="X146" t="s">
        <v>207</v>
      </c>
      <c r="Y146">
        <v>7828</v>
      </c>
    </row>
    <row r="147" spans="1:25">
      <c r="A147" t="s">
        <v>171</v>
      </c>
      <c r="B147" t="str">
        <f t="shared" si="14"/>
        <v>0 - Pre-WebAnalytics</v>
      </c>
      <c r="C147">
        <v>0</v>
      </c>
      <c r="D147">
        <v>146</v>
      </c>
      <c r="E147" t="str">
        <f t="shared" si="15"/>
        <v>2007 - 10</v>
      </c>
      <c r="F147" t="str">
        <f t="shared" si="16"/>
        <v>10</v>
      </c>
      <c r="G147" t="str">
        <f t="shared" si="17"/>
        <v>2007</v>
      </c>
      <c r="H147" s="32">
        <v>39369</v>
      </c>
      <c r="I147" s="33">
        <v>13435</v>
      </c>
      <c r="J147">
        <f t="shared" si="18"/>
        <v>-0.766983273581477</v>
      </c>
      <c r="K147" t="str">
        <f t="shared" si="19"/>
        <v>&lt;=1</v>
      </c>
      <c r="N147">
        <f t="shared" si="20"/>
        <v>-2</v>
      </c>
      <c r="O147" s="94">
        <v>142</v>
      </c>
      <c r="P147">
        <v>10668</v>
      </c>
      <c r="X147" t="s">
        <v>207</v>
      </c>
      <c r="Y147">
        <v>13435</v>
      </c>
    </row>
    <row r="148" spans="1:25">
      <c r="A148" t="s">
        <v>171</v>
      </c>
      <c r="B148" t="str">
        <f t="shared" si="14"/>
        <v>0 - Pre-WebAnalytics</v>
      </c>
      <c r="C148">
        <v>0</v>
      </c>
      <c r="D148">
        <v>147</v>
      </c>
      <c r="E148" t="str">
        <f t="shared" si="15"/>
        <v>2007 - 10</v>
      </c>
      <c r="F148" t="str">
        <f t="shared" si="16"/>
        <v>10</v>
      </c>
      <c r="G148" t="str">
        <f t="shared" si="17"/>
        <v>2007</v>
      </c>
      <c r="H148" s="32">
        <v>39376</v>
      </c>
      <c r="I148" s="33">
        <v>19429</v>
      </c>
      <c r="J148">
        <f t="shared" si="18"/>
        <v>0.10926744537022837</v>
      </c>
      <c r="K148" t="str">
        <f t="shared" si="19"/>
        <v>&lt;=1</v>
      </c>
      <c r="N148">
        <f t="shared" si="20"/>
        <v>-2</v>
      </c>
      <c r="O148" s="94">
        <v>143</v>
      </c>
      <c r="P148">
        <v>28752</v>
      </c>
      <c r="X148" t="s">
        <v>207</v>
      </c>
      <c r="Y148">
        <v>19429</v>
      </c>
    </row>
    <row r="149" spans="1:25">
      <c r="A149" t="s">
        <v>171</v>
      </c>
      <c r="B149" t="str">
        <f t="shared" si="14"/>
        <v>0 - Pre-WebAnalytics</v>
      </c>
      <c r="C149">
        <v>0</v>
      </c>
      <c r="D149">
        <v>148</v>
      </c>
      <c r="E149" t="str">
        <f t="shared" si="15"/>
        <v>2007 - 10</v>
      </c>
      <c r="F149" t="str">
        <f t="shared" si="16"/>
        <v>10</v>
      </c>
      <c r="G149" t="str">
        <f t="shared" si="17"/>
        <v>2007</v>
      </c>
      <c r="H149" s="32">
        <v>39383</v>
      </c>
      <c r="I149" s="33">
        <v>23102</v>
      </c>
      <c r="J149">
        <f t="shared" si="18"/>
        <v>0.64621587558537907</v>
      </c>
      <c r="K149" t="str">
        <f t="shared" si="19"/>
        <v>&lt;=1</v>
      </c>
      <c r="N149">
        <f t="shared" si="20"/>
        <v>-2</v>
      </c>
      <c r="O149" s="94">
        <v>144</v>
      </c>
      <c r="P149">
        <v>13886</v>
      </c>
      <c r="X149" t="s">
        <v>207</v>
      </c>
      <c r="Y149">
        <v>23102</v>
      </c>
    </row>
    <row r="150" spans="1:25">
      <c r="A150" t="s">
        <v>171</v>
      </c>
      <c r="B150" t="str">
        <f t="shared" si="14"/>
        <v>0 - Pre-WebAnalytics</v>
      </c>
      <c r="C150">
        <v>0</v>
      </c>
      <c r="D150">
        <v>149</v>
      </c>
      <c r="E150" t="str">
        <f t="shared" si="15"/>
        <v>2007 - 11</v>
      </c>
      <c r="F150" t="str">
        <f t="shared" si="16"/>
        <v>11</v>
      </c>
      <c r="G150" t="str">
        <f t="shared" si="17"/>
        <v>2007</v>
      </c>
      <c r="H150" s="32">
        <v>39390</v>
      </c>
      <c r="I150" s="33">
        <v>16170</v>
      </c>
      <c r="J150">
        <f t="shared" si="18"/>
        <v>-0.36715916341582566</v>
      </c>
      <c r="K150" t="str">
        <f t="shared" si="19"/>
        <v>&lt;=1</v>
      </c>
      <c r="N150">
        <f t="shared" si="20"/>
        <v>-2</v>
      </c>
      <c r="O150" s="94">
        <v>145</v>
      </c>
      <c r="P150">
        <v>7828</v>
      </c>
      <c r="X150" t="s">
        <v>208</v>
      </c>
      <c r="Y150">
        <v>16170</v>
      </c>
    </row>
    <row r="151" spans="1:25">
      <c r="A151" t="s">
        <v>171</v>
      </c>
      <c r="B151" t="str">
        <f t="shared" si="14"/>
        <v>0 - Pre-WebAnalytics</v>
      </c>
      <c r="C151">
        <v>0</v>
      </c>
      <c r="D151">
        <v>150</v>
      </c>
      <c r="E151" t="str">
        <f t="shared" si="15"/>
        <v>2007 - 11</v>
      </c>
      <c r="F151" t="str">
        <f t="shared" si="16"/>
        <v>11</v>
      </c>
      <c r="G151" t="str">
        <f t="shared" si="17"/>
        <v>2007</v>
      </c>
      <c r="H151" s="32">
        <v>39397</v>
      </c>
      <c r="I151" s="33">
        <v>14836</v>
      </c>
      <c r="J151">
        <f t="shared" si="18"/>
        <v>-0.56217392135402633</v>
      </c>
      <c r="K151" t="str">
        <f t="shared" si="19"/>
        <v>&lt;=1</v>
      </c>
      <c r="N151">
        <f t="shared" si="20"/>
        <v>-2</v>
      </c>
      <c r="O151" s="94">
        <v>146</v>
      </c>
      <c r="P151">
        <v>13435</v>
      </c>
      <c r="X151" t="s">
        <v>208</v>
      </c>
      <c r="Y151">
        <v>14836</v>
      </c>
    </row>
    <row r="152" spans="1:25">
      <c r="A152" t="s">
        <v>171</v>
      </c>
      <c r="B152" t="str">
        <f t="shared" si="14"/>
        <v>0 - Pre-WebAnalytics</v>
      </c>
      <c r="C152">
        <v>0</v>
      </c>
      <c r="D152">
        <v>151</v>
      </c>
      <c r="E152" t="str">
        <f t="shared" si="15"/>
        <v>2007 - 11</v>
      </c>
      <c r="F152" t="str">
        <f t="shared" si="16"/>
        <v>11</v>
      </c>
      <c r="G152" t="str">
        <f t="shared" si="17"/>
        <v>2007</v>
      </c>
      <c r="H152" s="32">
        <v>39404</v>
      </c>
      <c r="I152" s="33">
        <v>13680</v>
      </c>
      <c r="J152">
        <f t="shared" si="18"/>
        <v>-0.73116721983720467</v>
      </c>
      <c r="K152" t="str">
        <f t="shared" si="19"/>
        <v>&lt;=1</v>
      </c>
      <c r="N152">
        <f t="shared" si="20"/>
        <v>-2</v>
      </c>
      <c r="O152" s="94">
        <v>147</v>
      </c>
      <c r="P152">
        <v>19429</v>
      </c>
      <c r="X152" t="s">
        <v>208</v>
      </c>
      <c r="Y152">
        <v>13680</v>
      </c>
    </row>
    <row r="153" spans="1:25">
      <c r="A153" t="s">
        <v>171</v>
      </c>
      <c r="B153" t="str">
        <f t="shared" si="14"/>
        <v>0 - Pre-WebAnalytics</v>
      </c>
      <c r="C153">
        <v>0</v>
      </c>
      <c r="D153">
        <v>152</v>
      </c>
      <c r="E153" t="str">
        <f t="shared" si="15"/>
        <v>2007 - 11</v>
      </c>
      <c r="F153" t="str">
        <f t="shared" si="16"/>
        <v>11</v>
      </c>
      <c r="G153" t="str">
        <f t="shared" si="17"/>
        <v>2007</v>
      </c>
      <c r="H153" s="32">
        <v>39411</v>
      </c>
      <c r="I153" s="33">
        <v>40447</v>
      </c>
      <c r="J153">
        <f t="shared" si="18"/>
        <v>3.1818462927053872</v>
      </c>
      <c r="K153" t="str">
        <f t="shared" si="19"/>
        <v>&lt;=3</v>
      </c>
      <c r="N153">
        <f t="shared" si="20"/>
        <v>3</v>
      </c>
      <c r="O153" s="94">
        <v>148</v>
      </c>
      <c r="P153">
        <v>23102</v>
      </c>
      <c r="X153" t="s">
        <v>208</v>
      </c>
      <c r="Y153">
        <v>40447</v>
      </c>
    </row>
    <row r="154" spans="1:25">
      <c r="A154" t="s">
        <v>171</v>
      </c>
      <c r="B154" t="str">
        <f t="shared" si="14"/>
        <v>0 - Pre-WebAnalytics</v>
      </c>
      <c r="C154">
        <v>0</v>
      </c>
      <c r="D154">
        <v>153</v>
      </c>
      <c r="E154" t="str">
        <f t="shared" si="15"/>
        <v>2007 - 12</v>
      </c>
      <c r="F154" t="str">
        <f t="shared" si="16"/>
        <v>12</v>
      </c>
      <c r="G154" t="str">
        <f t="shared" si="17"/>
        <v>2007</v>
      </c>
      <c r="H154" s="32">
        <v>39418</v>
      </c>
      <c r="I154" s="33">
        <v>21080</v>
      </c>
      <c r="J154">
        <f t="shared" si="18"/>
        <v>0.35062379121428333</v>
      </c>
      <c r="K154" t="str">
        <f t="shared" si="19"/>
        <v>&lt;=1</v>
      </c>
      <c r="N154">
        <f t="shared" si="20"/>
        <v>-2</v>
      </c>
      <c r="O154" s="94">
        <v>149</v>
      </c>
      <c r="P154">
        <v>16170</v>
      </c>
      <c r="X154" t="s">
        <v>209</v>
      </c>
      <c r="Y154">
        <v>21080</v>
      </c>
    </row>
    <row r="155" spans="1:25">
      <c r="A155" t="s">
        <v>171</v>
      </c>
      <c r="B155" t="str">
        <f t="shared" si="14"/>
        <v>0 - Pre-WebAnalytics</v>
      </c>
      <c r="C155">
        <v>0</v>
      </c>
      <c r="D155">
        <v>154</v>
      </c>
      <c r="E155" t="str">
        <f t="shared" si="15"/>
        <v>2007 - 12</v>
      </c>
      <c r="F155" t="str">
        <f t="shared" si="16"/>
        <v>12</v>
      </c>
      <c r="G155" t="str">
        <f t="shared" si="17"/>
        <v>2007</v>
      </c>
      <c r="H155" s="32">
        <v>39425</v>
      </c>
      <c r="I155" s="33">
        <v>12456</v>
      </c>
      <c r="J155">
        <f t="shared" si="18"/>
        <v>-0.91010130058409955</v>
      </c>
      <c r="K155" t="str">
        <f t="shared" si="19"/>
        <v>&lt;=1</v>
      </c>
      <c r="N155">
        <f t="shared" si="20"/>
        <v>-2</v>
      </c>
      <c r="O155" s="94">
        <v>150</v>
      </c>
      <c r="P155">
        <v>14836</v>
      </c>
      <c r="X155" t="s">
        <v>209</v>
      </c>
      <c r="Y155">
        <v>12456</v>
      </c>
    </row>
    <row r="156" spans="1:25">
      <c r="A156" t="s">
        <v>171</v>
      </c>
      <c r="B156" t="str">
        <f t="shared" si="14"/>
        <v>0 - Pre-WebAnalytics</v>
      </c>
      <c r="C156">
        <v>0</v>
      </c>
      <c r="D156">
        <v>155</v>
      </c>
      <c r="E156" t="str">
        <f t="shared" si="15"/>
        <v>2007 - 12</v>
      </c>
      <c r="F156" t="str">
        <f t="shared" si="16"/>
        <v>12</v>
      </c>
      <c r="G156" t="str">
        <f t="shared" si="17"/>
        <v>2007</v>
      </c>
      <c r="H156" s="32">
        <v>39432</v>
      </c>
      <c r="I156" s="33">
        <v>9663</v>
      </c>
      <c r="J156">
        <f t="shared" si="18"/>
        <v>-1.318404313268803</v>
      </c>
      <c r="K156" t="str">
        <f t="shared" si="19"/>
        <v>&lt;=1</v>
      </c>
      <c r="N156">
        <f t="shared" si="20"/>
        <v>-2</v>
      </c>
      <c r="O156" s="94">
        <v>151</v>
      </c>
      <c r="P156">
        <v>13680</v>
      </c>
      <c r="X156" t="s">
        <v>209</v>
      </c>
      <c r="Y156">
        <v>9663</v>
      </c>
    </row>
    <row r="157" spans="1:25">
      <c r="A157" t="s">
        <v>171</v>
      </c>
      <c r="B157" t="str">
        <f t="shared" si="14"/>
        <v>0 - Pre-WebAnalytics</v>
      </c>
      <c r="C157">
        <v>0</v>
      </c>
      <c r="D157">
        <v>156</v>
      </c>
      <c r="E157" t="str">
        <f t="shared" si="15"/>
        <v>2007 - 12</v>
      </c>
      <c r="F157" t="str">
        <f t="shared" si="16"/>
        <v>12</v>
      </c>
      <c r="G157" t="str">
        <f t="shared" si="17"/>
        <v>2007</v>
      </c>
      <c r="H157" s="32">
        <v>39439</v>
      </c>
      <c r="I157" s="33">
        <v>23735</v>
      </c>
      <c r="J157">
        <f t="shared" si="18"/>
        <v>0.73875286342262125</v>
      </c>
      <c r="K157" t="str">
        <f t="shared" si="19"/>
        <v>&lt;=1</v>
      </c>
      <c r="N157">
        <f t="shared" si="20"/>
        <v>-2</v>
      </c>
      <c r="O157" s="94">
        <v>152</v>
      </c>
      <c r="P157">
        <v>40447</v>
      </c>
      <c r="X157" t="s">
        <v>209</v>
      </c>
      <c r="Y157">
        <v>23735</v>
      </c>
    </row>
    <row r="158" spans="1:25">
      <c r="A158" t="s">
        <v>171</v>
      </c>
      <c r="B158" t="str">
        <f t="shared" si="14"/>
        <v>0 - Pre-WebAnalytics</v>
      </c>
      <c r="C158">
        <v>0</v>
      </c>
      <c r="D158">
        <v>157</v>
      </c>
      <c r="E158" t="str">
        <f t="shared" si="15"/>
        <v>2007 - 12</v>
      </c>
      <c r="F158" t="str">
        <f t="shared" si="16"/>
        <v>12</v>
      </c>
      <c r="G158" t="str">
        <f t="shared" si="17"/>
        <v>2007</v>
      </c>
      <c r="H158" s="32">
        <v>39446</v>
      </c>
      <c r="I158" s="33">
        <v>8569</v>
      </c>
      <c r="J158">
        <f t="shared" si="18"/>
        <v>-1.4783339573350636</v>
      </c>
      <c r="K158" t="str">
        <f t="shared" si="19"/>
        <v>&lt;=1</v>
      </c>
      <c r="N158">
        <f t="shared" si="20"/>
        <v>-2</v>
      </c>
      <c r="O158" s="94">
        <v>153</v>
      </c>
      <c r="P158">
        <v>21080</v>
      </c>
      <c r="X158" t="s">
        <v>209</v>
      </c>
      <c r="Y158">
        <v>8569</v>
      </c>
    </row>
    <row r="159" spans="1:25">
      <c r="A159" t="s">
        <v>171</v>
      </c>
      <c r="B159" t="str">
        <f t="shared" si="14"/>
        <v>0 - Pre-WebAnalytics</v>
      </c>
      <c r="C159">
        <v>0</v>
      </c>
      <c r="D159">
        <v>158</v>
      </c>
      <c r="E159" t="str">
        <f t="shared" si="15"/>
        <v>2008 - 01</v>
      </c>
      <c r="F159" t="str">
        <f t="shared" si="16"/>
        <v>01</v>
      </c>
      <c r="G159" t="str">
        <f t="shared" si="17"/>
        <v>2008</v>
      </c>
      <c r="H159" s="32">
        <v>39453</v>
      </c>
      <c r="I159" s="33">
        <v>16856</v>
      </c>
      <c r="J159">
        <f t="shared" si="18"/>
        <v>-0.26687421293186336</v>
      </c>
      <c r="K159" t="str">
        <f t="shared" si="19"/>
        <v>&lt;=1</v>
      </c>
      <c r="N159">
        <f t="shared" si="20"/>
        <v>-2</v>
      </c>
      <c r="O159" s="94">
        <v>154</v>
      </c>
      <c r="P159">
        <v>12456</v>
      </c>
      <c r="X159" t="s">
        <v>210</v>
      </c>
      <c r="Y159">
        <v>16856</v>
      </c>
    </row>
    <row r="160" spans="1:25">
      <c r="A160" t="s">
        <v>171</v>
      </c>
      <c r="B160" t="str">
        <f t="shared" si="14"/>
        <v>0 - Pre-WebAnalytics</v>
      </c>
      <c r="C160">
        <v>0</v>
      </c>
      <c r="D160">
        <v>159</v>
      </c>
      <c r="E160" t="str">
        <f t="shared" si="15"/>
        <v>2008 - 01</v>
      </c>
      <c r="F160" t="str">
        <f t="shared" si="16"/>
        <v>01</v>
      </c>
      <c r="G160" t="str">
        <f t="shared" si="17"/>
        <v>2008</v>
      </c>
      <c r="H160" s="32">
        <v>39460</v>
      </c>
      <c r="I160" s="33">
        <v>19903</v>
      </c>
      <c r="J160">
        <f t="shared" si="18"/>
        <v>0.17856054526731016</v>
      </c>
      <c r="K160" t="str">
        <f t="shared" si="19"/>
        <v>&lt;=1</v>
      </c>
      <c r="N160">
        <f t="shared" si="20"/>
        <v>-2</v>
      </c>
      <c r="O160" s="94">
        <v>155</v>
      </c>
      <c r="P160">
        <v>9663</v>
      </c>
      <c r="X160" t="s">
        <v>210</v>
      </c>
      <c r="Y160">
        <v>19903</v>
      </c>
    </row>
    <row r="161" spans="1:25">
      <c r="A161" t="s">
        <v>171</v>
      </c>
      <c r="B161" t="str">
        <f t="shared" si="14"/>
        <v>0 - Pre-WebAnalytics</v>
      </c>
      <c r="C161">
        <v>0</v>
      </c>
      <c r="D161">
        <v>160</v>
      </c>
      <c r="E161" t="str">
        <f t="shared" si="15"/>
        <v>2008 - 01</v>
      </c>
      <c r="F161" t="str">
        <f t="shared" si="16"/>
        <v>01</v>
      </c>
      <c r="G161" t="str">
        <f t="shared" si="17"/>
        <v>2008</v>
      </c>
      <c r="H161" s="32">
        <v>39467</v>
      </c>
      <c r="I161" s="33">
        <v>18139</v>
      </c>
      <c r="J161">
        <f t="shared" si="18"/>
        <v>-7.9315041691449956E-2</v>
      </c>
      <c r="K161" t="str">
        <f t="shared" si="19"/>
        <v>&lt;=1</v>
      </c>
      <c r="N161">
        <f t="shared" si="20"/>
        <v>-2</v>
      </c>
      <c r="O161" s="94">
        <v>156</v>
      </c>
      <c r="P161">
        <v>23735</v>
      </c>
      <c r="X161" t="s">
        <v>210</v>
      </c>
      <c r="Y161">
        <v>18139</v>
      </c>
    </row>
    <row r="162" spans="1:25">
      <c r="A162" t="s">
        <v>171</v>
      </c>
      <c r="B162" t="str">
        <f t="shared" si="14"/>
        <v>0 - Pre-WebAnalytics</v>
      </c>
      <c r="C162">
        <v>0</v>
      </c>
      <c r="D162">
        <v>161</v>
      </c>
      <c r="E162" t="str">
        <f t="shared" si="15"/>
        <v>2008 - 01</v>
      </c>
      <c r="F162" t="str">
        <f t="shared" si="16"/>
        <v>01</v>
      </c>
      <c r="G162" t="str">
        <f t="shared" si="17"/>
        <v>2008</v>
      </c>
      <c r="H162" s="32">
        <v>39474</v>
      </c>
      <c r="I162" s="33">
        <v>36322</v>
      </c>
      <c r="J162">
        <f t="shared" si="18"/>
        <v>2.5788208980314158</v>
      </c>
      <c r="K162" t="str">
        <f t="shared" si="19"/>
        <v>&lt;=3</v>
      </c>
      <c r="N162">
        <f t="shared" si="20"/>
        <v>2</v>
      </c>
      <c r="O162" s="94">
        <v>157</v>
      </c>
      <c r="P162">
        <v>8569</v>
      </c>
      <c r="X162" t="s">
        <v>210</v>
      </c>
      <c r="Y162">
        <v>36322</v>
      </c>
    </row>
    <row r="163" spans="1:25">
      <c r="A163" t="s">
        <v>171</v>
      </c>
      <c r="B163" t="str">
        <f t="shared" si="14"/>
        <v>0 - Pre-WebAnalytics</v>
      </c>
      <c r="C163">
        <v>0</v>
      </c>
      <c r="D163">
        <v>162</v>
      </c>
      <c r="E163" t="str">
        <f t="shared" si="15"/>
        <v>2008 - 02</v>
      </c>
      <c r="F163" t="str">
        <f t="shared" si="16"/>
        <v>02</v>
      </c>
      <c r="G163" t="str">
        <f t="shared" si="17"/>
        <v>2008</v>
      </c>
      <c r="H163" s="32">
        <v>39481</v>
      </c>
      <c r="I163" s="33">
        <v>21289</v>
      </c>
      <c r="J163">
        <f t="shared" si="18"/>
        <v>0.38117707787776456</v>
      </c>
      <c r="K163" t="str">
        <f t="shared" si="19"/>
        <v>&lt;=1</v>
      </c>
      <c r="N163">
        <f t="shared" si="20"/>
        <v>-2</v>
      </c>
      <c r="O163" s="94">
        <v>158</v>
      </c>
      <c r="P163">
        <v>16856</v>
      </c>
      <c r="X163" t="s">
        <v>211</v>
      </c>
      <c r="Y163">
        <v>21289</v>
      </c>
    </row>
    <row r="164" spans="1:25">
      <c r="A164" t="s">
        <v>171</v>
      </c>
      <c r="B164" t="str">
        <f t="shared" si="14"/>
        <v>0 - Pre-WebAnalytics</v>
      </c>
      <c r="C164">
        <v>0</v>
      </c>
      <c r="D164">
        <v>163</v>
      </c>
      <c r="E164" t="str">
        <f t="shared" si="15"/>
        <v>2008 - 02</v>
      </c>
      <c r="F164" t="str">
        <f t="shared" si="16"/>
        <v>02</v>
      </c>
      <c r="G164" t="str">
        <f t="shared" si="17"/>
        <v>2008</v>
      </c>
      <c r="H164" s="32">
        <v>39488</v>
      </c>
      <c r="I164" s="33">
        <v>34252</v>
      </c>
      <c r="J164">
        <f t="shared" si="18"/>
        <v>2.2762117908859323</v>
      </c>
      <c r="K164" t="str">
        <f t="shared" si="19"/>
        <v>&lt;=3</v>
      </c>
      <c r="N164">
        <f t="shared" si="20"/>
        <v>2</v>
      </c>
      <c r="O164" s="94">
        <v>159</v>
      </c>
      <c r="P164">
        <v>19903</v>
      </c>
      <c r="X164" t="s">
        <v>211</v>
      </c>
      <c r="Y164">
        <v>34252</v>
      </c>
    </row>
    <row r="165" spans="1:25">
      <c r="A165" t="s">
        <v>171</v>
      </c>
      <c r="B165" t="str">
        <f t="shared" si="14"/>
        <v>0 - Pre-WebAnalytics</v>
      </c>
      <c r="C165">
        <v>0</v>
      </c>
      <c r="D165">
        <v>164</v>
      </c>
      <c r="E165" t="str">
        <f t="shared" si="15"/>
        <v>2008 - 02</v>
      </c>
      <c r="F165" t="str">
        <f t="shared" si="16"/>
        <v>02</v>
      </c>
      <c r="G165" t="str">
        <f t="shared" si="17"/>
        <v>2008</v>
      </c>
      <c r="H165" s="32">
        <v>39495</v>
      </c>
      <c r="I165" s="33">
        <v>17411</v>
      </c>
      <c r="J165">
        <f t="shared" si="18"/>
        <v>-0.18573988710300177</v>
      </c>
      <c r="K165" t="str">
        <f t="shared" si="19"/>
        <v>&lt;=1</v>
      </c>
      <c r="N165">
        <f t="shared" si="20"/>
        <v>-2</v>
      </c>
      <c r="O165" s="94">
        <v>160</v>
      </c>
      <c r="P165">
        <v>18139</v>
      </c>
      <c r="X165" t="s">
        <v>211</v>
      </c>
      <c r="Y165">
        <v>17411</v>
      </c>
    </row>
    <row r="166" spans="1:25">
      <c r="A166" t="s">
        <v>171</v>
      </c>
      <c r="B166" t="str">
        <f t="shared" si="14"/>
        <v>0 - Pre-WebAnalytics</v>
      </c>
      <c r="C166">
        <v>0</v>
      </c>
      <c r="D166">
        <v>165</v>
      </c>
      <c r="E166" t="str">
        <f t="shared" si="15"/>
        <v>2008 - 02</v>
      </c>
      <c r="F166" t="str">
        <f t="shared" si="16"/>
        <v>02</v>
      </c>
      <c r="G166" t="str">
        <f t="shared" si="17"/>
        <v>2008</v>
      </c>
      <c r="H166" s="32">
        <v>39502</v>
      </c>
      <c r="I166" s="33">
        <v>28128</v>
      </c>
      <c r="J166">
        <f t="shared" si="18"/>
        <v>1.3809566352535925</v>
      </c>
      <c r="K166" t="str">
        <f t="shared" si="19"/>
        <v>&lt;=2</v>
      </c>
      <c r="N166">
        <f t="shared" si="20"/>
        <v>1</v>
      </c>
      <c r="O166" s="94">
        <v>161</v>
      </c>
      <c r="P166">
        <v>36322</v>
      </c>
      <c r="X166" t="s">
        <v>211</v>
      </c>
      <c r="Y166">
        <v>28128</v>
      </c>
    </row>
    <row r="167" spans="1:25">
      <c r="A167" t="s">
        <v>171</v>
      </c>
      <c r="B167" t="str">
        <f t="shared" si="14"/>
        <v>0 - Pre-WebAnalytics</v>
      </c>
      <c r="C167">
        <v>0</v>
      </c>
      <c r="D167">
        <v>166</v>
      </c>
      <c r="E167" t="str">
        <f t="shared" si="15"/>
        <v>2008 - 03</v>
      </c>
      <c r="F167" t="str">
        <f t="shared" si="16"/>
        <v>03</v>
      </c>
      <c r="G167" t="str">
        <f t="shared" si="17"/>
        <v>2008</v>
      </c>
      <c r="H167" s="32">
        <v>39509</v>
      </c>
      <c r="I167" s="33">
        <v>19459</v>
      </c>
      <c r="J167">
        <f t="shared" si="18"/>
        <v>0.11365308460422088</v>
      </c>
      <c r="K167" t="str">
        <f t="shared" si="19"/>
        <v>&lt;=1</v>
      </c>
      <c r="N167">
        <f t="shared" si="20"/>
        <v>-2</v>
      </c>
      <c r="O167" s="94">
        <v>162</v>
      </c>
      <c r="P167">
        <v>21289</v>
      </c>
      <c r="X167" t="s">
        <v>212</v>
      </c>
      <c r="Y167">
        <v>19459</v>
      </c>
    </row>
    <row r="168" spans="1:25">
      <c r="A168" t="s">
        <v>171</v>
      </c>
      <c r="B168" t="str">
        <f t="shared" si="14"/>
        <v>0 - Pre-WebAnalytics</v>
      </c>
      <c r="C168">
        <v>0</v>
      </c>
      <c r="D168">
        <v>167</v>
      </c>
      <c r="E168" t="str">
        <f t="shared" si="15"/>
        <v>2008 - 03</v>
      </c>
      <c r="F168" t="str">
        <f t="shared" si="16"/>
        <v>03</v>
      </c>
      <c r="G168" t="str">
        <f t="shared" si="17"/>
        <v>2008</v>
      </c>
      <c r="H168" s="32">
        <v>39516</v>
      </c>
      <c r="I168" s="33">
        <v>23140</v>
      </c>
      <c r="J168">
        <f t="shared" si="18"/>
        <v>0.651771018615103</v>
      </c>
      <c r="K168" t="str">
        <f t="shared" si="19"/>
        <v>&lt;=1</v>
      </c>
      <c r="N168">
        <f t="shared" si="20"/>
        <v>-2</v>
      </c>
      <c r="O168" s="94">
        <v>163</v>
      </c>
      <c r="P168">
        <v>34252</v>
      </c>
      <c r="X168" t="s">
        <v>212</v>
      </c>
      <c r="Y168">
        <v>23140</v>
      </c>
    </row>
    <row r="169" spans="1:25">
      <c r="A169" t="s">
        <v>171</v>
      </c>
      <c r="B169" t="str">
        <f t="shared" si="14"/>
        <v>0 - Pre-WebAnalytics</v>
      </c>
      <c r="C169">
        <v>0</v>
      </c>
      <c r="D169">
        <v>168</v>
      </c>
      <c r="E169" t="str">
        <f t="shared" si="15"/>
        <v>2008 - 03</v>
      </c>
      <c r="F169" t="str">
        <f t="shared" si="16"/>
        <v>03</v>
      </c>
      <c r="G169" t="str">
        <f t="shared" si="17"/>
        <v>2008</v>
      </c>
      <c r="H169" s="32">
        <v>39523</v>
      </c>
      <c r="I169" s="33">
        <v>13394</v>
      </c>
      <c r="J169">
        <f t="shared" si="18"/>
        <v>-0.77297698053460007</v>
      </c>
      <c r="K169" t="str">
        <f t="shared" si="19"/>
        <v>&lt;=1</v>
      </c>
      <c r="N169">
        <f t="shared" si="20"/>
        <v>-2</v>
      </c>
      <c r="O169" s="94">
        <v>164</v>
      </c>
      <c r="P169">
        <v>17411</v>
      </c>
      <c r="X169" t="s">
        <v>212</v>
      </c>
      <c r="Y169">
        <v>13394</v>
      </c>
    </row>
    <row r="170" spans="1:25">
      <c r="A170" t="s">
        <v>171</v>
      </c>
      <c r="B170" t="str">
        <f t="shared" si="14"/>
        <v>0 - Pre-WebAnalytics</v>
      </c>
      <c r="C170">
        <v>0</v>
      </c>
      <c r="D170">
        <v>169</v>
      </c>
      <c r="E170" t="str">
        <f t="shared" si="15"/>
        <v>2008 - 03</v>
      </c>
      <c r="F170" t="str">
        <f t="shared" si="16"/>
        <v>03</v>
      </c>
      <c r="G170" t="str">
        <f t="shared" si="17"/>
        <v>2008</v>
      </c>
      <c r="H170" s="32">
        <v>39530</v>
      </c>
      <c r="I170" s="33">
        <v>34894</v>
      </c>
      <c r="J170">
        <f t="shared" si="18"/>
        <v>2.370064470493372</v>
      </c>
      <c r="K170" t="str">
        <f t="shared" si="19"/>
        <v>&lt;=3</v>
      </c>
      <c r="N170">
        <f t="shared" si="20"/>
        <v>2</v>
      </c>
      <c r="O170" s="94">
        <v>165</v>
      </c>
      <c r="P170">
        <v>28128</v>
      </c>
      <c r="X170" t="s">
        <v>212</v>
      </c>
      <c r="Y170">
        <v>34894</v>
      </c>
    </row>
    <row r="171" spans="1:25">
      <c r="A171" t="s">
        <v>171</v>
      </c>
      <c r="B171" t="str">
        <f t="shared" si="14"/>
        <v>0 - Pre-WebAnalytics</v>
      </c>
      <c r="C171">
        <v>0</v>
      </c>
      <c r="D171">
        <v>170</v>
      </c>
      <c r="E171" t="str">
        <f t="shared" si="15"/>
        <v>2008 - 03</v>
      </c>
      <c r="F171" t="str">
        <f t="shared" si="16"/>
        <v>03</v>
      </c>
      <c r="G171" t="str">
        <f t="shared" si="17"/>
        <v>2008</v>
      </c>
      <c r="H171" s="32">
        <v>39537</v>
      </c>
      <c r="I171" s="33">
        <v>31014</v>
      </c>
      <c r="J171">
        <f t="shared" si="18"/>
        <v>1.8028551295636728</v>
      </c>
      <c r="K171" t="str">
        <f t="shared" si="19"/>
        <v>&lt;=2</v>
      </c>
      <c r="N171">
        <f t="shared" si="20"/>
        <v>1</v>
      </c>
      <c r="O171" s="94">
        <v>166</v>
      </c>
      <c r="P171">
        <v>19459</v>
      </c>
      <c r="X171" t="s">
        <v>212</v>
      </c>
      <c r="Y171">
        <v>31014</v>
      </c>
    </row>
    <row r="172" spans="1:25">
      <c r="A172" t="s">
        <v>171</v>
      </c>
      <c r="B172" t="str">
        <f t="shared" si="14"/>
        <v>0 - Pre-WebAnalytics</v>
      </c>
      <c r="C172">
        <v>0</v>
      </c>
      <c r="D172">
        <v>171</v>
      </c>
      <c r="E172" t="str">
        <f t="shared" si="15"/>
        <v>2008 - 04</v>
      </c>
      <c r="F172" t="str">
        <f t="shared" si="16"/>
        <v>04</v>
      </c>
      <c r="G172" t="str">
        <f t="shared" si="17"/>
        <v>2008</v>
      </c>
      <c r="H172" s="32">
        <v>39544</v>
      </c>
      <c r="I172" s="33">
        <v>21431</v>
      </c>
      <c r="J172">
        <f t="shared" si="18"/>
        <v>0.40193577025199578</v>
      </c>
      <c r="K172" t="str">
        <f t="shared" si="19"/>
        <v>&lt;=1</v>
      </c>
      <c r="N172">
        <f t="shared" si="20"/>
        <v>-2</v>
      </c>
      <c r="O172" s="94">
        <v>167</v>
      </c>
      <c r="P172">
        <v>23140</v>
      </c>
      <c r="X172" t="s">
        <v>213</v>
      </c>
      <c r="Y172">
        <v>21431</v>
      </c>
    </row>
    <row r="173" spans="1:25">
      <c r="A173" t="s">
        <v>171</v>
      </c>
      <c r="B173" t="str">
        <f t="shared" si="14"/>
        <v>0 - Pre-WebAnalytics</v>
      </c>
      <c r="C173">
        <v>0</v>
      </c>
      <c r="D173">
        <v>172</v>
      </c>
      <c r="E173" t="str">
        <f t="shared" si="15"/>
        <v>2008 - 04</v>
      </c>
      <c r="F173" t="str">
        <f t="shared" si="16"/>
        <v>04</v>
      </c>
      <c r="G173" t="str">
        <f t="shared" si="17"/>
        <v>2008</v>
      </c>
      <c r="H173" s="32">
        <v>39551</v>
      </c>
      <c r="I173" s="33">
        <v>15735</v>
      </c>
      <c r="J173">
        <f t="shared" si="18"/>
        <v>-0.43075093230871714</v>
      </c>
      <c r="K173" t="str">
        <f t="shared" si="19"/>
        <v>&lt;=1</v>
      </c>
      <c r="N173">
        <f t="shared" si="20"/>
        <v>-2</v>
      </c>
      <c r="O173" s="94">
        <v>168</v>
      </c>
      <c r="P173">
        <v>13394</v>
      </c>
      <c r="X173" t="s">
        <v>213</v>
      </c>
      <c r="Y173">
        <v>15735</v>
      </c>
    </row>
    <row r="174" spans="1:25">
      <c r="A174" t="s">
        <v>171</v>
      </c>
      <c r="B174" t="str">
        <f t="shared" si="14"/>
        <v>0 - Pre-WebAnalytics</v>
      </c>
      <c r="C174">
        <v>0</v>
      </c>
      <c r="D174">
        <v>173</v>
      </c>
      <c r="E174" t="str">
        <f t="shared" si="15"/>
        <v>2008 - 04</v>
      </c>
      <c r="F174" t="str">
        <f t="shared" si="16"/>
        <v>04</v>
      </c>
      <c r="G174" t="str">
        <f t="shared" si="17"/>
        <v>2008</v>
      </c>
      <c r="H174" s="32">
        <v>39558</v>
      </c>
      <c r="I174" s="33">
        <v>17188</v>
      </c>
      <c r="J174">
        <f t="shared" si="18"/>
        <v>-0.21833980540901282</v>
      </c>
      <c r="K174" t="str">
        <f t="shared" si="19"/>
        <v>&lt;=1</v>
      </c>
      <c r="N174">
        <f t="shared" si="20"/>
        <v>-2</v>
      </c>
      <c r="O174" s="94">
        <v>169</v>
      </c>
      <c r="P174">
        <v>34894</v>
      </c>
      <c r="X174" t="s">
        <v>213</v>
      </c>
      <c r="Y174">
        <v>17188</v>
      </c>
    </row>
    <row r="175" spans="1:25">
      <c r="A175" t="s">
        <v>171</v>
      </c>
      <c r="B175" t="str">
        <f t="shared" si="14"/>
        <v>0 - Pre-WebAnalytics</v>
      </c>
      <c r="C175">
        <v>0</v>
      </c>
      <c r="D175">
        <v>174</v>
      </c>
      <c r="E175" t="str">
        <f t="shared" si="15"/>
        <v>2008 - 04</v>
      </c>
      <c r="F175" t="str">
        <f t="shared" si="16"/>
        <v>04</v>
      </c>
      <c r="G175" t="str">
        <f t="shared" si="17"/>
        <v>2008</v>
      </c>
      <c r="H175" s="32">
        <v>39565</v>
      </c>
      <c r="I175" s="33">
        <v>44740</v>
      </c>
      <c r="J175">
        <f t="shared" si="18"/>
        <v>3.8094312670897166</v>
      </c>
      <c r="K175" t="str">
        <f t="shared" si="19"/>
        <v>&lt;=3</v>
      </c>
      <c r="L175" s="108">
        <f>COUNTA(K165:K175)</f>
        <v>11</v>
      </c>
      <c r="M175" s="109" t="e">
        <f>1-(L175/L179)</f>
        <v>#DIV/0!</v>
      </c>
      <c r="N175">
        <f t="shared" si="20"/>
        <v>3</v>
      </c>
      <c r="O175" s="94">
        <v>170</v>
      </c>
      <c r="P175">
        <v>31014</v>
      </c>
      <c r="X175" t="s">
        <v>213</v>
      </c>
      <c r="Y175">
        <v>44740</v>
      </c>
    </row>
    <row r="176" spans="1:25">
      <c r="A176" t="s">
        <v>171</v>
      </c>
      <c r="B176" t="str">
        <f t="shared" si="14"/>
        <v>0 - Pre-WebAnalytics</v>
      </c>
      <c r="C176">
        <v>0</v>
      </c>
      <c r="D176">
        <v>175</v>
      </c>
      <c r="E176" t="str">
        <f t="shared" si="15"/>
        <v>2008 - 05</v>
      </c>
      <c r="F176" t="str">
        <f t="shared" si="16"/>
        <v>05</v>
      </c>
      <c r="G176" t="str">
        <f t="shared" si="17"/>
        <v>2008</v>
      </c>
      <c r="H176" s="32">
        <v>39572</v>
      </c>
      <c r="I176" s="33">
        <v>17902</v>
      </c>
      <c r="J176">
        <f t="shared" si="18"/>
        <v>-0.11396159163999087</v>
      </c>
      <c r="K176" t="str">
        <f t="shared" si="19"/>
        <v>&lt;=1</v>
      </c>
      <c r="N176">
        <f t="shared" si="20"/>
        <v>-2</v>
      </c>
      <c r="O176" s="94">
        <v>171</v>
      </c>
      <c r="P176">
        <v>21431</v>
      </c>
      <c r="X176" t="s">
        <v>214</v>
      </c>
      <c r="Y176">
        <v>17902</v>
      </c>
    </row>
    <row r="177" spans="1:25">
      <c r="A177" t="s">
        <v>171</v>
      </c>
      <c r="B177" t="str">
        <f t="shared" si="14"/>
        <v>0 - Pre-WebAnalytics</v>
      </c>
      <c r="C177">
        <v>0</v>
      </c>
      <c r="D177">
        <v>176</v>
      </c>
      <c r="E177" t="str">
        <f t="shared" si="15"/>
        <v>2008 - 05</v>
      </c>
      <c r="F177" t="str">
        <f t="shared" si="16"/>
        <v>05</v>
      </c>
      <c r="G177" t="str">
        <f t="shared" si="17"/>
        <v>2008</v>
      </c>
      <c r="H177" s="32">
        <v>39579</v>
      </c>
      <c r="I177" s="33">
        <v>14145</v>
      </c>
      <c r="J177">
        <f t="shared" si="18"/>
        <v>-0.66318981171032065</v>
      </c>
      <c r="K177" t="str">
        <f t="shared" si="19"/>
        <v>&lt;=1</v>
      </c>
      <c r="N177">
        <f t="shared" si="20"/>
        <v>-2</v>
      </c>
      <c r="O177" s="94">
        <v>172</v>
      </c>
      <c r="P177">
        <v>15735</v>
      </c>
      <c r="X177" t="s">
        <v>214</v>
      </c>
      <c r="Y177">
        <v>14145</v>
      </c>
    </row>
    <row r="178" spans="1:25">
      <c r="A178" t="s">
        <v>171</v>
      </c>
      <c r="B178" t="str">
        <f t="shared" si="14"/>
        <v>0 - Pre-WebAnalytics</v>
      </c>
      <c r="C178">
        <v>0</v>
      </c>
      <c r="D178">
        <v>177</v>
      </c>
      <c r="E178" t="str">
        <f t="shared" si="15"/>
        <v>2008 - 05</v>
      </c>
      <c r="F178" t="str">
        <f t="shared" si="16"/>
        <v>05</v>
      </c>
      <c r="G178" t="str">
        <f t="shared" si="17"/>
        <v>2008</v>
      </c>
      <c r="H178" s="32">
        <v>39586</v>
      </c>
      <c r="I178" s="33">
        <v>11076</v>
      </c>
      <c r="J178">
        <f t="shared" si="18"/>
        <v>-1.1118407053477555</v>
      </c>
      <c r="K178" t="str">
        <f t="shared" si="19"/>
        <v>&lt;=1</v>
      </c>
      <c r="N178">
        <f t="shared" si="20"/>
        <v>-2</v>
      </c>
      <c r="O178" s="94">
        <v>173</v>
      </c>
      <c r="P178">
        <v>17188</v>
      </c>
      <c r="X178" t="s">
        <v>214</v>
      </c>
      <c r="Y178">
        <v>11076</v>
      </c>
    </row>
    <row r="179" spans="1:25">
      <c r="A179" s="93" t="s">
        <v>20</v>
      </c>
      <c r="B179" t="str">
        <f t="shared" si="14"/>
        <v>1 - Initial Period</v>
      </c>
      <c r="C179">
        <v>1</v>
      </c>
      <c r="D179">
        <v>178</v>
      </c>
      <c r="E179" t="str">
        <f t="shared" si="15"/>
        <v>2008 - 05</v>
      </c>
      <c r="F179" t="str">
        <f t="shared" si="16"/>
        <v>05</v>
      </c>
      <c r="G179" t="str">
        <f t="shared" si="17"/>
        <v>2008</v>
      </c>
      <c r="H179" s="32">
        <v>39593</v>
      </c>
      <c r="I179" s="33">
        <v>16585</v>
      </c>
      <c r="J179">
        <f t="shared" si="18"/>
        <v>-0.30649115401226246</v>
      </c>
      <c r="K179" t="str">
        <f t="shared" si="19"/>
        <v>&lt;=1</v>
      </c>
      <c r="N179">
        <f t="shared" si="20"/>
        <v>-2</v>
      </c>
      <c r="O179" s="94">
        <v>174</v>
      </c>
      <c r="P179">
        <v>44740</v>
      </c>
      <c r="X179" t="s">
        <v>214</v>
      </c>
      <c r="Y179">
        <v>16585</v>
      </c>
    </row>
    <row r="180" spans="1:25">
      <c r="A180" s="93" t="s">
        <v>20</v>
      </c>
      <c r="B180" t="str">
        <f t="shared" si="14"/>
        <v>1 - Initial Period</v>
      </c>
      <c r="C180">
        <v>1</v>
      </c>
      <c r="D180">
        <v>179</v>
      </c>
      <c r="E180" t="str">
        <f t="shared" si="15"/>
        <v>2008 - 06</v>
      </c>
      <c r="F180" t="str">
        <f t="shared" si="16"/>
        <v>06</v>
      </c>
      <c r="G180" t="str">
        <f t="shared" si="17"/>
        <v>2008</v>
      </c>
      <c r="H180" s="32">
        <v>39600</v>
      </c>
      <c r="I180" s="33">
        <v>18906</v>
      </c>
      <c r="J180">
        <f t="shared" si="18"/>
        <v>3.2811134724292111E-2</v>
      </c>
      <c r="K180" t="str">
        <f t="shared" si="19"/>
        <v>&lt;=1</v>
      </c>
      <c r="N180">
        <f t="shared" si="20"/>
        <v>-2</v>
      </c>
      <c r="O180" s="94">
        <v>175</v>
      </c>
      <c r="P180">
        <v>17902</v>
      </c>
      <c r="X180" t="s">
        <v>215</v>
      </c>
      <c r="Y180">
        <v>18906</v>
      </c>
    </row>
    <row r="181" spans="1:25">
      <c r="A181" s="93" t="s">
        <v>20</v>
      </c>
      <c r="B181" t="str">
        <f t="shared" si="14"/>
        <v>1 - Initial Period</v>
      </c>
      <c r="C181">
        <v>1</v>
      </c>
      <c r="D181">
        <v>180</v>
      </c>
      <c r="E181" t="str">
        <f t="shared" si="15"/>
        <v>2008 - 06</v>
      </c>
      <c r="F181" t="str">
        <f t="shared" si="16"/>
        <v>06</v>
      </c>
      <c r="G181" t="str">
        <f t="shared" si="17"/>
        <v>2008</v>
      </c>
      <c r="H181" s="32">
        <v>39607</v>
      </c>
      <c r="I181" s="33">
        <v>28053</v>
      </c>
      <c r="J181">
        <f t="shared" si="18"/>
        <v>1.3699925371686112</v>
      </c>
      <c r="K181" t="str">
        <f t="shared" si="19"/>
        <v>&lt;=2</v>
      </c>
      <c r="N181">
        <f t="shared" si="20"/>
        <v>1</v>
      </c>
      <c r="O181" s="94">
        <v>176</v>
      </c>
      <c r="P181">
        <v>14145</v>
      </c>
      <c r="X181" t="s">
        <v>215</v>
      </c>
      <c r="Y181">
        <v>28053</v>
      </c>
    </row>
    <row r="182" spans="1:25">
      <c r="A182" s="93" t="s">
        <v>20</v>
      </c>
      <c r="B182" t="str">
        <f t="shared" si="14"/>
        <v>1 - Initial Period</v>
      </c>
      <c r="C182">
        <v>1</v>
      </c>
      <c r="D182">
        <v>181</v>
      </c>
      <c r="E182" t="str">
        <f t="shared" si="15"/>
        <v>2008 - 06</v>
      </c>
      <c r="F182" t="str">
        <f t="shared" si="16"/>
        <v>06</v>
      </c>
      <c r="G182" t="str">
        <f t="shared" si="17"/>
        <v>2008</v>
      </c>
      <c r="H182" s="32">
        <v>39614</v>
      </c>
      <c r="I182" s="33">
        <v>19382</v>
      </c>
      <c r="J182">
        <f t="shared" si="18"/>
        <v>0.10239661057030675</v>
      </c>
      <c r="K182" t="str">
        <f t="shared" si="19"/>
        <v>&lt;=1</v>
      </c>
      <c r="N182">
        <f t="shared" si="20"/>
        <v>-2</v>
      </c>
      <c r="O182" s="94">
        <v>177</v>
      </c>
      <c r="P182">
        <v>11076</v>
      </c>
      <c r="X182" t="s">
        <v>215</v>
      </c>
      <c r="Y182">
        <v>19382</v>
      </c>
    </row>
    <row r="183" spans="1:25">
      <c r="A183" s="93" t="s">
        <v>20</v>
      </c>
      <c r="B183" t="str">
        <f t="shared" si="14"/>
        <v>1 - Initial Period</v>
      </c>
      <c r="C183">
        <v>1</v>
      </c>
      <c r="D183">
        <v>182</v>
      </c>
      <c r="E183" t="str">
        <f t="shared" si="15"/>
        <v>2008 - 06</v>
      </c>
      <c r="F183" t="str">
        <f t="shared" si="16"/>
        <v>06</v>
      </c>
      <c r="G183" t="str">
        <f t="shared" si="17"/>
        <v>2008</v>
      </c>
      <c r="H183" s="32">
        <v>39621</v>
      </c>
      <c r="I183" s="33">
        <v>24274</v>
      </c>
      <c r="J183">
        <f t="shared" si="18"/>
        <v>0.81754818166002019</v>
      </c>
      <c r="K183" t="str">
        <f t="shared" si="19"/>
        <v>&lt;=1</v>
      </c>
      <c r="N183">
        <f t="shared" si="20"/>
        <v>-2</v>
      </c>
      <c r="O183" s="31" t="s">
        <v>6</v>
      </c>
      <c r="X183" t="s">
        <v>215</v>
      </c>
      <c r="Y183">
        <v>24274</v>
      </c>
    </row>
    <row r="184" spans="1:25">
      <c r="A184" s="93" t="s">
        <v>20</v>
      </c>
      <c r="B184" t="str">
        <f t="shared" si="14"/>
        <v>1 - Initial Period</v>
      </c>
      <c r="C184">
        <v>1</v>
      </c>
      <c r="D184">
        <v>183</v>
      </c>
      <c r="E184" t="str">
        <f t="shared" si="15"/>
        <v>2008 - 06</v>
      </c>
      <c r="F184" t="str">
        <f t="shared" si="16"/>
        <v>06</v>
      </c>
      <c r="G184" t="str">
        <f t="shared" si="17"/>
        <v>2008</v>
      </c>
      <c r="H184" s="32">
        <v>39628</v>
      </c>
      <c r="I184" s="33">
        <v>15309</v>
      </c>
      <c r="J184">
        <f t="shared" si="18"/>
        <v>-0.49302700943141092</v>
      </c>
      <c r="K184" t="str">
        <f t="shared" si="19"/>
        <v>&lt;=1</v>
      </c>
      <c r="N184">
        <f t="shared" si="20"/>
        <v>-2</v>
      </c>
      <c r="O184" s="94">
        <v>178</v>
      </c>
      <c r="Q184">
        <v>16585</v>
      </c>
      <c r="X184" t="s">
        <v>215</v>
      </c>
      <c r="Y184">
        <v>15309</v>
      </c>
    </row>
    <row r="185" spans="1:25">
      <c r="A185" s="93" t="s">
        <v>20</v>
      </c>
      <c r="B185" t="str">
        <f t="shared" si="14"/>
        <v>1 - Initial Period</v>
      </c>
      <c r="C185">
        <v>1</v>
      </c>
      <c r="D185">
        <v>184</v>
      </c>
      <c r="E185" t="str">
        <f t="shared" si="15"/>
        <v>2008 - 07</v>
      </c>
      <c r="F185" t="str">
        <f t="shared" si="16"/>
        <v>07</v>
      </c>
      <c r="G185" t="str">
        <f t="shared" si="17"/>
        <v>2008</v>
      </c>
      <c r="H185" s="32">
        <v>39635</v>
      </c>
      <c r="I185" s="33">
        <v>8633</v>
      </c>
      <c r="J185">
        <f t="shared" si="18"/>
        <v>-1.4689779269692129</v>
      </c>
      <c r="K185" t="str">
        <f t="shared" si="19"/>
        <v>&lt;=1</v>
      </c>
      <c r="N185">
        <f t="shared" si="20"/>
        <v>-2</v>
      </c>
      <c r="O185" s="94">
        <v>179</v>
      </c>
      <c r="Q185">
        <v>18906</v>
      </c>
      <c r="X185" t="s">
        <v>216</v>
      </c>
      <c r="Y185">
        <v>8633</v>
      </c>
    </row>
    <row r="186" spans="1:25">
      <c r="A186" s="93" t="s">
        <v>20</v>
      </c>
      <c r="B186" t="str">
        <f t="shared" si="14"/>
        <v>1 - Initial Period</v>
      </c>
      <c r="C186">
        <v>1</v>
      </c>
      <c r="D186">
        <v>185</v>
      </c>
      <c r="E186" t="str">
        <f t="shared" si="15"/>
        <v>2008 - 07</v>
      </c>
      <c r="F186" t="str">
        <f t="shared" si="16"/>
        <v>07</v>
      </c>
      <c r="G186" t="str">
        <f t="shared" si="17"/>
        <v>2008</v>
      </c>
      <c r="H186" s="32">
        <v>39642</v>
      </c>
      <c r="I186" s="33">
        <v>17216</v>
      </c>
      <c r="J186">
        <f t="shared" si="18"/>
        <v>-0.21424654212395314</v>
      </c>
      <c r="K186" t="str">
        <f t="shared" si="19"/>
        <v>&lt;=1</v>
      </c>
      <c r="N186">
        <f t="shared" si="20"/>
        <v>-2</v>
      </c>
      <c r="O186" s="94">
        <v>180</v>
      </c>
      <c r="Q186">
        <v>28053</v>
      </c>
      <c r="X186" t="s">
        <v>216</v>
      </c>
      <c r="Y186">
        <v>17216</v>
      </c>
    </row>
    <row r="187" spans="1:25">
      <c r="A187" s="93" t="s">
        <v>20</v>
      </c>
      <c r="B187" t="str">
        <f t="shared" si="14"/>
        <v>1 - Initial Period</v>
      </c>
      <c r="C187">
        <v>1</v>
      </c>
      <c r="D187">
        <v>186</v>
      </c>
      <c r="E187" t="str">
        <f t="shared" si="15"/>
        <v>2008 - 07</v>
      </c>
      <c r="F187" t="str">
        <f t="shared" si="16"/>
        <v>07</v>
      </c>
      <c r="G187" t="str">
        <f t="shared" si="17"/>
        <v>2008</v>
      </c>
      <c r="H187" s="32">
        <v>39649</v>
      </c>
      <c r="I187" s="33">
        <v>17309</v>
      </c>
      <c r="J187">
        <f t="shared" si="18"/>
        <v>-0.20065106049857631</v>
      </c>
      <c r="K187" t="str">
        <f t="shared" si="19"/>
        <v>&lt;=1</v>
      </c>
      <c r="N187">
        <f t="shared" si="20"/>
        <v>-2</v>
      </c>
      <c r="O187" s="94">
        <v>181</v>
      </c>
      <c r="Q187">
        <v>19382</v>
      </c>
      <c r="X187" t="s">
        <v>216</v>
      </c>
      <c r="Y187">
        <v>17309</v>
      </c>
    </row>
    <row r="188" spans="1:25">
      <c r="A188" s="93" t="s">
        <v>20</v>
      </c>
      <c r="B188" t="str">
        <f t="shared" si="14"/>
        <v>1 - Initial Period</v>
      </c>
      <c r="C188">
        <v>1</v>
      </c>
      <c r="D188">
        <v>187</v>
      </c>
      <c r="E188" t="str">
        <f t="shared" si="15"/>
        <v>2008 - 07</v>
      </c>
      <c r="F188" t="str">
        <f t="shared" si="16"/>
        <v>07</v>
      </c>
      <c r="G188" t="str">
        <f t="shared" si="17"/>
        <v>2008</v>
      </c>
      <c r="H188" s="32">
        <v>39656</v>
      </c>
      <c r="I188" s="33">
        <v>24571</v>
      </c>
      <c r="J188">
        <f t="shared" si="18"/>
        <v>0.86096601007654616</v>
      </c>
      <c r="K188" t="str">
        <f t="shared" si="19"/>
        <v>&lt;=1</v>
      </c>
      <c r="N188">
        <f t="shared" si="20"/>
        <v>-2</v>
      </c>
      <c r="O188" s="94">
        <v>182</v>
      </c>
      <c r="Q188">
        <v>24274</v>
      </c>
      <c r="X188" t="s">
        <v>216</v>
      </c>
      <c r="Y188">
        <v>24571</v>
      </c>
    </row>
    <row r="189" spans="1:25">
      <c r="A189" s="93" t="s">
        <v>20</v>
      </c>
      <c r="B189" t="str">
        <f t="shared" si="14"/>
        <v>1 - Initial Period</v>
      </c>
      <c r="C189">
        <v>1</v>
      </c>
      <c r="D189">
        <v>188</v>
      </c>
      <c r="E189" t="str">
        <f t="shared" si="15"/>
        <v>2008 - 08</v>
      </c>
      <c r="F189" t="str">
        <f t="shared" si="16"/>
        <v>08</v>
      </c>
      <c r="G189" t="str">
        <f t="shared" si="17"/>
        <v>2008</v>
      </c>
      <c r="H189" s="32">
        <v>39663</v>
      </c>
      <c r="I189" s="33">
        <v>14390</v>
      </c>
      <c r="J189">
        <f t="shared" si="18"/>
        <v>-0.62737375796604844</v>
      </c>
      <c r="K189" t="str">
        <f t="shared" si="19"/>
        <v>&lt;=1</v>
      </c>
      <c r="N189">
        <f t="shared" si="20"/>
        <v>-2</v>
      </c>
      <c r="O189" s="94">
        <v>183</v>
      </c>
      <c r="Q189">
        <v>15309</v>
      </c>
      <c r="X189" t="s">
        <v>217</v>
      </c>
      <c r="Y189">
        <v>14390</v>
      </c>
    </row>
    <row r="190" spans="1:25">
      <c r="A190" s="93" t="s">
        <v>20</v>
      </c>
      <c r="B190" t="str">
        <f t="shared" si="14"/>
        <v>1 - Initial Period</v>
      </c>
      <c r="C190">
        <v>1</v>
      </c>
      <c r="D190">
        <v>189</v>
      </c>
      <c r="E190" t="str">
        <f t="shared" si="15"/>
        <v>2008 - 08</v>
      </c>
      <c r="F190" t="str">
        <f t="shared" si="16"/>
        <v>08</v>
      </c>
      <c r="G190" t="str">
        <f t="shared" si="17"/>
        <v>2008</v>
      </c>
      <c r="H190" s="32">
        <v>39670</v>
      </c>
      <c r="I190" s="33">
        <v>17231</v>
      </c>
      <c r="J190">
        <f t="shared" si="18"/>
        <v>-0.21205372250695687</v>
      </c>
      <c r="K190" t="str">
        <f t="shared" si="19"/>
        <v>&lt;=1</v>
      </c>
      <c r="N190">
        <f t="shared" si="20"/>
        <v>-2</v>
      </c>
      <c r="O190" s="94">
        <v>184</v>
      </c>
      <c r="Q190">
        <v>8633</v>
      </c>
      <c r="X190" t="s">
        <v>217</v>
      </c>
      <c r="Y190">
        <v>17231</v>
      </c>
    </row>
    <row r="191" spans="1:25">
      <c r="A191" s="93" t="s">
        <v>20</v>
      </c>
      <c r="B191" t="str">
        <f t="shared" si="14"/>
        <v>1 - Initial Period</v>
      </c>
      <c r="C191">
        <v>1</v>
      </c>
      <c r="D191">
        <v>190</v>
      </c>
      <c r="E191" t="str">
        <f t="shared" si="15"/>
        <v>2008 - 08</v>
      </c>
      <c r="F191" t="str">
        <f t="shared" si="16"/>
        <v>08</v>
      </c>
      <c r="G191" t="str">
        <f t="shared" si="17"/>
        <v>2008</v>
      </c>
      <c r="H191" s="32">
        <v>39677</v>
      </c>
      <c r="I191" s="33">
        <v>13802</v>
      </c>
      <c r="J191">
        <f t="shared" si="18"/>
        <v>-0.71333228695230178</v>
      </c>
      <c r="K191" t="str">
        <f t="shared" si="19"/>
        <v>&lt;=1</v>
      </c>
      <c r="N191">
        <f t="shared" si="20"/>
        <v>-2</v>
      </c>
      <c r="O191" s="94">
        <v>185</v>
      </c>
      <c r="Q191">
        <v>17216</v>
      </c>
      <c r="X191" t="s">
        <v>217</v>
      </c>
      <c r="Y191">
        <v>13802</v>
      </c>
    </row>
    <row r="192" spans="1:25">
      <c r="A192" s="93" t="s">
        <v>20</v>
      </c>
      <c r="B192" t="str">
        <f t="shared" si="14"/>
        <v>1 - Initial Period</v>
      </c>
      <c r="C192">
        <v>1</v>
      </c>
      <c r="D192">
        <v>191</v>
      </c>
      <c r="E192" t="str">
        <f t="shared" si="15"/>
        <v>2008 - 08</v>
      </c>
      <c r="F192" t="str">
        <f t="shared" si="16"/>
        <v>08</v>
      </c>
      <c r="G192" t="str">
        <f t="shared" si="17"/>
        <v>2008</v>
      </c>
      <c r="H192" s="32">
        <v>39684</v>
      </c>
      <c r="I192" s="33">
        <v>26653</v>
      </c>
      <c r="J192">
        <f t="shared" si="18"/>
        <v>1.1653293729156269</v>
      </c>
      <c r="K192" t="str">
        <f t="shared" si="19"/>
        <v>&lt;=2</v>
      </c>
      <c r="N192">
        <f t="shared" si="20"/>
        <v>1</v>
      </c>
      <c r="O192" s="94">
        <v>186</v>
      </c>
      <c r="Q192">
        <v>17309</v>
      </c>
      <c r="X192" t="s">
        <v>217</v>
      </c>
      <c r="Y192">
        <v>26653</v>
      </c>
    </row>
    <row r="193" spans="1:25">
      <c r="A193" t="s">
        <v>40</v>
      </c>
      <c r="B193" t="str">
        <f t="shared" si="14"/>
        <v>2 - Pre-Promo</v>
      </c>
      <c r="C193">
        <v>2</v>
      </c>
      <c r="D193">
        <v>192</v>
      </c>
      <c r="E193" t="str">
        <f t="shared" si="15"/>
        <v>2008 - 08</v>
      </c>
      <c r="F193" t="str">
        <f t="shared" si="16"/>
        <v>08</v>
      </c>
      <c r="G193" t="str">
        <f t="shared" si="17"/>
        <v>2008</v>
      </c>
      <c r="H193" s="32">
        <v>39691</v>
      </c>
      <c r="I193" s="33">
        <v>12403</v>
      </c>
      <c r="J193">
        <f t="shared" si="18"/>
        <v>-0.91784926323081961</v>
      </c>
      <c r="K193" t="str">
        <f t="shared" si="19"/>
        <v>&lt;=1</v>
      </c>
      <c r="N193">
        <f t="shared" si="20"/>
        <v>-2</v>
      </c>
      <c r="O193" s="94">
        <v>187</v>
      </c>
      <c r="Q193">
        <v>24571</v>
      </c>
      <c r="X193" t="s">
        <v>217</v>
      </c>
      <c r="Y193">
        <v>12403</v>
      </c>
    </row>
    <row r="194" spans="1:25">
      <c r="A194" t="s">
        <v>40</v>
      </c>
      <c r="B194" t="str">
        <f t="shared" ref="B194:B257" si="21">_xlfn.CONCAT(C194, " - ", A194)</f>
        <v>2 - Pre-Promo</v>
      </c>
      <c r="C194">
        <v>2</v>
      </c>
      <c r="D194">
        <v>193</v>
      </c>
      <c r="E194" t="str">
        <f t="shared" ref="E194:E257" si="22">_xlfn.CONCAT(G194, " - ", F194)</f>
        <v>2008 - 09</v>
      </c>
      <c r="F194" t="str">
        <f t="shared" ref="F194:F257" si="23">TEXT(H194,"mm")</f>
        <v>09</v>
      </c>
      <c r="G194" t="str">
        <f t="shared" ref="G194:G257" si="24">TEXT(H194,"YYYY")</f>
        <v>2008</v>
      </c>
      <c r="H194" s="32">
        <v>39698</v>
      </c>
      <c r="I194" s="33">
        <v>11695</v>
      </c>
      <c r="J194">
        <f t="shared" ref="J194:J257" si="25">(I194-$AB$4) / $AB$8</f>
        <v>-1.0213503491530431</v>
      </c>
      <c r="K194" t="str">
        <f t="shared" ref="K194:K257" si="26">IF(J194&lt;=1, "&lt;=1", IF(J194&lt;=2, "&lt;=2", IF(J194&lt;=3, "&lt;=3", "&lt;=3")))</f>
        <v>&lt;=1</v>
      </c>
      <c r="N194">
        <f t="shared" ref="N194:N257" si="27">IF(J194&gt;=3, 3, IF(J194&gt;=2, 2, IF(J194&gt;=1, 1, IF(J194&gt;=-2, -2, IF(J194&gt;=-3, -3, "Error")))))</f>
        <v>-2</v>
      </c>
      <c r="O194" s="94">
        <v>188</v>
      </c>
      <c r="Q194">
        <v>14390</v>
      </c>
      <c r="X194" t="s">
        <v>218</v>
      </c>
      <c r="Y194">
        <v>11695</v>
      </c>
    </row>
    <row r="195" spans="1:25">
      <c r="A195" t="s">
        <v>40</v>
      </c>
      <c r="B195" t="str">
        <f t="shared" si="21"/>
        <v>2 - Pre-Promo</v>
      </c>
      <c r="C195">
        <v>2</v>
      </c>
      <c r="D195">
        <v>194</v>
      </c>
      <c r="E195" t="str">
        <f t="shared" si="22"/>
        <v>2008 - 09</v>
      </c>
      <c r="F195" t="str">
        <f t="shared" si="23"/>
        <v>09</v>
      </c>
      <c r="G195" t="str">
        <f t="shared" si="24"/>
        <v>2008</v>
      </c>
      <c r="H195" s="32">
        <v>39705</v>
      </c>
      <c r="I195" s="33">
        <v>26362</v>
      </c>
      <c r="J195">
        <f t="shared" si="25"/>
        <v>1.1227886723458995</v>
      </c>
      <c r="K195" t="str">
        <f t="shared" si="26"/>
        <v>&lt;=2</v>
      </c>
      <c r="N195">
        <f t="shared" si="27"/>
        <v>1</v>
      </c>
      <c r="O195" s="94">
        <v>189</v>
      </c>
      <c r="Q195">
        <v>17231</v>
      </c>
      <c r="X195" t="s">
        <v>218</v>
      </c>
      <c r="Y195">
        <v>26362</v>
      </c>
    </row>
    <row r="196" spans="1:25">
      <c r="A196" t="s">
        <v>40</v>
      </c>
      <c r="B196" t="str">
        <f t="shared" si="21"/>
        <v>2 - Pre-Promo</v>
      </c>
      <c r="C196">
        <v>2</v>
      </c>
      <c r="D196">
        <v>195</v>
      </c>
      <c r="E196" t="str">
        <f t="shared" si="22"/>
        <v>2008 - 09</v>
      </c>
      <c r="F196" t="str">
        <f t="shared" si="23"/>
        <v>09</v>
      </c>
      <c r="G196" t="str">
        <f t="shared" si="24"/>
        <v>2008</v>
      </c>
      <c r="H196" s="32">
        <v>39712</v>
      </c>
      <c r="I196" s="33">
        <v>15772</v>
      </c>
      <c r="J196">
        <f t="shared" si="25"/>
        <v>-0.42534197725345974</v>
      </c>
      <c r="K196" t="str">
        <f t="shared" si="26"/>
        <v>&lt;=1</v>
      </c>
      <c r="N196">
        <f t="shared" si="27"/>
        <v>-2</v>
      </c>
      <c r="O196" s="94">
        <v>190</v>
      </c>
      <c r="Q196">
        <v>13802</v>
      </c>
      <c r="X196" t="s">
        <v>218</v>
      </c>
      <c r="Y196">
        <v>15772</v>
      </c>
    </row>
    <row r="197" spans="1:25">
      <c r="A197" t="s">
        <v>40</v>
      </c>
      <c r="B197" t="str">
        <f t="shared" si="21"/>
        <v>2 - Pre-Promo</v>
      </c>
      <c r="C197">
        <v>2</v>
      </c>
      <c r="D197">
        <v>196</v>
      </c>
      <c r="E197" t="str">
        <f t="shared" si="22"/>
        <v>2008 - 09</v>
      </c>
      <c r="F197" t="str">
        <f t="shared" si="23"/>
        <v>09</v>
      </c>
      <c r="G197" t="str">
        <f t="shared" si="24"/>
        <v>2008</v>
      </c>
      <c r="H197" s="32">
        <v>39719</v>
      </c>
      <c r="I197" s="33">
        <v>31972</v>
      </c>
      <c r="J197">
        <f t="shared" si="25"/>
        <v>1.9429032091025007</v>
      </c>
      <c r="K197" t="str">
        <f t="shared" si="26"/>
        <v>&lt;=2</v>
      </c>
      <c r="N197">
        <f t="shared" si="27"/>
        <v>1</v>
      </c>
      <c r="O197" s="94">
        <v>191</v>
      </c>
      <c r="Q197">
        <v>26653</v>
      </c>
      <c r="X197" t="s">
        <v>218</v>
      </c>
      <c r="Y197">
        <v>31972</v>
      </c>
    </row>
    <row r="198" spans="1:25">
      <c r="A198" t="s">
        <v>40</v>
      </c>
      <c r="B198" t="str">
        <f t="shared" si="21"/>
        <v>2 - Pre-Promo</v>
      </c>
      <c r="C198">
        <v>2</v>
      </c>
      <c r="D198">
        <v>197</v>
      </c>
      <c r="E198" t="str">
        <f t="shared" si="22"/>
        <v>2008 - 10</v>
      </c>
      <c r="F198" t="str">
        <f t="shared" si="23"/>
        <v>10</v>
      </c>
      <c r="G198" t="str">
        <f t="shared" si="24"/>
        <v>2008</v>
      </c>
      <c r="H198" s="32">
        <v>39726</v>
      </c>
      <c r="I198" s="33">
        <v>15531</v>
      </c>
      <c r="J198">
        <f t="shared" si="25"/>
        <v>-0.46057327909986628</v>
      </c>
      <c r="K198" t="str">
        <f t="shared" si="26"/>
        <v>&lt;=1</v>
      </c>
      <c r="N198">
        <f t="shared" si="27"/>
        <v>-2</v>
      </c>
      <c r="O198" s="31" t="s">
        <v>3</v>
      </c>
      <c r="X198" t="s">
        <v>219</v>
      </c>
      <c r="Y198">
        <v>15531</v>
      </c>
    </row>
    <row r="199" spans="1:25">
      <c r="A199" t="s">
        <v>40</v>
      </c>
      <c r="B199" t="str">
        <f t="shared" si="21"/>
        <v>2 - Pre-Promo</v>
      </c>
      <c r="C199">
        <v>2</v>
      </c>
      <c r="D199">
        <v>198</v>
      </c>
      <c r="E199" t="str">
        <f t="shared" si="22"/>
        <v>2008 - 10</v>
      </c>
      <c r="F199" t="str">
        <f t="shared" si="23"/>
        <v>10</v>
      </c>
      <c r="G199" t="str">
        <f t="shared" si="24"/>
        <v>2008</v>
      </c>
      <c r="H199" s="32">
        <v>39733</v>
      </c>
      <c r="I199" s="33">
        <v>19734</v>
      </c>
      <c r="J199">
        <f t="shared" si="25"/>
        <v>0.15385477758248564</v>
      </c>
      <c r="K199" t="str">
        <f t="shared" si="26"/>
        <v>&lt;=1</v>
      </c>
      <c r="N199">
        <f t="shared" si="27"/>
        <v>-2</v>
      </c>
      <c r="O199" s="94">
        <v>192</v>
      </c>
      <c r="R199">
        <v>12403</v>
      </c>
      <c r="X199" t="s">
        <v>219</v>
      </c>
      <c r="Y199">
        <v>19734</v>
      </c>
    </row>
    <row r="200" spans="1:25">
      <c r="A200" t="s">
        <v>40</v>
      </c>
      <c r="B200" t="str">
        <f t="shared" si="21"/>
        <v>2 - Pre-Promo</v>
      </c>
      <c r="C200">
        <v>2</v>
      </c>
      <c r="D200">
        <v>199</v>
      </c>
      <c r="E200" t="str">
        <f t="shared" si="22"/>
        <v>2008 - 10</v>
      </c>
      <c r="F200" t="str">
        <f t="shared" si="23"/>
        <v>10</v>
      </c>
      <c r="G200" t="str">
        <f t="shared" si="24"/>
        <v>2008</v>
      </c>
      <c r="H200" s="32">
        <v>39740</v>
      </c>
      <c r="I200" s="33">
        <v>17193</v>
      </c>
      <c r="J200">
        <f t="shared" si="25"/>
        <v>-0.21760886553668074</v>
      </c>
      <c r="K200" t="str">
        <f t="shared" si="26"/>
        <v>&lt;=1</v>
      </c>
      <c r="N200">
        <f t="shared" si="27"/>
        <v>-2</v>
      </c>
      <c r="O200" s="94">
        <v>193</v>
      </c>
      <c r="R200">
        <v>11695</v>
      </c>
      <c r="X200" t="s">
        <v>219</v>
      </c>
      <c r="Y200">
        <v>17193</v>
      </c>
    </row>
    <row r="201" spans="1:25">
      <c r="A201" t="s">
        <v>40</v>
      </c>
      <c r="B201" t="str">
        <f t="shared" si="21"/>
        <v>2 - Pre-Promo</v>
      </c>
      <c r="C201">
        <v>2</v>
      </c>
      <c r="D201">
        <v>200</v>
      </c>
      <c r="E201" t="str">
        <f t="shared" si="22"/>
        <v>2008 - 10</v>
      </c>
      <c r="F201" t="str">
        <f t="shared" si="23"/>
        <v>10</v>
      </c>
      <c r="G201" t="str">
        <f t="shared" si="24"/>
        <v>2008</v>
      </c>
      <c r="H201" s="32">
        <v>39747</v>
      </c>
      <c r="I201" s="33">
        <v>22591</v>
      </c>
      <c r="J201">
        <f t="shared" si="25"/>
        <v>0.5715138206330399</v>
      </c>
      <c r="K201" t="str">
        <f t="shared" si="26"/>
        <v>&lt;=1</v>
      </c>
      <c r="N201">
        <f t="shared" si="27"/>
        <v>-2</v>
      </c>
      <c r="O201" s="94">
        <v>194</v>
      </c>
      <c r="R201">
        <v>26362</v>
      </c>
      <c r="X201" t="s">
        <v>219</v>
      </c>
      <c r="Y201">
        <v>22591</v>
      </c>
    </row>
    <row r="202" spans="1:25">
      <c r="A202" t="s">
        <v>40</v>
      </c>
      <c r="B202" t="str">
        <f t="shared" si="21"/>
        <v>2 - Pre-Promo</v>
      </c>
      <c r="C202">
        <v>2</v>
      </c>
      <c r="D202">
        <v>201</v>
      </c>
      <c r="E202" t="str">
        <f t="shared" si="22"/>
        <v>2008 - 11</v>
      </c>
      <c r="F202" t="str">
        <f t="shared" si="23"/>
        <v>11</v>
      </c>
      <c r="G202" t="str">
        <f t="shared" si="24"/>
        <v>2008</v>
      </c>
      <c r="H202" s="32">
        <v>39754</v>
      </c>
      <c r="I202" s="33">
        <v>8992</v>
      </c>
      <c r="J202">
        <f t="shared" si="25"/>
        <v>-1.416496444135769</v>
      </c>
      <c r="K202" t="str">
        <f t="shared" si="26"/>
        <v>&lt;=1</v>
      </c>
      <c r="N202">
        <f t="shared" si="27"/>
        <v>-2</v>
      </c>
      <c r="O202" s="94">
        <v>195</v>
      </c>
      <c r="R202">
        <v>15772</v>
      </c>
      <c r="X202" t="s">
        <v>220</v>
      </c>
      <c r="Y202">
        <v>8992</v>
      </c>
    </row>
    <row r="203" spans="1:25">
      <c r="A203" t="s">
        <v>40</v>
      </c>
      <c r="B203" t="str">
        <f t="shared" si="21"/>
        <v>2 - Pre-Promo</v>
      </c>
      <c r="C203">
        <v>2</v>
      </c>
      <c r="D203">
        <v>202</v>
      </c>
      <c r="E203" t="str">
        <f t="shared" si="22"/>
        <v>2008 - 11</v>
      </c>
      <c r="F203" t="str">
        <f t="shared" si="23"/>
        <v>11</v>
      </c>
      <c r="G203" t="str">
        <f t="shared" si="24"/>
        <v>2008</v>
      </c>
      <c r="H203" s="32">
        <v>39761</v>
      </c>
      <c r="I203" s="33">
        <v>19104</v>
      </c>
      <c r="J203">
        <f t="shared" si="25"/>
        <v>6.1756353668642738E-2</v>
      </c>
      <c r="K203" t="str">
        <f t="shared" si="26"/>
        <v>&lt;=1</v>
      </c>
      <c r="N203">
        <f t="shared" si="27"/>
        <v>-2</v>
      </c>
      <c r="O203" s="94">
        <v>196</v>
      </c>
      <c r="R203">
        <v>31972</v>
      </c>
      <c r="X203" t="s">
        <v>220</v>
      </c>
      <c r="Y203">
        <v>19104</v>
      </c>
    </row>
    <row r="204" spans="1:25">
      <c r="A204" t="s">
        <v>40</v>
      </c>
      <c r="B204" t="str">
        <f t="shared" si="21"/>
        <v>2 - Pre-Promo</v>
      </c>
      <c r="C204">
        <v>2</v>
      </c>
      <c r="D204">
        <v>203</v>
      </c>
      <c r="E204" t="str">
        <f t="shared" si="22"/>
        <v>2008 - 11</v>
      </c>
      <c r="F204" t="str">
        <f t="shared" si="23"/>
        <v>11</v>
      </c>
      <c r="G204" t="str">
        <f t="shared" si="24"/>
        <v>2008</v>
      </c>
      <c r="H204" s="32">
        <v>39768</v>
      </c>
      <c r="I204" s="33">
        <v>21455</v>
      </c>
      <c r="J204">
        <f t="shared" si="25"/>
        <v>0.40544428163918983</v>
      </c>
      <c r="K204" t="str">
        <f t="shared" si="26"/>
        <v>&lt;=1</v>
      </c>
      <c r="N204">
        <f t="shared" si="27"/>
        <v>-2</v>
      </c>
      <c r="O204" s="94">
        <v>197</v>
      </c>
      <c r="R204">
        <v>15531</v>
      </c>
      <c r="X204" t="s">
        <v>220</v>
      </c>
      <c r="Y204">
        <v>21455</v>
      </c>
    </row>
    <row r="205" spans="1:25">
      <c r="A205" t="s">
        <v>40</v>
      </c>
      <c r="B205" t="str">
        <f t="shared" si="21"/>
        <v>2 - Pre-Promo</v>
      </c>
      <c r="C205">
        <v>2</v>
      </c>
      <c r="D205">
        <v>204</v>
      </c>
      <c r="E205" t="str">
        <f t="shared" si="22"/>
        <v>2008 - 11</v>
      </c>
      <c r="F205" t="str">
        <f t="shared" si="23"/>
        <v>11</v>
      </c>
      <c r="G205" t="str">
        <f t="shared" si="24"/>
        <v>2008</v>
      </c>
      <c r="H205" s="32">
        <v>39775</v>
      </c>
      <c r="I205" s="33">
        <v>18784</v>
      </c>
      <c r="J205">
        <f t="shared" si="25"/>
        <v>1.49762018393892E-2</v>
      </c>
      <c r="K205" t="str">
        <f t="shared" si="26"/>
        <v>&lt;=1</v>
      </c>
      <c r="N205">
        <f t="shared" si="27"/>
        <v>-2</v>
      </c>
      <c r="O205" s="94">
        <v>198</v>
      </c>
      <c r="R205">
        <v>19734</v>
      </c>
      <c r="X205" t="s">
        <v>220</v>
      </c>
      <c r="Y205">
        <v>18784</v>
      </c>
    </row>
    <row r="206" spans="1:25">
      <c r="A206" t="s">
        <v>40</v>
      </c>
      <c r="B206" t="str">
        <f t="shared" si="21"/>
        <v>2 - Pre-Promo</v>
      </c>
      <c r="C206">
        <v>2</v>
      </c>
      <c r="D206">
        <v>205</v>
      </c>
      <c r="E206" t="str">
        <f t="shared" si="22"/>
        <v>2008 - 11</v>
      </c>
      <c r="F206" t="str">
        <f t="shared" si="23"/>
        <v>11</v>
      </c>
      <c r="G206" t="str">
        <f t="shared" si="24"/>
        <v>2008</v>
      </c>
      <c r="H206" s="32">
        <v>39782</v>
      </c>
      <c r="I206" s="33">
        <v>14298</v>
      </c>
      <c r="J206">
        <f t="shared" si="25"/>
        <v>-0.64082305161695885</v>
      </c>
      <c r="K206" t="str">
        <f t="shared" si="26"/>
        <v>&lt;=1</v>
      </c>
      <c r="N206">
        <f t="shared" si="27"/>
        <v>-2</v>
      </c>
      <c r="O206" s="94">
        <v>199</v>
      </c>
      <c r="R206">
        <v>17193</v>
      </c>
      <c r="X206" t="s">
        <v>220</v>
      </c>
      <c r="Y206">
        <v>14298</v>
      </c>
    </row>
    <row r="207" spans="1:25">
      <c r="A207" t="s">
        <v>40</v>
      </c>
      <c r="B207" t="str">
        <f t="shared" si="21"/>
        <v>2 - Pre-Promo</v>
      </c>
      <c r="C207">
        <v>2</v>
      </c>
      <c r="D207">
        <v>206</v>
      </c>
      <c r="E207" t="str">
        <f t="shared" si="22"/>
        <v>2008 - 12</v>
      </c>
      <c r="F207" t="str">
        <f t="shared" si="23"/>
        <v>12</v>
      </c>
      <c r="G207" t="str">
        <f t="shared" si="24"/>
        <v>2008</v>
      </c>
      <c r="H207" s="32">
        <v>39789</v>
      </c>
      <c r="I207" s="33">
        <v>17215</v>
      </c>
      <c r="J207">
        <f t="shared" si="25"/>
        <v>-0.21439273009841955</v>
      </c>
      <c r="K207" t="str">
        <f t="shared" si="26"/>
        <v>&lt;=1</v>
      </c>
      <c r="N207">
        <f t="shared" si="27"/>
        <v>-2</v>
      </c>
      <c r="O207" s="94">
        <v>200</v>
      </c>
      <c r="R207">
        <v>22591</v>
      </c>
      <c r="X207" t="s">
        <v>221</v>
      </c>
      <c r="Y207">
        <v>17215</v>
      </c>
    </row>
    <row r="208" spans="1:25">
      <c r="A208" t="s">
        <v>40</v>
      </c>
      <c r="B208" t="str">
        <f t="shared" si="21"/>
        <v>2 - Pre-Promo</v>
      </c>
      <c r="C208">
        <v>2</v>
      </c>
      <c r="D208">
        <v>207</v>
      </c>
      <c r="E208" t="str">
        <f t="shared" si="22"/>
        <v>2008 - 12</v>
      </c>
      <c r="F208" t="str">
        <f t="shared" si="23"/>
        <v>12</v>
      </c>
      <c r="G208" t="str">
        <f t="shared" si="24"/>
        <v>2008</v>
      </c>
      <c r="H208" s="32">
        <v>39796</v>
      </c>
      <c r="I208" s="33">
        <v>27257</v>
      </c>
      <c r="J208">
        <f t="shared" si="25"/>
        <v>1.253626909493343</v>
      </c>
      <c r="K208" t="str">
        <f t="shared" si="26"/>
        <v>&lt;=2</v>
      </c>
      <c r="N208">
        <f t="shared" si="27"/>
        <v>1</v>
      </c>
      <c r="O208" s="94">
        <v>201</v>
      </c>
      <c r="R208">
        <v>8992</v>
      </c>
      <c r="X208" t="s">
        <v>221</v>
      </c>
      <c r="Y208">
        <v>27257</v>
      </c>
    </row>
    <row r="209" spans="1:25">
      <c r="A209" t="s">
        <v>40</v>
      </c>
      <c r="B209" t="str">
        <f t="shared" si="21"/>
        <v>2 - Pre-Promo</v>
      </c>
      <c r="C209">
        <v>2</v>
      </c>
      <c r="D209">
        <v>208</v>
      </c>
      <c r="E209" t="str">
        <f t="shared" si="22"/>
        <v>2008 - 12</v>
      </c>
      <c r="F209" t="str">
        <f t="shared" si="23"/>
        <v>12</v>
      </c>
      <c r="G209" t="str">
        <f t="shared" si="24"/>
        <v>2008</v>
      </c>
      <c r="H209" s="32">
        <v>39803</v>
      </c>
      <c r="I209" s="33">
        <v>11292</v>
      </c>
      <c r="J209">
        <f t="shared" si="25"/>
        <v>-1.0802641028630093</v>
      </c>
      <c r="K209" t="str">
        <f t="shared" si="26"/>
        <v>&lt;=1</v>
      </c>
      <c r="N209">
        <f t="shared" si="27"/>
        <v>-2</v>
      </c>
      <c r="O209" s="94">
        <v>202</v>
      </c>
      <c r="R209">
        <v>19104</v>
      </c>
      <c r="X209" t="s">
        <v>221</v>
      </c>
      <c r="Y209">
        <v>11292</v>
      </c>
    </row>
    <row r="210" spans="1:25">
      <c r="A210" t="s">
        <v>40</v>
      </c>
      <c r="B210" t="str">
        <f t="shared" si="21"/>
        <v>2 - Pre-Promo</v>
      </c>
      <c r="C210">
        <v>2</v>
      </c>
      <c r="D210">
        <v>209</v>
      </c>
      <c r="E210" t="str">
        <f t="shared" si="22"/>
        <v>2008 - 12</v>
      </c>
      <c r="F210" t="str">
        <f t="shared" si="23"/>
        <v>12</v>
      </c>
      <c r="G210" t="str">
        <f t="shared" si="24"/>
        <v>2008</v>
      </c>
      <c r="H210" s="32">
        <v>39810</v>
      </c>
      <c r="I210" s="33">
        <v>20148</v>
      </c>
      <c r="J210">
        <f t="shared" si="25"/>
        <v>0.2143765990115824</v>
      </c>
      <c r="K210" t="str">
        <f t="shared" si="26"/>
        <v>&lt;=1</v>
      </c>
      <c r="N210">
        <f t="shared" si="27"/>
        <v>-2</v>
      </c>
      <c r="O210" s="94">
        <v>203</v>
      </c>
      <c r="R210">
        <v>21455</v>
      </c>
      <c r="X210" t="s">
        <v>221</v>
      </c>
      <c r="Y210">
        <v>20148</v>
      </c>
    </row>
    <row r="211" spans="1:25">
      <c r="A211" t="s">
        <v>40</v>
      </c>
      <c r="B211" t="str">
        <f t="shared" si="21"/>
        <v>2 - Pre-Promo</v>
      </c>
      <c r="C211">
        <v>2</v>
      </c>
      <c r="D211">
        <v>210</v>
      </c>
      <c r="E211" t="str">
        <f t="shared" si="22"/>
        <v>2009 - 01</v>
      </c>
      <c r="F211" t="str">
        <f t="shared" si="23"/>
        <v>01</v>
      </c>
      <c r="G211" t="str">
        <f t="shared" si="24"/>
        <v>2009</v>
      </c>
      <c r="H211" s="32">
        <v>39817</v>
      </c>
      <c r="I211" s="33">
        <v>16454</v>
      </c>
      <c r="J211">
        <f t="shared" si="25"/>
        <v>-0.3256417786673631</v>
      </c>
      <c r="K211" t="str">
        <f t="shared" si="26"/>
        <v>&lt;=1</v>
      </c>
      <c r="N211">
        <f t="shared" si="27"/>
        <v>-2</v>
      </c>
      <c r="O211" s="94">
        <v>204</v>
      </c>
      <c r="R211">
        <v>18784</v>
      </c>
      <c r="X211" t="s">
        <v>222</v>
      </c>
      <c r="Y211">
        <v>16454</v>
      </c>
    </row>
    <row r="212" spans="1:25">
      <c r="A212" t="s">
        <v>40</v>
      </c>
      <c r="B212" t="str">
        <f t="shared" si="21"/>
        <v>2 - Pre-Promo</v>
      </c>
      <c r="C212">
        <v>2</v>
      </c>
      <c r="D212">
        <v>211</v>
      </c>
      <c r="E212" t="str">
        <f t="shared" si="22"/>
        <v>2009 - 01</v>
      </c>
      <c r="F212" t="str">
        <f t="shared" si="23"/>
        <v>01</v>
      </c>
      <c r="G212" t="str">
        <f t="shared" si="24"/>
        <v>2009</v>
      </c>
      <c r="H212" s="32">
        <v>39824</v>
      </c>
      <c r="I212" s="33">
        <v>12703</v>
      </c>
      <c r="J212">
        <f t="shared" si="25"/>
        <v>-0.87399287089089439</v>
      </c>
      <c r="K212" t="str">
        <f t="shared" si="26"/>
        <v>&lt;=1</v>
      </c>
      <c r="N212">
        <f t="shared" si="27"/>
        <v>-2</v>
      </c>
      <c r="O212" s="94">
        <v>205</v>
      </c>
      <c r="R212">
        <v>14298</v>
      </c>
      <c r="X212" t="s">
        <v>222</v>
      </c>
      <c r="Y212">
        <v>12703</v>
      </c>
    </row>
    <row r="213" spans="1:25">
      <c r="A213" t="s">
        <v>40</v>
      </c>
      <c r="B213" t="str">
        <f t="shared" si="21"/>
        <v>2 - Pre-Promo</v>
      </c>
      <c r="C213">
        <v>2</v>
      </c>
      <c r="D213">
        <v>212</v>
      </c>
      <c r="E213" t="str">
        <f t="shared" si="22"/>
        <v>2009 - 01</v>
      </c>
      <c r="F213" t="str">
        <f t="shared" si="23"/>
        <v>01</v>
      </c>
      <c r="G213" t="str">
        <f t="shared" si="24"/>
        <v>2009</v>
      </c>
      <c r="H213" s="32">
        <v>39831</v>
      </c>
      <c r="I213" s="33">
        <v>26303</v>
      </c>
      <c r="J213">
        <f t="shared" si="25"/>
        <v>1.114163581852381</v>
      </c>
      <c r="K213" t="str">
        <f t="shared" si="26"/>
        <v>&lt;=2</v>
      </c>
      <c r="N213">
        <f t="shared" si="27"/>
        <v>1</v>
      </c>
      <c r="O213" s="94">
        <v>206</v>
      </c>
      <c r="R213">
        <v>17215</v>
      </c>
      <c r="X213" t="s">
        <v>222</v>
      </c>
      <c r="Y213">
        <v>26303</v>
      </c>
    </row>
    <row r="214" spans="1:25">
      <c r="A214" t="s">
        <v>41</v>
      </c>
      <c r="B214" t="str">
        <f t="shared" si="21"/>
        <v>3 - Promo</v>
      </c>
      <c r="C214">
        <v>3</v>
      </c>
      <c r="D214">
        <v>213</v>
      </c>
      <c r="E214" t="str">
        <f t="shared" si="22"/>
        <v>2009 - 01</v>
      </c>
      <c r="F214" t="str">
        <f t="shared" si="23"/>
        <v>01</v>
      </c>
      <c r="G214" t="str">
        <f t="shared" si="24"/>
        <v>2009</v>
      </c>
      <c r="H214" s="32">
        <v>39838</v>
      </c>
      <c r="I214" s="33">
        <v>22199</v>
      </c>
      <c r="J214">
        <f t="shared" si="25"/>
        <v>0.51420813464220427</v>
      </c>
      <c r="K214" t="str">
        <f t="shared" si="26"/>
        <v>&lt;=1</v>
      </c>
      <c r="N214">
        <f t="shared" si="27"/>
        <v>-2</v>
      </c>
      <c r="O214" s="94">
        <v>207</v>
      </c>
      <c r="R214">
        <v>27257</v>
      </c>
      <c r="X214" t="s">
        <v>222</v>
      </c>
      <c r="Y214">
        <v>22199</v>
      </c>
    </row>
    <row r="215" spans="1:25">
      <c r="A215" t="s">
        <v>41</v>
      </c>
      <c r="B215" t="str">
        <f t="shared" si="21"/>
        <v>3 - Promo</v>
      </c>
      <c r="C215">
        <v>3</v>
      </c>
      <c r="D215">
        <v>214</v>
      </c>
      <c r="E215" t="str">
        <f t="shared" si="22"/>
        <v>2009 - 02</v>
      </c>
      <c r="F215" t="str">
        <f t="shared" si="23"/>
        <v>02</v>
      </c>
      <c r="G215" t="str">
        <f t="shared" si="24"/>
        <v>2009</v>
      </c>
      <c r="H215" s="32">
        <v>39845</v>
      </c>
      <c r="I215" s="33">
        <v>16535</v>
      </c>
      <c r="J215">
        <f t="shared" si="25"/>
        <v>-0.31380055273558333</v>
      </c>
      <c r="K215" t="str">
        <f t="shared" si="26"/>
        <v>&lt;=1</v>
      </c>
      <c r="N215">
        <f t="shared" si="27"/>
        <v>-2</v>
      </c>
      <c r="O215" s="94">
        <v>208</v>
      </c>
      <c r="R215">
        <v>11292</v>
      </c>
      <c r="X215" t="s">
        <v>223</v>
      </c>
      <c r="Y215">
        <v>16535</v>
      </c>
    </row>
    <row r="216" spans="1:25">
      <c r="A216" t="s">
        <v>41</v>
      </c>
      <c r="B216" t="str">
        <f t="shared" si="21"/>
        <v>3 - Promo</v>
      </c>
      <c r="C216">
        <v>3</v>
      </c>
      <c r="D216">
        <v>215</v>
      </c>
      <c r="E216" t="str">
        <f t="shared" si="22"/>
        <v>2009 - 02</v>
      </c>
      <c r="F216" t="str">
        <f t="shared" si="23"/>
        <v>02</v>
      </c>
      <c r="G216" t="str">
        <f t="shared" si="24"/>
        <v>2009</v>
      </c>
      <c r="H216" s="32">
        <v>39852</v>
      </c>
      <c r="I216" s="33">
        <v>7814</v>
      </c>
      <c r="J216">
        <f t="shared" si="25"/>
        <v>-1.5887058780572088</v>
      </c>
      <c r="K216" t="str">
        <f t="shared" si="26"/>
        <v>&lt;=1</v>
      </c>
      <c r="N216">
        <f t="shared" si="27"/>
        <v>-2</v>
      </c>
      <c r="O216" s="94">
        <v>209</v>
      </c>
      <c r="R216">
        <v>20148</v>
      </c>
      <c r="X216" t="s">
        <v>223</v>
      </c>
      <c r="Y216">
        <v>7814</v>
      </c>
    </row>
    <row r="217" spans="1:25">
      <c r="A217" t="s">
        <v>41</v>
      </c>
      <c r="B217" t="str">
        <f t="shared" si="21"/>
        <v>3 - Promo</v>
      </c>
      <c r="C217">
        <v>3</v>
      </c>
      <c r="D217">
        <v>216</v>
      </c>
      <c r="E217" t="str">
        <f t="shared" si="22"/>
        <v>2009 - 02</v>
      </c>
      <c r="F217" t="str">
        <f t="shared" si="23"/>
        <v>02</v>
      </c>
      <c r="G217" t="str">
        <f t="shared" si="24"/>
        <v>2009</v>
      </c>
      <c r="H217" s="32">
        <v>39859</v>
      </c>
      <c r="I217" s="33">
        <v>28041</v>
      </c>
      <c r="J217">
        <f t="shared" si="25"/>
        <v>1.3682382814750143</v>
      </c>
      <c r="K217" t="str">
        <f t="shared" si="26"/>
        <v>&lt;=2</v>
      </c>
      <c r="N217">
        <f t="shared" si="27"/>
        <v>1</v>
      </c>
      <c r="O217" s="94">
        <v>210</v>
      </c>
      <c r="R217">
        <v>16454</v>
      </c>
      <c r="X217" t="s">
        <v>223</v>
      </c>
      <c r="Y217">
        <v>28041</v>
      </c>
    </row>
    <row r="218" spans="1:25">
      <c r="A218" t="s">
        <v>41</v>
      </c>
      <c r="B218" t="str">
        <f t="shared" si="21"/>
        <v>3 - Promo</v>
      </c>
      <c r="C218">
        <v>3</v>
      </c>
      <c r="D218">
        <v>217</v>
      </c>
      <c r="E218" t="str">
        <f t="shared" si="22"/>
        <v>2009 - 02</v>
      </c>
      <c r="F218" t="str">
        <f t="shared" si="23"/>
        <v>02</v>
      </c>
      <c r="G218" t="str">
        <f t="shared" si="24"/>
        <v>2009</v>
      </c>
      <c r="H218" s="32">
        <v>39866</v>
      </c>
      <c r="I218" s="33">
        <v>31496</v>
      </c>
      <c r="J218">
        <f t="shared" si="25"/>
        <v>1.8733177332564861</v>
      </c>
      <c r="K218" t="str">
        <f t="shared" si="26"/>
        <v>&lt;=2</v>
      </c>
      <c r="N218">
        <f t="shared" si="27"/>
        <v>1</v>
      </c>
      <c r="O218" s="94">
        <v>211</v>
      </c>
      <c r="R218">
        <v>12703</v>
      </c>
      <c r="X218" t="s">
        <v>223</v>
      </c>
      <c r="Y218">
        <v>31496</v>
      </c>
    </row>
    <row r="219" spans="1:25">
      <c r="A219" t="s">
        <v>41</v>
      </c>
      <c r="B219" t="str">
        <f t="shared" si="21"/>
        <v>3 - Promo</v>
      </c>
      <c r="C219">
        <v>3</v>
      </c>
      <c r="D219">
        <v>218</v>
      </c>
      <c r="E219" t="str">
        <f t="shared" si="22"/>
        <v>2009 - 03</v>
      </c>
      <c r="F219" t="str">
        <f t="shared" si="23"/>
        <v>03</v>
      </c>
      <c r="G219" t="str">
        <f t="shared" si="24"/>
        <v>2009</v>
      </c>
      <c r="H219" s="32">
        <v>39873</v>
      </c>
      <c r="I219" s="33">
        <v>10181</v>
      </c>
      <c r="J219">
        <f t="shared" si="25"/>
        <v>-1.2426789424951989</v>
      </c>
      <c r="K219" t="str">
        <f t="shared" si="26"/>
        <v>&lt;=1</v>
      </c>
      <c r="N219">
        <f t="shared" si="27"/>
        <v>-2</v>
      </c>
      <c r="O219" s="94">
        <v>212</v>
      </c>
      <c r="R219">
        <v>26303</v>
      </c>
      <c r="X219" t="s">
        <v>224</v>
      </c>
      <c r="Y219">
        <v>10181</v>
      </c>
    </row>
    <row r="220" spans="1:25">
      <c r="A220" t="s">
        <v>41</v>
      </c>
      <c r="B220" t="str">
        <f t="shared" si="21"/>
        <v>3 - Promo</v>
      </c>
      <c r="C220">
        <v>3</v>
      </c>
      <c r="D220">
        <v>219</v>
      </c>
      <c r="E220" t="str">
        <f t="shared" si="22"/>
        <v>2009 - 03</v>
      </c>
      <c r="F220" t="str">
        <f t="shared" si="23"/>
        <v>03</v>
      </c>
      <c r="G220" t="str">
        <f t="shared" si="24"/>
        <v>2009</v>
      </c>
      <c r="H220" s="32">
        <v>39880</v>
      </c>
      <c r="I220" s="33">
        <v>9727</v>
      </c>
      <c r="J220">
        <f t="shared" si="25"/>
        <v>-1.3090482829029524</v>
      </c>
      <c r="K220" t="str">
        <f t="shared" si="26"/>
        <v>&lt;=1</v>
      </c>
      <c r="N220">
        <f t="shared" si="27"/>
        <v>-2</v>
      </c>
      <c r="O220" s="31" t="s">
        <v>4</v>
      </c>
      <c r="X220" t="s">
        <v>224</v>
      </c>
      <c r="Y220">
        <v>9727</v>
      </c>
    </row>
    <row r="221" spans="1:25">
      <c r="A221" t="s">
        <v>41</v>
      </c>
      <c r="B221" t="str">
        <f t="shared" si="21"/>
        <v>3 - Promo</v>
      </c>
      <c r="C221">
        <v>3</v>
      </c>
      <c r="D221">
        <v>220</v>
      </c>
      <c r="E221" t="str">
        <f t="shared" si="22"/>
        <v>2009 - 03</v>
      </c>
      <c r="F221" t="str">
        <f t="shared" si="23"/>
        <v>03</v>
      </c>
      <c r="G221" t="str">
        <f t="shared" si="24"/>
        <v>2009</v>
      </c>
      <c r="H221" s="32">
        <v>39887</v>
      </c>
      <c r="I221" s="33">
        <v>18323</v>
      </c>
      <c r="J221">
        <f t="shared" si="25"/>
        <v>-5.2416454389629177E-2</v>
      </c>
      <c r="K221" t="str">
        <f t="shared" si="26"/>
        <v>&lt;=1</v>
      </c>
      <c r="N221">
        <f t="shared" si="27"/>
        <v>-2</v>
      </c>
      <c r="O221" s="94">
        <v>213</v>
      </c>
      <c r="S221">
        <v>22199</v>
      </c>
      <c r="X221" t="s">
        <v>224</v>
      </c>
      <c r="Y221">
        <v>18323</v>
      </c>
    </row>
    <row r="222" spans="1:25">
      <c r="A222" t="s">
        <v>41</v>
      </c>
      <c r="B222" t="str">
        <f t="shared" si="21"/>
        <v>3 - Promo</v>
      </c>
      <c r="C222">
        <v>3</v>
      </c>
      <c r="D222">
        <v>221</v>
      </c>
      <c r="E222" t="str">
        <f t="shared" si="22"/>
        <v>2009 - 03</v>
      </c>
      <c r="F222" t="str">
        <f t="shared" si="23"/>
        <v>03</v>
      </c>
      <c r="G222" t="str">
        <f t="shared" si="24"/>
        <v>2009</v>
      </c>
      <c r="H222" s="32">
        <v>39894</v>
      </c>
      <c r="I222" s="33">
        <v>17299</v>
      </c>
      <c r="J222">
        <f t="shared" si="25"/>
        <v>-0.2021129402432405</v>
      </c>
      <c r="K222" t="str">
        <f t="shared" si="26"/>
        <v>&lt;=1</v>
      </c>
      <c r="N222">
        <f t="shared" si="27"/>
        <v>-2</v>
      </c>
      <c r="O222" s="94">
        <v>214</v>
      </c>
      <c r="S222">
        <v>16535</v>
      </c>
      <c r="X222" t="s">
        <v>224</v>
      </c>
      <c r="Y222">
        <v>17299</v>
      </c>
    </row>
    <row r="223" spans="1:25">
      <c r="A223" t="s">
        <v>41</v>
      </c>
      <c r="B223" t="str">
        <f t="shared" si="21"/>
        <v>3 - Promo</v>
      </c>
      <c r="C223">
        <v>3</v>
      </c>
      <c r="D223">
        <v>222</v>
      </c>
      <c r="E223" t="str">
        <f t="shared" si="22"/>
        <v>2009 - 03</v>
      </c>
      <c r="F223" t="str">
        <f t="shared" si="23"/>
        <v>03</v>
      </c>
      <c r="G223" t="str">
        <f t="shared" si="24"/>
        <v>2009</v>
      </c>
      <c r="H223" s="32">
        <v>39901</v>
      </c>
      <c r="I223" s="33">
        <v>13862</v>
      </c>
      <c r="J223">
        <f t="shared" si="25"/>
        <v>-0.7045610084843168</v>
      </c>
      <c r="K223" t="str">
        <f t="shared" si="26"/>
        <v>&lt;=1</v>
      </c>
      <c r="N223">
        <f t="shared" si="27"/>
        <v>-2</v>
      </c>
      <c r="O223" s="94">
        <v>215</v>
      </c>
      <c r="S223">
        <v>7814</v>
      </c>
      <c r="X223" t="s">
        <v>224</v>
      </c>
      <c r="Y223">
        <v>13862</v>
      </c>
    </row>
    <row r="224" spans="1:25">
      <c r="A224" t="s">
        <v>41</v>
      </c>
      <c r="B224" t="str">
        <f t="shared" si="21"/>
        <v>3 - Promo</v>
      </c>
      <c r="C224">
        <v>3</v>
      </c>
      <c r="D224">
        <v>223</v>
      </c>
      <c r="E224" t="str">
        <f t="shared" si="22"/>
        <v>2009 - 04</v>
      </c>
      <c r="F224" t="str">
        <f t="shared" si="23"/>
        <v>04</v>
      </c>
      <c r="G224" t="str">
        <f t="shared" si="24"/>
        <v>2009</v>
      </c>
      <c r="H224" s="32">
        <v>39908</v>
      </c>
      <c r="I224" s="33">
        <v>19007</v>
      </c>
      <c r="J224">
        <f t="shared" si="25"/>
        <v>4.7576120145400261E-2</v>
      </c>
      <c r="K224" t="str">
        <f t="shared" si="26"/>
        <v>&lt;=1</v>
      </c>
      <c r="N224">
        <f t="shared" si="27"/>
        <v>-2</v>
      </c>
      <c r="O224" s="94">
        <v>216</v>
      </c>
      <c r="S224">
        <v>28041</v>
      </c>
      <c r="X224" t="s">
        <v>225</v>
      </c>
      <c r="Y224">
        <v>19007</v>
      </c>
    </row>
    <row r="225" spans="1:25">
      <c r="A225" t="s">
        <v>41</v>
      </c>
      <c r="B225" t="str">
        <f t="shared" si="21"/>
        <v>3 - Promo</v>
      </c>
      <c r="C225">
        <v>3</v>
      </c>
      <c r="D225">
        <v>224</v>
      </c>
      <c r="E225" t="str">
        <f t="shared" si="22"/>
        <v>2009 - 04</v>
      </c>
      <c r="F225" t="str">
        <f t="shared" si="23"/>
        <v>04</v>
      </c>
      <c r="G225" t="str">
        <f t="shared" si="24"/>
        <v>2009</v>
      </c>
      <c r="H225" s="32">
        <v>39915</v>
      </c>
      <c r="I225" s="33">
        <v>23284</v>
      </c>
      <c r="J225">
        <f t="shared" si="25"/>
        <v>0.67282208693826706</v>
      </c>
      <c r="K225" t="str">
        <f t="shared" si="26"/>
        <v>&lt;=1</v>
      </c>
      <c r="N225">
        <f t="shared" si="27"/>
        <v>-2</v>
      </c>
      <c r="O225" s="94">
        <v>217</v>
      </c>
      <c r="S225">
        <v>31496</v>
      </c>
      <c r="X225" t="s">
        <v>225</v>
      </c>
      <c r="Y225">
        <v>23284</v>
      </c>
    </row>
    <row r="226" spans="1:25">
      <c r="A226" t="s">
        <v>41</v>
      </c>
      <c r="B226" t="str">
        <f t="shared" si="21"/>
        <v>3 - Promo</v>
      </c>
      <c r="C226">
        <v>3</v>
      </c>
      <c r="D226">
        <v>225</v>
      </c>
      <c r="E226" t="str">
        <f t="shared" si="22"/>
        <v>2009 - 04</v>
      </c>
      <c r="F226" t="str">
        <f t="shared" si="23"/>
        <v>04</v>
      </c>
      <c r="G226" t="str">
        <f t="shared" si="24"/>
        <v>2009</v>
      </c>
      <c r="H226" s="32">
        <v>39922</v>
      </c>
      <c r="I226" s="33">
        <v>17374</v>
      </c>
      <c r="J226">
        <f t="shared" si="25"/>
        <v>-0.1911488421582592</v>
      </c>
      <c r="K226" t="str">
        <f t="shared" si="26"/>
        <v>&lt;=1</v>
      </c>
      <c r="N226">
        <f t="shared" si="27"/>
        <v>-2</v>
      </c>
      <c r="O226" s="94">
        <v>218</v>
      </c>
      <c r="S226">
        <v>10181</v>
      </c>
      <c r="X226" t="s">
        <v>225</v>
      </c>
      <c r="Y226">
        <v>17374</v>
      </c>
    </row>
    <row r="227" spans="1:25">
      <c r="A227" t="s">
        <v>41</v>
      </c>
      <c r="B227" t="str">
        <f t="shared" si="21"/>
        <v>3 - Promo</v>
      </c>
      <c r="C227">
        <v>3</v>
      </c>
      <c r="D227">
        <v>226</v>
      </c>
      <c r="E227" t="str">
        <f t="shared" si="22"/>
        <v>2009 - 04</v>
      </c>
      <c r="F227" t="str">
        <f t="shared" si="23"/>
        <v>04</v>
      </c>
      <c r="G227" t="str">
        <f t="shared" si="24"/>
        <v>2009</v>
      </c>
      <c r="H227" s="32">
        <v>39929</v>
      </c>
      <c r="I227" s="33">
        <v>18195</v>
      </c>
      <c r="J227">
        <f t="shared" si="25"/>
        <v>-7.1128515121330588E-2</v>
      </c>
      <c r="K227" t="str">
        <f t="shared" si="26"/>
        <v>&lt;=1</v>
      </c>
      <c r="N227">
        <f t="shared" si="27"/>
        <v>-2</v>
      </c>
      <c r="O227" s="94">
        <v>219</v>
      </c>
      <c r="S227">
        <v>9727</v>
      </c>
      <c r="X227" t="s">
        <v>225</v>
      </c>
      <c r="Y227">
        <v>18195</v>
      </c>
    </row>
    <row r="228" spans="1:25">
      <c r="A228" t="s">
        <v>41</v>
      </c>
      <c r="B228" t="str">
        <f t="shared" si="21"/>
        <v>3 - Promo</v>
      </c>
      <c r="C228">
        <v>3</v>
      </c>
      <c r="D228">
        <v>227</v>
      </c>
      <c r="E228" t="str">
        <f t="shared" si="22"/>
        <v>2009 - 05</v>
      </c>
      <c r="F228" t="str">
        <f t="shared" si="23"/>
        <v>05</v>
      </c>
      <c r="G228" t="str">
        <f t="shared" si="24"/>
        <v>2009</v>
      </c>
      <c r="H228" s="32">
        <v>39936</v>
      </c>
      <c r="I228" s="33">
        <v>9176</v>
      </c>
      <c r="J228">
        <f t="shared" si="25"/>
        <v>-1.3895978568339482</v>
      </c>
      <c r="K228" t="str">
        <f t="shared" si="26"/>
        <v>&lt;=1</v>
      </c>
      <c r="N228">
        <f t="shared" si="27"/>
        <v>-2</v>
      </c>
      <c r="O228" s="94">
        <v>220</v>
      </c>
      <c r="S228">
        <v>18323</v>
      </c>
      <c r="X228" t="s">
        <v>226</v>
      </c>
      <c r="Y228">
        <v>9176</v>
      </c>
    </row>
    <row r="229" spans="1:25">
      <c r="A229" t="s">
        <v>41</v>
      </c>
      <c r="B229" t="str">
        <f t="shared" si="21"/>
        <v>3 - Promo</v>
      </c>
      <c r="C229">
        <v>3</v>
      </c>
      <c r="D229">
        <v>228</v>
      </c>
      <c r="E229" t="str">
        <f t="shared" si="22"/>
        <v>2009 - 05</v>
      </c>
      <c r="F229" t="str">
        <f t="shared" si="23"/>
        <v>05</v>
      </c>
      <c r="G229" t="str">
        <f t="shared" si="24"/>
        <v>2009</v>
      </c>
      <c r="H229" s="32">
        <v>39943</v>
      </c>
      <c r="I229" s="33">
        <v>12881</v>
      </c>
      <c r="J229">
        <f t="shared" si="25"/>
        <v>-0.84797141143587218</v>
      </c>
      <c r="K229" t="str">
        <f t="shared" si="26"/>
        <v>&lt;=1</v>
      </c>
      <c r="N229">
        <f t="shared" si="27"/>
        <v>-2</v>
      </c>
      <c r="O229" s="94">
        <v>221</v>
      </c>
      <c r="S229">
        <v>17299</v>
      </c>
      <c r="X229" t="s">
        <v>226</v>
      </c>
      <c r="Y229">
        <v>12881</v>
      </c>
    </row>
    <row r="230" spans="1:25">
      <c r="A230" t="s">
        <v>41</v>
      </c>
      <c r="B230" t="str">
        <f t="shared" si="21"/>
        <v>3 - Promo</v>
      </c>
      <c r="C230">
        <v>3</v>
      </c>
      <c r="D230">
        <v>229</v>
      </c>
      <c r="E230" t="str">
        <f t="shared" si="22"/>
        <v>2009 - 05</v>
      </c>
      <c r="F230" t="str">
        <f t="shared" si="23"/>
        <v>05</v>
      </c>
      <c r="G230" t="str">
        <f t="shared" si="24"/>
        <v>2009</v>
      </c>
      <c r="H230" s="32">
        <v>39950</v>
      </c>
      <c r="I230" s="33">
        <v>15524</v>
      </c>
      <c r="J230">
        <f t="shared" si="25"/>
        <v>-0.4615965949211312</v>
      </c>
      <c r="K230" t="str">
        <f t="shared" si="26"/>
        <v>&lt;=1</v>
      </c>
      <c r="N230">
        <f t="shared" si="27"/>
        <v>-2</v>
      </c>
      <c r="O230" s="94">
        <v>222</v>
      </c>
      <c r="S230">
        <v>13862</v>
      </c>
      <c r="X230" t="s">
        <v>226</v>
      </c>
      <c r="Y230">
        <v>15524</v>
      </c>
    </row>
    <row r="231" spans="1:25">
      <c r="A231" t="s">
        <v>42</v>
      </c>
      <c r="B231" t="str">
        <f t="shared" si="21"/>
        <v>4 - Post-Promo</v>
      </c>
      <c r="C231">
        <v>4</v>
      </c>
      <c r="D231">
        <v>230</v>
      </c>
      <c r="E231" t="str">
        <f t="shared" si="22"/>
        <v>2009 - 05</v>
      </c>
      <c r="F231" t="str">
        <f t="shared" si="23"/>
        <v>05</v>
      </c>
      <c r="G231" t="str">
        <f t="shared" si="24"/>
        <v>2009</v>
      </c>
      <c r="H231" s="32">
        <v>39957</v>
      </c>
      <c r="I231" s="33">
        <v>15406</v>
      </c>
      <c r="J231">
        <f t="shared" si="25"/>
        <v>-0.47884677590816843</v>
      </c>
      <c r="K231" t="str">
        <f t="shared" si="26"/>
        <v>&lt;=1</v>
      </c>
      <c r="N231">
        <f t="shared" si="27"/>
        <v>-2</v>
      </c>
      <c r="O231" s="94">
        <v>223</v>
      </c>
      <c r="S231">
        <v>19007</v>
      </c>
      <c r="X231" t="s">
        <v>226</v>
      </c>
      <c r="Y231">
        <v>15406</v>
      </c>
    </row>
    <row r="232" spans="1:25">
      <c r="A232" t="s">
        <v>42</v>
      </c>
      <c r="B232" t="str">
        <f t="shared" si="21"/>
        <v>4 - Post-Promo</v>
      </c>
      <c r="C232">
        <v>4</v>
      </c>
      <c r="D232">
        <v>231</v>
      </c>
      <c r="E232" t="str">
        <f t="shared" si="22"/>
        <v>2009 - 05</v>
      </c>
      <c r="F232" t="str">
        <f t="shared" si="23"/>
        <v>05</v>
      </c>
      <c r="G232" t="str">
        <f t="shared" si="24"/>
        <v>2009</v>
      </c>
      <c r="H232" s="32">
        <v>39964</v>
      </c>
      <c r="I232" s="33">
        <v>14536</v>
      </c>
      <c r="J232">
        <f t="shared" si="25"/>
        <v>-0.60603031369395155</v>
      </c>
      <c r="K232" t="str">
        <f t="shared" si="26"/>
        <v>&lt;=1</v>
      </c>
      <c r="N232">
        <f t="shared" si="27"/>
        <v>-2</v>
      </c>
      <c r="O232" s="94">
        <v>224</v>
      </c>
      <c r="S232">
        <v>23284</v>
      </c>
      <c r="X232" t="s">
        <v>226</v>
      </c>
      <c r="Y232">
        <v>14536</v>
      </c>
    </row>
    <row r="233" spans="1:25">
      <c r="A233" t="s">
        <v>42</v>
      </c>
      <c r="B233" t="str">
        <f t="shared" si="21"/>
        <v>4 - Post-Promo</v>
      </c>
      <c r="C233">
        <v>4</v>
      </c>
      <c r="D233">
        <v>232</v>
      </c>
      <c r="E233" t="str">
        <f t="shared" si="22"/>
        <v>2009 - 06</v>
      </c>
      <c r="F233" t="str">
        <f t="shared" si="23"/>
        <v>06</v>
      </c>
      <c r="G233" t="str">
        <f t="shared" si="24"/>
        <v>2009</v>
      </c>
      <c r="H233" s="32">
        <v>39971</v>
      </c>
      <c r="I233" s="33">
        <v>10397</v>
      </c>
      <c r="J233">
        <f t="shared" si="25"/>
        <v>-1.2111023400104528</v>
      </c>
      <c r="K233" t="str">
        <f t="shared" si="26"/>
        <v>&lt;=1</v>
      </c>
      <c r="N233">
        <f t="shared" si="27"/>
        <v>-2</v>
      </c>
      <c r="O233" s="94">
        <v>225</v>
      </c>
      <c r="S233">
        <v>17374</v>
      </c>
      <c r="X233" t="s">
        <v>227</v>
      </c>
      <c r="Y233">
        <v>10397</v>
      </c>
    </row>
    <row r="234" spans="1:25">
      <c r="A234" t="s">
        <v>42</v>
      </c>
      <c r="B234" t="str">
        <f t="shared" si="21"/>
        <v>4 - Post-Promo</v>
      </c>
      <c r="C234">
        <v>4</v>
      </c>
      <c r="D234">
        <v>233</v>
      </c>
      <c r="E234" t="str">
        <f t="shared" si="22"/>
        <v>2009 - 06</v>
      </c>
      <c r="F234" t="str">
        <f t="shared" si="23"/>
        <v>06</v>
      </c>
      <c r="G234" t="str">
        <f t="shared" si="24"/>
        <v>2009</v>
      </c>
      <c r="H234" s="32">
        <v>39978</v>
      </c>
      <c r="I234" s="33">
        <v>11054</v>
      </c>
      <c r="J234">
        <f t="shared" si="25"/>
        <v>-1.1150568407860166</v>
      </c>
      <c r="K234" t="str">
        <f t="shared" si="26"/>
        <v>&lt;=1</v>
      </c>
      <c r="N234">
        <f t="shared" si="27"/>
        <v>-2</v>
      </c>
      <c r="O234" s="94">
        <v>226</v>
      </c>
      <c r="S234">
        <v>18195</v>
      </c>
      <c r="X234" t="s">
        <v>227</v>
      </c>
      <c r="Y234">
        <v>11054</v>
      </c>
    </row>
    <row r="235" spans="1:25">
      <c r="A235" t="s">
        <v>42</v>
      </c>
      <c r="B235" t="str">
        <f t="shared" si="21"/>
        <v>4 - Post-Promo</v>
      </c>
      <c r="C235">
        <v>4</v>
      </c>
      <c r="D235">
        <v>234</v>
      </c>
      <c r="E235" t="str">
        <f t="shared" si="22"/>
        <v>2009 - 06</v>
      </c>
      <c r="F235" t="str">
        <f t="shared" si="23"/>
        <v>06</v>
      </c>
      <c r="G235" t="str">
        <f t="shared" si="24"/>
        <v>2009</v>
      </c>
      <c r="H235" s="32">
        <v>39985</v>
      </c>
      <c r="I235" s="33">
        <v>17855</v>
      </c>
      <c r="J235">
        <f t="shared" si="25"/>
        <v>-0.12083242643991247</v>
      </c>
      <c r="K235" t="str">
        <f t="shared" si="26"/>
        <v>&lt;=1</v>
      </c>
      <c r="N235">
        <f t="shared" si="27"/>
        <v>-2</v>
      </c>
      <c r="O235" s="94">
        <v>227</v>
      </c>
      <c r="S235">
        <v>9176</v>
      </c>
      <c r="X235" t="s">
        <v>227</v>
      </c>
      <c r="Y235">
        <v>17855</v>
      </c>
    </row>
    <row r="236" spans="1:25">
      <c r="A236" t="s">
        <v>42</v>
      </c>
      <c r="B236" t="str">
        <f t="shared" si="21"/>
        <v>4 - Post-Promo</v>
      </c>
      <c r="C236">
        <v>4</v>
      </c>
      <c r="D236">
        <v>235</v>
      </c>
      <c r="E236" t="str">
        <f t="shared" si="22"/>
        <v>2009 - 06</v>
      </c>
      <c r="F236" t="str">
        <f t="shared" si="23"/>
        <v>06</v>
      </c>
      <c r="G236" t="str">
        <f t="shared" si="24"/>
        <v>2009</v>
      </c>
      <c r="H236" s="32">
        <v>39992</v>
      </c>
      <c r="I236" s="33">
        <v>7197</v>
      </c>
      <c r="J236">
        <f t="shared" si="25"/>
        <v>-1.6789038583029881</v>
      </c>
      <c r="K236" t="str">
        <f t="shared" si="26"/>
        <v>&lt;=1</v>
      </c>
      <c r="N236">
        <f t="shared" si="27"/>
        <v>-2</v>
      </c>
      <c r="O236" s="94">
        <v>228</v>
      </c>
      <c r="S236">
        <v>12881</v>
      </c>
      <c r="X236" t="s">
        <v>227</v>
      </c>
      <c r="Y236">
        <v>7197</v>
      </c>
    </row>
    <row r="237" spans="1:25">
      <c r="A237" t="s">
        <v>42</v>
      </c>
      <c r="B237" t="str">
        <f t="shared" si="21"/>
        <v>4 - Post-Promo</v>
      </c>
      <c r="C237">
        <v>4</v>
      </c>
      <c r="D237">
        <v>236</v>
      </c>
      <c r="E237" t="str">
        <f t="shared" si="22"/>
        <v>2009 - 07</v>
      </c>
      <c r="F237" t="str">
        <f t="shared" si="23"/>
        <v>07</v>
      </c>
      <c r="G237" t="str">
        <f t="shared" si="24"/>
        <v>2009</v>
      </c>
      <c r="H237" s="32">
        <v>39999</v>
      </c>
      <c r="I237" s="33">
        <v>3826</v>
      </c>
      <c r="J237">
        <f t="shared" si="25"/>
        <v>-2.1717035202292809</v>
      </c>
      <c r="K237" t="str">
        <f t="shared" si="26"/>
        <v>&lt;=1</v>
      </c>
      <c r="N237">
        <f t="shared" si="27"/>
        <v>-3</v>
      </c>
      <c r="O237" s="94">
        <v>229</v>
      </c>
      <c r="S237">
        <v>15524</v>
      </c>
      <c r="X237" t="s">
        <v>228</v>
      </c>
      <c r="Y237">
        <v>3826</v>
      </c>
    </row>
    <row r="238" spans="1:25">
      <c r="A238" t="s">
        <v>42</v>
      </c>
      <c r="B238" t="str">
        <f t="shared" si="21"/>
        <v>4 - Post-Promo</v>
      </c>
      <c r="C238">
        <v>4</v>
      </c>
      <c r="D238">
        <v>237</v>
      </c>
      <c r="E238" t="str">
        <f t="shared" si="22"/>
        <v>2009 - 07</v>
      </c>
      <c r="F238" t="str">
        <f t="shared" si="23"/>
        <v>07</v>
      </c>
      <c r="G238" t="str">
        <f t="shared" si="24"/>
        <v>2009</v>
      </c>
      <c r="H238" s="32">
        <v>40006</v>
      </c>
      <c r="I238" s="33">
        <v>22821</v>
      </c>
      <c r="J238">
        <f t="shared" si="25"/>
        <v>0.60513705476031587</v>
      </c>
      <c r="K238" t="str">
        <f t="shared" si="26"/>
        <v>&lt;=1</v>
      </c>
      <c r="N238">
        <f t="shared" si="27"/>
        <v>-2</v>
      </c>
      <c r="O238" s="31" t="s">
        <v>5</v>
      </c>
      <c r="X238" t="s">
        <v>228</v>
      </c>
      <c r="Y238">
        <v>22821</v>
      </c>
    </row>
    <row r="239" spans="1:25">
      <c r="A239" t="s">
        <v>42</v>
      </c>
      <c r="B239" t="str">
        <f t="shared" si="21"/>
        <v>4 - Post-Promo</v>
      </c>
      <c r="C239">
        <v>4</v>
      </c>
      <c r="D239">
        <v>238</v>
      </c>
      <c r="E239" t="str">
        <f t="shared" si="22"/>
        <v>2009 - 07</v>
      </c>
      <c r="F239" t="str">
        <f t="shared" si="23"/>
        <v>07</v>
      </c>
      <c r="G239" t="str">
        <f t="shared" si="24"/>
        <v>2009</v>
      </c>
      <c r="H239" s="32">
        <v>40013</v>
      </c>
      <c r="I239" s="33">
        <v>12758</v>
      </c>
      <c r="J239">
        <f t="shared" si="25"/>
        <v>-0.86595253229524149</v>
      </c>
      <c r="K239" t="str">
        <f t="shared" si="26"/>
        <v>&lt;=1</v>
      </c>
      <c r="N239">
        <f t="shared" si="27"/>
        <v>-2</v>
      </c>
      <c r="O239" s="94">
        <v>230</v>
      </c>
      <c r="T239">
        <v>15406</v>
      </c>
      <c r="X239" t="s">
        <v>228</v>
      </c>
      <c r="Y239">
        <v>12758</v>
      </c>
    </row>
    <row r="240" spans="1:25">
      <c r="A240" t="s">
        <v>42</v>
      </c>
      <c r="B240" t="str">
        <f t="shared" si="21"/>
        <v>4 - Post-Promo</v>
      </c>
      <c r="C240">
        <v>4</v>
      </c>
      <c r="D240">
        <v>239</v>
      </c>
      <c r="E240" t="str">
        <f t="shared" si="22"/>
        <v>2009 - 07</v>
      </c>
      <c r="F240" t="str">
        <f t="shared" si="23"/>
        <v>07</v>
      </c>
      <c r="G240" t="str">
        <f t="shared" si="24"/>
        <v>2009</v>
      </c>
      <c r="H240" s="32">
        <v>40020</v>
      </c>
      <c r="I240" s="33">
        <v>22325</v>
      </c>
      <c r="J240">
        <f t="shared" si="25"/>
        <v>0.53262781942497284</v>
      </c>
      <c r="K240" t="str">
        <f t="shared" si="26"/>
        <v>&lt;=1</v>
      </c>
      <c r="N240">
        <f t="shared" si="27"/>
        <v>-2</v>
      </c>
      <c r="O240" s="94">
        <v>231</v>
      </c>
      <c r="T240">
        <v>14536</v>
      </c>
      <c r="X240" t="s">
        <v>228</v>
      </c>
      <c r="Y240">
        <v>22325</v>
      </c>
    </row>
    <row r="241" spans="1:25">
      <c r="A241" t="s">
        <v>42</v>
      </c>
      <c r="B241" t="str">
        <f t="shared" si="21"/>
        <v>4 - Post-Promo</v>
      </c>
      <c r="C241">
        <v>4</v>
      </c>
      <c r="D241">
        <v>240</v>
      </c>
      <c r="E241" t="str">
        <f t="shared" si="22"/>
        <v>2009 - 08</v>
      </c>
      <c r="F241" t="str">
        <f t="shared" si="23"/>
        <v>08</v>
      </c>
      <c r="G241" t="str">
        <f t="shared" si="24"/>
        <v>2009</v>
      </c>
      <c r="H241" s="32">
        <v>40027</v>
      </c>
      <c r="I241" s="33">
        <v>18566</v>
      </c>
      <c r="J241">
        <f t="shared" si="25"/>
        <v>-1.6892776594289772E-2</v>
      </c>
      <c r="K241" t="str">
        <f t="shared" si="26"/>
        <v>&lt;=1</v>
      </c>
      <c r="N241">
        <f t="shared" si="27"/>
        <v>-2</v>
      </c>
      <c r="O241" s="94">
        <v>232</v>
      </c>
      <c r="T241">
        <v>10397</v>
      </c>
      <c r="X241" t="s">
        <v>229</v>
      </c>
      <c r="Y241">
        <v>18566</v>
      </c>
    </row>
    <row r="242" spans="1:25">
      <c r="A242" t="s">
        <v>42</v>
      </c>
      <c r="B242" t="str">
        <f t="shared" si="21"/>
        <v>4 - Post-Promo</v>
      </c>
      <c r="C242">
        <v>4</v>
      </c>
      <c r="D242">
        <v>241</v>
      </c>
      <c r="E242" t="str">
        <f t="shared" si="22"/>
        <v>2009 - 08</v>
      </c>
      <c r="F242" t="str">
        <f t="shared" si="23"/>
        <v>08</v>
      </c>
      <c r="G242" t="str">
        <f t="shared" si="24"/>
        <v>2009</v>
      </c>
      <c r="H242" s="32">
        <v>40034</v>
      </c>
      <c r="I242" s="33">
        <v>12294</v>
      </c>
      <c r="J242">
        <f t="shared" si="25"/>
        <v>-0.9337837524476591</v>
      </c>
      <c r="K242" t="str">
        <f t="shared" si="26"/>
        <v>&lt;=1</v>
      </c>
      <c r="N242">
        <f t="shared" si="27"/>
        <v>-2</v>
      </c>
      <c r="O242" s="94">
        <v>233</v>
      </c>
      <c r="T242">
        <v>11054</v>
      </c>
      <c r="X242" t="s">
        <v>229</v>
      </c>
      <c r="Y242">
        <v>12294</v>
      </c>
    </row>
    <row r="243" spans="1:25">
      <c r="A243" t="s">
        <v>42</v>
      </c>
      <c r="B243" t="str">
        <f t="shared" si="21"/>
        <v>4 - Post-Promo</v>
      </c>
      <c r="C243">
        <v>4</v>
      </c>
      <c r="D243">
        <v>242</v>
      </c>
      <c r="E243" t="str">
        <f t="shared" si="22"/>
        <v>2009 - 08</v>
      </c>
      <c r="F243" t="str">
        <f t="shared" si="23"/>
        <v>08</v>
      </c>
      <c r="G243" t="str">
        <f t="shared" si="24"/>
        <v>2009</v>
      </c>
      <c r="H243" s="32">
        <v>40041</v>
      </c>
      <c r="I243" s="33">
        <v>11293</v>
      </c>
      <c r="J243">
        <f t="shared" si="25"/>
        <v>-1.0801179148885429</v>
      </c>
      <c r="K243" t="str">
        <f t="shared" si="26"/>
        <v>&lt;=1</v>
      </c>
      <c r="N243">
        <f t="shared" si="27"/>
        <v>-2</v>
      </c>
      <c r="O243" s="94">
        <v>234</v>
      </c>
      <c r="T243">
        <v>17855</v>
      </c>
      <c r="X243" t="s">
        <v>229</v>
      </c>
      <c r="Y243">
        <v>11293</v>
      </c>
    </row>
    <row r="244" spans="1:25">
      <c r="A244" t="s">
        <v>42</v>
      </c>
      <c r="B244" t="str">
        <f t="shared" si="21"/>
        <v>4 - Post-Promo</v>
      </c>
      <c r="C244">
        <v>4</v>
      </c>
      <c r="D244">
        <v>243</v>
      </c>
      <c r="E244" t="str">
        <f t="shared" si="22"/>
        <v>2009 - 08</v>
      </c>
      <c r="F244" t="str">
        <f t="shared" si="23"/>
        <v>08</v>
      </c>
      <c r="G244" t="str">
        <f t="shared" si="24"/>
        <v>2009</v>
      </c>
      <c r="H244" s="32">
        <v>40048</v>
      </c>
      <c r="I244" s="33">
        <v>23762</v>
      </c>
      <c r="J244">
        <f t="shared" si="25"/>
        <v>0.7426999387332146</v>
      </c>
      <c r="K244" t="str">
        <f t="shared" si="26"/>
        <v>&lt;=1</v>
      </c>
      <c r="N244">
        <f t="shared" si="27"/>
        <v>-2</v>
      </c>
      <c r="O244" s="94">
        <v>235</v>
      </c>
      <c r="T244">
        <v>7197</v>
      </c>
      <c r="X244" t="s">
        <v>229</v>
      </c>
      <c r="Y244">
        <v>23762</v>
      </c>
    </row>
    <row r="245" spans="1:25">
      <c r="A245" t="s">
        <v>230</v>
      </c>
      <c r="B245" t="str">
        <f t="shared" si="21"/>
        <v>5 - Post-WebAnalytics</v>
      </c>
      <c r="C245">
        <v>5</v>
      </c>
      <c r="D245">
        <v>244</v>
      </c>
      <c r="E245" t="str">
        <f t="shared" si="22"/>
        <v>2009 - 08</v>
      </c>
      <c r="F245" t="str">
        <f t="shared" si="23"/>
        <v>08</v>
      </c>
      <c r="G245" t="str">
        <f t="shared" si="24"/>
        <v>2009</v>
      </c>
      <c r="H245" s="32">
        <v>40055</v>
      </c>
      <c r="I245" s="33">
        <v>11308</v>
      </c>
      <c r="J245">
        <f t="shared" si="25"/>
        <v>-1.0779250952715467</v>
      </c>
      <c r="K245" t="str">
        <f t="shared" si="26"/>
        <v>&lt;=1</v>
      </c>
      <c r="N245">
        <f t="shared" si="27"/>
        <v>-2</v>
      </c>
      <c r="O245" s="94">
        <v>236</v>
      </c>
      <c r="T245">
        <v>3826</v>
      </c>
      <c r="X245" t="s">
        <v>229</v>
      </c>
      <c r="Y245">
        <v>11308</v>
      </c>
    </row>
    <row r="246" spans="1:25">
      <c r="A246" t="s">
        <v>230</v>
      </c>
      <c r="B246" t="str">
        <f t="shared" si="21"/>
        <v>5 - Post-WebAnalytics</v>
      </c>
      <c r="C246">
        <v>5</v>
      </c>
      <c r="D246">
        <v>245</v>
      </c>
      <c r="E246" t="str">
        <f t="shared" si="22"/>
        <v>2009 - 09</v>
      </c>
      <c r="F246" t="str">
        <f t="shared" si="23"/>
        <v>09</v>
      </c>
      <c r="G246" t="str">
        <f t="shared" si="24"/>
        <v>2009</v>
      </c>
      <c r="H246" s="32">
        <v>40062</v>
      </c>
      <c r="I246" s="33">
        <v>6662</v>
      </c>
      <c r="J246">
        <f t="shared" si="25"/>
        <v>-1.7571144246425214</v>
      </c>
      <c r="K246" t="str">
        <f t="shared" si="26"/>
        <v>&lt;=1</v>
      </c>
      <c r="N246">
        <f t="shared" si="27"/>
        <v>-2</v>
      </c>
      <c r="O246" s="94">
        <v>237</v>
      </c>
      <c r="T246">
        <v>22821</v>
      </c>
      <c r="X246" t="s">
        <v>231</v>
      </c>
      <c r="Y246">
        <v>6662</v>
      </c>
    </row>
    <row r="247" spans="1:25">
      <c r="A247" t="s">
        <v>230</v>
      </c>
      <c r="B247" t="str">
        <f t="shared" si="21"/>
        <v>5 - Post-WebAnalytics</v>
      </c>
      <c r="C247">
        <v>5</v>
      </c>
      <c r="D247">
        <v>246</v>
      </c>
      <c r="E247" t="str">
        <f t="shared" si="22"/>
        <v>2009 - 09</v>
      </c>
      <c r="F247" t="str">
        <f t="shared" si="23"/>
        <v>09</v>
      </c>
      <c r="G247" t="str">
        <f t="shared" si="24"/>
        <v>2009</v>
      </c>
      <c r="H247" s="32">
        <v>40069</v>
      </c>
      <c r="I247" s="33">
        <v>14995</v>
      </c>
      <c r="J247">
        <f t="shared" si="25"/>
        <v>-0.53893003341386592</v>
      </c>
      <c r="K247" t="str">
        <f t="shared" si="26"/>
        <v>&lt;=1</v>
      </c>
      <c r="N247">
        <f t="shared" si="27"/>
        <v>-2</v>
      </c>
      <c r="O247" s="94">
        <v>238</v>
      </c>
      <c r="T247">
        <v>12758</v>
      </c>
      <c r="X247" t="s">
        <v>231</v>
      </c>
      <c r="Y247">
        <v>14995</v>
      </c>
    </row>
    <row r="248" spans="1:25">
      <c r="A248" t="s">
        <v>230</v>
      </c>
      <c r="B248" t="str">
        <f t="shared" si="21"/>
        <v>5 - Post-WebAnalytics</v>
      </c>
      <c r="C248">
        <v>5</v>
      </c>
      <c r="D248">
        <v>247</v>
      </c>
      <c r="E248" t="str">
        <f t="shared" si="22"/>
        <v>2009 - 09</v>
      </c>
      <c r="F248" t="str">
        <f t="shared" si="23"/>
        <v>09</v>
      </c>
      <c r="G248" t="str">
        <f t="shared" si="24"/>
        <v>2009</v>
      </c>
      <c r="H248" s="32">
        <v>40076</v>
      </c>
      <c r="I248" s="33">
        <v>21218</v>
      </c>
      <c r="J248">
        <f t="shared" si="25"/>
        <v>0.37079773169064895</v>
      </c>
      <c r="K248" t="str">
        <f t="shared" si="26"/>
        <v>&lt;=1</v>
      </c>
      <c r="N248">
        <f t="shared" si="27"/>
        <v>-2</v>
      </c>
      <c r="O248" s="94">
        <v>239</v>
      </c>
      <c r="T248">
        <v>22325</v>
      </c>
      <c r="X248" t="s">
        <v>231</v>
      </c>
      <c r="Y248">
        <v>21218</v>
      </c>
    </row>
    <row r="249" spans="1:25">
      <c r="A249" t="s">
        <v>230</v>
      </c>
      <c r="B249" t="str">
        <f t="shared" si="21"/>
        <v>5 - Post-WebAnalytics</v>
      </c>
      <c r="C249">
        <v>5</v>
      </c>
      <c r="D249">
        <v>248</v>
      </c>
      <c r="E249" t="str">
        <f t="shared" si="22"/>
        <v>2009 - 09</v>
      </c>
      <c r="F249" t="str">
        <f t="shared" si="23"/>
        <v>09</v>
      </c>
      <c r="G249" t="str">
        <f t="shared" si="24"/>
        <v>2009</v>
      </c>
      <c r="H249" s="32">
        <v>40083</v>
      </c>
      <c r="I249" s="33">
        <v>14764</v>
      </c>
      <c r="J249">
        <f t="shared" si="25"/>
        <v>-0.57269945551560841</v>
      </c>
      <c r="K249" t="str">
        <f t="shared" si="26"/>
        <v>&lt;=1</v>
      </c>
      <c r="N249">
        <f t="shared" si="27"/>
        <v>-2</v>
      </c>
      <c r="O249" s="94">
        <v>240</v>
      </c>
      <c r="T249">
        <v>18566</v>
      </c>
      <c r="X249" t="s">
        <v>231</v>
      </c>
      <c r="Y249">
        <v>14764</v>
      </c>
    </row>
    <row r="250" spans="1:25">
      <c r="A250" t="s">
        <v>230</v>
      </c>
      <c r="B250" t="str">
        <f t="shared" si="21"/>
        <v>5 - Post-WebAnalytics</v>
      </c>
      <c r="C250">
        <v>5</v>
      </c>
      <c r="D250">
        <v>249</v>
      </c>
      <c r="E250" t="str">
        <f t="shared" si="22"/>
        <v>2009 - 10</v>
      </c>
      <c r="F250" t="str">
        <f t="shared" si="23"/>
        <v>10</v>
      </c>
      <c r="G250" t="str">
        <f t="shared" si="24"/>
        <v>2009</v>
      </c>
      <c r="H250" s="32">
        <v>40090</v>
      </c>
      <c r="I250" s="33">
        <v>14905</v>
      </c>
      <c r="J250">
        <f t="shared" si="25"/>
        <v>-0.55208695111584349</v>
      </c>
      <c r="K250" t="str">
        <f t="shared" si="26"/>
        <v>&lt;=1</v>
      </c>
      <c r="N250">
        <f t="shared" si="27"/>
        <v>-2</v>
      </c>
      <c r="O250" s="94">
        <v>241</v>
      </c>
      <c r="T250">
        <v>12294</v>
      </c>
      <c r="X250" t="s">
        <v>232</v>
      </c>
      <c r="Y250">
        <v>14905</v>
      </c>
    </row>
    <row r="251" spans="1:25">
      <c r="A251" t="s">
        <v>230</v>
      </c>
      <c r="B251" t="str">
        <f t="shared" si="21"/>
        <v>5 - Post-WebAnalytics</v>
      </c>
      <c r="C251">
        <v>5</v>
      </c>
      <c r="D251">
        <v>250</v>
      </c>
      <c r="E251" t="str">
        <f t="shared" si="22"/>
        <v>2009 - 10</v>
      </c>
      <c r="F251" t="str">
        <f t="shared" si="23"/>
        <v>10</v>
      </c>
      <c r="G251" t="str">
        <f t="shared" si="24"/>
        <v>2009</v>
      </c>
      <c r="H251" s="32">
        <v>40097</v>
      </c>
      <c r="I251" s="33">
        <v>16611</v>
      </c>
      <c r="J251">
        <f t="shared" si="25"/>
        <v>-0.30269026667613558</v>
      </c>
      <c r="K251" t="str">
        <f t="shared" si="26"/>
        <v>&lt;=1</v>
      </c>
      <c r="N251">
        <f t="shared" si="27"/>
        <v>-2</v>
      </c>
      <c r="O251" s="94">
        <v>242</v>
      </c>
      <c r="T251">
        <v>11293</v>
      </c>
      <c r="X251" t="s">
        <v>232</v>
      </c>
      <c r="Y251">
        <v>16611</v>
      </c>
    </row>
    <row r="252" spans="1:25">
      <c r="A252" t="s">
        <v>230</v>
      </c>
      <c r="B252" t="str">
        <f t="shared" si="21"/>
        <v>5 - Post-WebAnalytics</v>
      </c>
      <c r="C252">
        <v>5</v>
      </c>
      <c r="D252">
        <v>251</v>
      </c>
      <c r="E252" t="str">
        <f t="shared" si="22"/>
        <v>2009 - 10</v>
      </c>
      <c r="F252" t="str">
        <f t="shared" si="23"/>
        <v>10</v>
      </c>
      <c r="G252" t="str">
        <f t="shared" si="24"/>
        <v>2009</v>
      </c>
      <c r="H252" s="32">
        <v>40104</v>
      </c>
      <c r="I252" s="33">
        <v>18343</v>
      </c>
      <c r="J252">
        <f t="shared" si="25"/>
        <v>-4.9492694900300831E-2</v>
      </c>
      <c r="K252" t="str">
        <f t="shared" si="26"/>
        <v>&lt;=1</v>
      </c>
      <c r="N252">
        <f t="shared" si="27"/>
        <v>-2</v>
      </c>
      <c r="O252" s="94">
        <v>243</v>
      </c>
      <c r="T252">
        <v>23762</v>
      </c>
      <c r="X252" t="s">
        <v>232</v>
      </c>
      <c r="Y252">
        <v>18343</v>
      </c>
    </row>
    <row r="253" spans="1:25">
      <c r="A253" t="s">
        <v>230</v>
      </c>
      <c r="B253" t="str">
        <f t="shared" si="21"/>
        <v>5 - Post-WebAnalytics</v>
      </c>
      <c r="C253">
        <v>5</v>
      </c>
      <c r="D253">
        <v>252</v>
      </c>
      <c r="E253" t="str">
        <f t="shared" si="22"/>
        <v>2009 - 10</v>
      </c>
      <c r="F253" t="str">
        <f t="shared" si="23"/>
        <v>10</v>
      </c>
      <c r="G253" t="str">
        <f t="shared" si="24"/>
        <v>2009</v>
      </c>
      <c r="H253" s="32">
        <v>40111</v>
      </c>
      <c r="I253" s="33">
        <v>25017</v>
      </c>
      <c r="J253">
        <f t="shared" si="25"/>
        <v>0.92616584668856827</v>
      </c>
      <c r="K253" t="str">
        <f t="shared" si="26"/>
        <v>&lt;=1</v>
      </c>
      <c r="N253">
        <f t="shared" si="27"/>
        <v>-2</v>
      </c>
      <c r="O253" s="31" t="s">
        <v>233</v>
      </c>
      <c r="X253" t="s">
        <v>232</v>
      </c>
      <c r="Y253">
        <v>25017</v>
      </c>
    </row>
    <row r="254" spans="1:25">
      <c r="A254" t="s">
        <v>230</v>
      </c>
      <c r="B254" t="str">
        <f t="shared" si="21"/>
        <v>5 - Post-WebAnalytics</v>
      </c>
      <c r="C254">
        <v>5</v>
      </c>
      <c r="D254">
        <v>253</v>
      </c>
      <c r="E254" t="str">
        <f t="shared" si="22"/>
        <v>2009 - 11</v>
      </c>
      <c r="F254" t="str">
        <f t="shared" si="23"/>
        <v>11</v>
      </c>
      <c r="G254" t="str">
        <f t="shared" si="24"/>
        <v>2009</v>
      </c>
      <c r="H254" s="32">
        <v>40118</v>
      </c>
      <c r="I254" s="33">
        <v>10741</v>
      </c>
      <c r="J254">
        <f t="shared" si="25"/>
        <v>-1.1608136767940052</v>
      </c>
      <c r="K254" t="str">
        <f t="shared" si="26"/>
        <v>&lt;=1</v>
      </c>
      <c r="N254">
        <f t="shared" si="27"/>
        <v>-2</v>
      </c>
      <c r="O254" s="94">
        <v>244</v>
      </c>
      <c r="U254">
        <v>11308</v>
      </c>
      <c r="X254" t="s">
        <v>234</v>
      </c>
      <c r="Y254">
        <v>10741</v>
      </c>
    </row>
    <row r="255" spans="1:25">
      <c r="A255" t="s">
        <v>230</v>
      </c>
      <c r="B255" t="str">
        <f t="shared" si="21"/>
        <v>5 - Post-WebAnalytics</v>
      </c>
      <c r="C255">
        <v>5</v>
      </c>
      <c r="D255">
        <v>254</v>
      </c>
      <c r="E255" t="str">
        <f t="shared" si="22"/>
        <v>2009 - 11</v>
      </c>
      <c r="F255" t="str">
        <f t="shared" si="23"/>
        <v>11</v>
      </c>
      <c r="G255" t="str">
        <f t="shared" si="24"/>
        <v>2009</v>
      </c>
      <c r="H255" s="32">
        <v>40125</v>
      </c>
      <c r="I255" s="33">
        <v>11722</v>
      </c>
      <c r="J255">
        <f t="shared" si="25"/>
        <v>-1.0174032738424499</v>
      </c>
      <c r="K255" t="str">
        <f t="shared" si="26"/>
        <v>&lt;=1</v>
      </c>
      <c r="N255">
        <f t="shared" si="27"/>
        <v>-2</v>
      </c>
      <c r="O255" s="94">
        <v>245</v>
      </c>
      <c r="U255">
        <v>6662</v>
      </c>
      <c r="X255" t="s">
        <v>234</v>
      </c>
      <c r="Y255">
        <v>11722</v>
      </c>
    </row>
    <row r="256" spans="1:25">
      <c r="A256" t="s">
        <v>230</v>
      </c>
      <c r="B256" t="str">
        <f t="shared" si="21"/>
        <v>5 - Post-WebAnalytics</v>
      </c>
      <c r="C256">
        <v>5</v>
      </c>
      <c r="D256">
        <v>255</v>
      </c>
      <c r="E256" t="str">
        <f t="shared" si="22"/>
        <v>2009 - 11</v>
      </c>
      <c r="F256" t="str">
        <f t="shared" si="23"/>
        <v>11</v>
      </c>
      <c r="G256" t="str">
        <f t="shared" si="24"/>
        <v>2009</v>
      </c>
      <c r="H256" s="32">
        <v>40132</v>
      </c>
      <c r="I256" s="33">
        <v>17457</v>
      </c>
      <c r="J256">
        <f t="shared" si="25"/>
        <v>-0.17901524027754656</v>
      </c>
      <c r="K256" t="str">
        <f t="shared" si="26"/>
        <v>&lt;=1</v>
      </c>
      <c r="N256">
        <f t="shared" si="27"/>
        <v>-2</v>
      </c>
      <c r="O256" s="94">
        <v>246</v>
      </c>
      <c r="U256">
        <v>14995</v>
      </c>
      <c r="X256" t="s">
        <v>234</v>
      </c>
      <c r="Y256">
        <v>17457</v>
      </c>
    </row>
    <row r="257" spans="1:25">
      <c r="A257" t="s">
        <v>230</v>
      </c>
      <c r="B257" t="str">
        <f t="shared" si="21"/>
        <v>5 - Post-WebAnalytics</v>
      </c>
      <c r="C257">
        <v>5</v>
      </c>
      <c r="D257">
        <v>256</v>
      </c>
      <c r="E257" t="str">
        <f t="shared" si="22"/>
        <v>2009 - 11</v>
      </c>
      <c r="F257" t="str">
        <f t="shared" si="23"/>
        <v>11</v>
      </c>
      <c r="G257" t="str">
        <f t="shared" si="24"/>
        <v>2009</v>
      </c>
      <c r="H257" s="32">
        <v>40139</v>
      </c>
      <c r="I257" s="33">
        <v>15513</v>
      </c>
      <c r="J257">
        <f t="shared" si="25"/>
        <v>-0.46320466264026183</v>
      </c>
      <c r="K257" t="str">
        <f t="shared" si="26"/>
        <v>&lt;=1</v>
      </c>
      <c r="N257">
        <f t="shared" si="27"/>
        <v>-2</v>
      </c>
      <c r="O257" s="94">
        <v>247</v>
      </c>
      <c r="U257">
        <v>21218</v>
      </c>
      <c r="X257" t="s">
        <v>234</v>
      </c>
      <c r="Y257">
        <v>15513</v>
      </c>
    </row>
    <row r="258" spans="1:25">
      <c r="A258" t="s">
        <v>230</v>
      </c>
      <c r="B258" t="str">
        <f t="shared" ref="B258:B291" si="28">_xlfn.CONCAT(C258, " - ", A258)</f>
        <v>5 - Post-WebAnalytics</v>
      </c>
      <c r="C258">
        <v>5</v>
      </c>
      <c r="D258">
        <v>257</v>
      </c>
      <c r="E258" t="str">
        <f t="shared" ref="E258:E291" si="29">_xlfn.CONCAT(G258, " - ", F258)</f>
        <v>2009 - 11</v>
      </c>
      <c r="F258" t="str">
        <f t="shared" ref="F258:F291" si="30">TEXT(H258,"mm")</f>
        <v>11</v>
      </c>
      <c r="G258" t="str">
        <f t="shared" ref="G258:G291" si="31">TEXT(H258,"YYYY")</f>
        <v>2009</v>
      </c>
      <c r="H258" s="32">
        <v>40146</v>
      </c>
      <c r="I258" s="33">
        <v>15038</v>
      </c>
      <c r="J258">
        <f t="shared" ref="J258:J291" si="32">(I258-$AB$4) / $AB$8</f>
        <v>-0.53264395051181002</v>
      </c>
      <c r="K258" t="str">
        <f t="shared" ref="K258:K291" si="33">IF(J258&lt;=1, "&lt;=1", IF(J258&lt;=2, "&lt;=2", IF(J258&lt;=3, "&lt;=3", "&lt;=3")))</f>
        <v>&lt;=1</v>
      </c>
      <c r="N258">
        <f t="shared" ref="N258:N291" si="34">IF(J258&gt;=3, 3, IF(J258&gt;=2, 2, IF(J258&gt;=1, 1, IF(J258&gt;=-2, -2, IF(J258&gt;=-3, -3, "Error")))))</f>
        <v>-2</v>
      </c>
      <c r="O258" s="94">
        <v>248</v>
      </c>
      <c r="U258">
        <v>14764</v>
      </c>
      <c r="X258" t="s">
        <v>234</v>
      </c>
      <c r="Y258">
        <v>15038</v>
      </c>
    </row>
    <row r="259" spans="1:25">
      <c r="A259" t="s">
        <v>230</v>
      </c>
      <c r="B259" t="str">
        <f t="shared" si="28"/>
        <v>5 - Post-WebAnalytics</v>
      </c>
      <c r="C259">
        <v>5</v>
      </c>
      <c r="D259">
        <v>258</v>
      </c>
      <c r="E259" t="str">
        <f t="shared" si="29"/>
        <v>2009 - 12</v>
      </c>
      <c r="F259" t="str">
        <f t="shared" si="30"/>
        <v>12</v>
      </c>
      <c r="G259" t="str">
        <f t="shared" si="31"/>
        <v>2009</v>
      </c>
      <c r="H259" s="32">
        <v>40153</v>
      </c>
      <c r="I259" s="33">
        <v>20636</v>
      </c>
      <c r="J259">
        <f t="shared" si="32"/>
        <v>0.28571633055119405</v>
      </c>
      <c r="K259" t="str">
        <f t="shared" si="33"/>
        <v>&lt;=1</v>
      </c>
      <c r="N259">
        <f t="shared" si="34"/>
        <v>-2</v>
      </c>
      <c r="O259" s="94">
        <v>249</v>
      </c>
      <c r="U259">
        <v>14905</v>
      </c>
      <c r="X259" t="s">
        <v>235</v>
      </c>
      <c r="Y259">
        <v>20636</v>
      </c>
    </row>
    <row r="260" spans="1:25">
      <c r="A260" t="s">
        <v>230</v>
      </c>
      <c r="B260" t="str">
        <f t="shared" si="28"/>
        <v>5 - Post-WebAnalytics</v>
      </c>
      <c r="C260">
        <v>5</v>
      </c>
      <c r="D260">
        <v>259</v>
      </c>
      <c r="E260" t="str">
        <f t="shared" si="29"/>
        <v>2009 - 12</v>
      </c>
      <c r="F260" t="str">
        <f t="shared" si="30"/>
        <v>12</v>
      </c>
      <c r="G260" t="str">
        <f t="shared" si="31"/>
        <v>2009</v>
      </c>
      <c r="H260" s="32">
        <v>40160</v>
      </c>
      <c r="I260" s="33">
        <v>20792</v>
      </c>
      <c r="J260">
        <f t="shared" si="32"/>
        <v>0.30852165456795516</v>
      </c>
      <c r="K260" t="str">
        <f t="shared" si="33"/>
        <v>&lt;=1</v>
      </c>
      <c r="N260">
        <f t="shared" si="34"/>
        <v>-2</v>
      </c>
      <c r="O260" s="94">
        <v>250</v>
      </c>
      <c r="U260">
        <v>16611</v>
      </c>
      <c r="X260" t="s">
        <v>235</v>
      </c>
      <c r="Y260">
        <v>20792</v>
      </c>
    </row>
    <row r="261" spans="1:25">
      <c r="A261" t="s">
        <v>230</v>
      </c>
      <c r="B261" t="str">
        <f t="shared" si="28"/>
        <v>5 - Post-WebAnalytics</v>
      </c>
      <c r="C261">
        <v>5</v>
      </c>
      <c r="D261">
        <v>260</v>
      </c>
      <c r="E261" t="str">
        <f t="shared" si="29"/>
        <v>2009 - 12</v>
      </c>
      <c r="F261" t="str">
        <f t="shared" si="30"/>
        <v>12</v>
      </c>
      <c r="G261" t="str">
        <f t="shared" si="31"/>
        <v>2009</v>
      </c>
      <c r="H261" s="32">
        <v>40167</v>
      </c>
      <c r="I261" s="33">
        <v>6715</v>
      </c>
      <c r="J261">
        <f t="shared" si="32"/>
        <v>-1.7493664619958014</v>
      </c>
      <c r="K261" t="str">
        <f t="shared" si="33"/>
        <v>&lt;=1</v>
      </c>
      <c r="N261">
        <f t="shared" si="34"/>
        <v>-2</v>
      </c>
      <c r="O261" s="94">
        <v>251</v>
      </c>
      <c r="U261">
        <v>18343</v>
      </c>
      <c r="X261" t="s">
        <v>235</v>
      </c>
      <c r="Y261">
        <v>6715</v>
      </c>
    </row>
    <row r="262" spans="1:25">
      <c r="A262" t="s">
        <v>230</v>
      </c>
      <c r="B262" t="str">
        <f t="shared" si="28"/>
        <v>5 - Post-WebAnalytics</v>
      </c>
      <c r="C262">
        <v>5</v>
      </c>
      <c r="D262">
        <v>261</v>
      </c>
      <c r="E262" t="str">
        <f t="shared" si="29"/>
        <v>2009 - 12</v>
      </c>
      <c r="F262" t="str">
        <f t="shared" si="30"/>
        <v>12</v>
      </c>
      <c r="G262" t="str">
        <f t="shared" si="31"/>
        <v>2009</v>
      </c>
      <c r="H262" s="32">
        <v>40174</v>
      </c>
      <c r="I262" s="33">
        <v>22207</v>
      </c>
      <c r="J262">
        <f t="shared" si="32"/>
        <v>0.5153776384379356</v>
      </c>
      <c r="K262" t="str">
        <f t="shared" si="33"/>
        <v>&lt;=1</v>
      </c>
      <c r="N262">
        <f t="shared" si="34"/>
        <v>-2</v>
      </c>
      <c r="O262" s="94">
        <v>252</v>
      </c>
      <c r="U262">
        <v>25017</v>
      </c>
      <c r="X262" t="s">
        <v>235</v>
      </c>
      <c r="Y262">
        <v>22207</v>
      </c>
    </row>
    <row r="263" spans="1:25">
      <c r="A263" t="s">
        <v>230</v>
      </c>
      <c r="B263" t="str">
        <f t="shared" si="28"/>
        <v>5 - Post-WebAnalytics</v>
      </c>
      <c r="C263">
        <v>5</v>
      </c>
      <c r="D263">
        <v>262</v>
      </c>
      <c r="E263" t="str">
        <f t="shared" si="29"/>
        <v>2010 - 01</v>
      </c>
      <c r="F263" t="str">
        <f t="shared" si="30"/>
        <v>01</v>
      </c>
      <c r="G263" t="str">
        <f t="shared" si="31"/>
        <v>2010</v>
      </c>
      <c r="H263" s="32">
        <v>40181</v>
      </c>
      <c r="I263" s="33">
        <v>8102</v>
      </c>
      <c r="J263">
        <f t="shared" si="32"/>
        <v>-1.5466037414108804</v>
      </c>
      <c r="K263" t="str">
        <f t="shared" si="33"/>
        <v>&lt;=1</v>
      </c>
      <c r="N263">
        <f t="shared" si="34"/>
        <v>-2</v>
      </c>
      <c r="O263" s="94">
        <v>253</v>
      </c>
      <c r="U263">
        <v>10741</v>
      </c>
      <c r="X263" t="s">
        <v>236</v>
      </c>
      <c r="Y263">
        <v>8102</v>
      </c>
    </row>
    <row r="264" spans="1:25">
      <c r="A264" t="s">
        <v>230</v>
      </c>
      <c r="B264" t="str">
        <f t="shared" si="28"/>
        <v>5 - Post-WebAnalytics</v>
      </c>
      <c r="C264">
        <v>5</v>
      </c>
      <c r="D264">
        <v>263</v>
      </c>
      <c r="E264" t="str">
        <f t="shared" si="29"/>
        <v>2010 - 01</v>
      </c>
      <c r="F264" t="str">
        <f t="shared" si="30"/>
        <v>01</v>
      </c>
      <c r="G264" t="str">
        <f t="shared" si="31"/>
        <v>2010</v>
      </c>
      <c r="H264" s="32">
        <v>40188</v>
      </c>
      <c r="I264" s="33">
        <v>13969</v>
      </c>
      <c r="J264">
        <f t="shared" si="32"/>
        <v>-0.68891889521641014</v>
      </c>
      <c r="K264" t="str">
        <f t="shared" si="33"/>
        <v>&lt;=1</v>
      </c>
      <c r="N264">
        <f t="shared" si="34"/>
        <v>-2</v>
      </c>
      <c r="O264" s="94">
        <v>254</v>
      </c>
      <c r="U264">
        <v>11722</v>
      </c>
      <c r="X264" t="s">
        <v>236</v>
      </c>
      <c r="Y264">
        <v>13969</v>
      </c>
    </row>
    <row r="265" spans="1:25">
      <c r="A265" t="s">
        <v>230</v>
      </c>
      <c r="B265" t="str">
        <f t="shared" si="28"/>
        <v>5 - Post-WebAnalytics</v>
      </c>
      <c r="C265">
        <v>5</v>
      </c>
      <c r="D265">
        <v>264</v>
      </c>
      <c r="E265" t="str">
        <f t="shared" si="29"/>
        <v>2010 - 01</v>
      </c>
      <c r="F265" t="str">
        <f t="shared" si="30"/>
        <v>01</v>
      </c>
      <c r="G265" t="str">
        <f t="shared" si="31"/>
        <v>2010</v>
      </c>
      <c r="H265" s="32">
        <v>40195</v>
      </c>
      <c r="I265" s="33">
        <v>35669</v>
      </c>
      <c r="J265">
        <f t="shared" si="32"/>
        <v>2.4833601507048453</v>
      </c>
      <c r="K265" t="str">
        <f t="shared" si="33"/>
        <v>&lt;=3</v>
      </c>
      <c r="N265">
        <f t="shared" si="34"/>
        <v>2</v>
      </c>
      <c r="O265" s="94">
        <v>255</v>
      </c>
      <c r="U265">
        <v>17457</v>
      </c>
      <c r="X265" t="s">
        <v>236</v>
      </c>
      <c r="Y265">
        <v>35669</v>
      </c>
    </row>
    <row r="266" spans="1:25">
      <c r="A266" t="s">
        <v>230</v>
      </c>
      <c r="B266" t="str">
        <f t="shared" si="28"/>
        <v>5 - Post-WebAnalytics</v>
      </c>
      <c r="C266">
        <v>5</v>
      </c>
      <c r="D266">
        <v>265</v>
      </c>
      <c r="E266" t="str">
        <f t="shared" si="29"/>
        <v>2010 - 01</v>
      </c>
      <c r="F266" t="str">
        <f t="shared" si="30"/>
        <v>01</v>
      </c>
      <c r="G266" t="str">
        <f t="shared" si="31"/>
        <v>2010</v>
      </c>
      <c r="H266" s="32">
        <v>40202</v>
      </c>
      <c r="I266" s="33">
        <v>19592</v>
      </c>
      <c r="J266">
        <f t="shared" si="32"/>
        <v>0.13309608520825439</v>
      </c>
      <c r="K266" t="str">
        <f t="shared" si="33"/>
        <v>&lt;=1</v>
      </c>
      <c r="N266">
        <f t="shared" si="34"/>
        <v>-2</v>
      </c>
      <c r="O266" s="94">
        <v>256</v>
      </c>
      <c r="U266">
        <v>15513</v>
      </c>
      <c r="X266" t="s">
        <v>236</v>
      </c>
      <c r="Y266">
        <v>19592</v>
      </c>
    </row>
    <row r="267" spans="1:25">
      <c r="A267" t="s">
        <v>230</v>
      </c>
      <c r="B267" t="str">
        <f t="shared" si="28"/>
        <v>5 - Post-WebAnalytics</v>
      </c>
      <c r="C267">
        <v>5</v>
      </c>
      <c r="D267">
        <v>266</v>
      </c>
      <c r="E267" t="str">
        <f t="shared" si="29"/>
        <v>2010 - 01</v>
      </c>
      <c r="F267" t="str">
        <f t="shared" si="30"/>
        <v>01</v>
      </c>
      <c r="G267" t="str">
        <f t="shared" si="31"/>
        <v>2010</v>
      </c>
      <c r="H267" s="32">
        <v>40209</v>
      </c>
      <c r="I267" s="33">
        <v>17645</v>
      </c>
      <c r="J267">
        <f t="shared" si="32"/>
        <v>-0.1515319010778601</v>
      </c>
      <c r="K267" t="str">
        <f t="shared" si="33"/>
        <v>&lt;=1</v>
      </c>
      <c r="N267">
        <f t="shared" si="34"/>
        <v>-2</v>
      </c>
      <c r="O267" s="94">
        <v>257</v>
      </c>
      <c r="U267">
        <v>15038</v>
      </c>
      <c r="X267" t="s">
        <v>236</v>
      </c>
      <c r="Y267">
        <v>17645</v>
      </c>
    </row>
    <row r="268" spans="1:25">
      <c r="A268" t="s">
        <v>230</v>
      </c>
      <c r="B268" t="str">
        <f t="shared" si="28"/>
        <v>5 - Post-WebAnalytics</v>
      </c>
      <c r="C268">
        <v>5</v>
      </c>
      <c r="D268">
        <v>267</v>
      </c>
      <c r="E268" t="str">
        <f t="shared" si="29"/>
        <v>2010 - 02</v>
      </c>
      <c r="F268" t="str">
        <f t="shared" si="30"/>
        <v>02</v>
      </c>
      <c r="G268" t="str">
        <f t="shared" si="31"/>
        <v>2010</v>
      </c>
      <c r="H268" s="32">
        <v>40216</v>
      </c>
      <c r="I268" s="33">
        <v>15911</v>
      </c>
      <c r="J268">
        <f t="shared" si="32"/>
        <v>-0.4050218488026277</v>
      </c>
      <c r="K268" t="str">
        <f t="shared" si="33"/>
        <v>&lt;=1</v>
      </c>
      <c r="N268">
        <f t="shared" si="34"/>
        <v>-2</v>
      </c>
      <c r="O268" s="94">
        <v>258</v>
      </c>
      <c r="U268">
        <v>20636</v>
      </c>
      <c r="X268" t="s">
        <v>237</v>
      </c>
      <c r="Y268">
        <v>15911</v>
      </c>
    </row>
    <row r="269" spans="1:25">
      <c r="A269" t="s">
        <v>230</v>
      </c>
      <c r="B269" t="str">
        <f t="shared" si="28"/>
        <v>5 - Post-WebAnalytics</v>
      </c>
      <c r="C269">
        <v>5</v>
      </c>
      <c r="D269">
        <v>268</v>
      </c>
      <c r="E269" t="str">
        <f t="shared" si="29"/>
        <v>2010 - 02</v>
      </c>
      <c r="F269" t="str">
        <f t="shared" si="30"/>
        <v>02</v>
      </c>
      <c r="G269" t="str">
        <f t="shared" si="31"/>
        <v>2010</v>
      </c>
      <c r="H269" s="32">
        <v>40223</v>
      </c>
      <c r="I269" s="33">
        <v>14516</v>
      </c>
      <c r="J269">
        <f t="shared" si="32"/>
        <v>-0.60895407318327988</v>
      </c>
      <c r="K269" t="str">
        <f t="shared" si="33"/>
        <v>&lt;=1</v>
      </c>
      <c r="N269">
        <f t="shared" si="34"/>
        <v>-2</v>
      </c>
      <c r="O269" s="94">
        <v>259</v>
      </c>
      <c r="U269">
        <v>20792</v>
      </c>
      <c r="X269" t="s">
        <v>237</v>
      </c>
      <c r="Y269">
        <v>14516</v>
      </c>
    </row>
    <row r="270" spans="1:25">
      <c r="A270" t="s">
        <v>230</v>
      </c>
      <c r="B270" t="str">
        <f t="shared" si="28"/>
        <v>5 - Post-WebAnalytics</v>
      </c>
      <c r="C270">
        <v>5</v>
      </c>
      <c r="D270">
        <v>269</v>
      </c>
      <c r="E270" t="str">
        <f t="shared" si="29"/>
        <v>2010 - 02</v>
      </c>
      <c r="F270" t="str">
        <f t="shared" si="30"/>
        <v>02</v>
      </c>
      <c r="G270" t="str">
        <f t="shared" si="31"/>
        <v>2010</v>
      </c>
      <c r="H270" s="32">
        <v>40230</v>
      </c>
      <c r="I270" s="33">
        <v>25250</v>
      </c>
      <c r="J270">
        <f t="shared" si="32"/>
        <v>0.96022764473924349</v>
      </c>
      <c r="K270" t="str">
        <f t="shared" si="33"/>
        <v>&lt;=1</v>
      </c>
      <c r="N270">
        <f t="shared" si="34"/>
        <v>-2</v>
      </c>
      <c r="O270" s="94">
        <v>260</v>
      </c>
      <c r="U270">
        <v>6715</v>
      </c>
      <c r="X270" t="s">
        <v>237</v>
      </c>
      <c r="Y270">
        <v>25250</v>
      </c>
    </row>
    <row r="271" spans="1:25">
      <c r="A271" t="s">
        <v>230</v>
      </c>
      <c r="B271" t="str">
        <f t="shared" si="28"/>
        <v>5 - Post-WebAnalytics</v>
      </c>
      <c r="C271">
        <v>5</v>
      </c>
      <c r="D271">
        <v>270</v>
      </c>
      <c r="E271" t="str">
        <f t="shared" si="29"/>
        <v>2010 - 02</v>
      </c>
      <c r="F271" t="str">
        <f t="shared" si="30"/>
        <v>02</v>
      </c>
      <c r="G271" t="str">
        <f t="shared" si="31"/>
        <v>2010</v>
      </c>
      <c r="H271" s="32">
        <v>40237</v>
      </c>
      <c r="I271" s="33">
        <v>23285</v>
      </c>
      <c r="J271">
        <f t="shared" si="32"/>
        <v>0.67296827491273348</v>
      </c>
      <c r="K271" t="str">
        <f t="shared" si="33"/>
        <v>&lt;=1</v>
      </c>
      <c r="N271">
        <f t="shared" si="34"/>
        <v>-2</v>
      </c>
      <c r="O271" s="94">
        <v>261</v>
      </c>
      <c r="U271">
        <v>22207</v>
      </c>
      <c r="X271" t="s">
        <v>237</v>
      </c>
      <c r="Y271">
        <v>23285</v>
      </c>
    </row>
    <row r="272" spans="1:25">
      <c r="A272" t="s">
        <v>230</v>
      </c>
      <c r="B272" t="str">
        <f t="shared" si="28"/>
        <v>5 - Post-WebAnalytics</v>
      </c>
      <c r="C272">
        <v>5</v>
      </c>
      <c r="D272">
        <v>271</v>
      </c>
      <c r="E272" t="str">
        <f t="shared" si="29"/>
        <v>2010 - 03</v>
      </c>
      <c r="F272" t="str">
        <f t="shared" si="30"/>
        <v>03</v>
      </c>
      <c r="G272" t="str">
        <f t="shared" si="31"/>
        <v>2010</v>
      </c>
      <c r="H272" s="32">
        <v>40244</v>
      </c>
      <c r="I272" s="33">
        <v>20585</v>
      </c>
      <c r="J272">
        <f t="shared" si="32"/>
        <v>0.27826074385340677</v>
      </c>
      <c r="K272" t="str">
        <f t="shared" si="33"/>
        <v>&lt;=1</v>
      </c>
      <c r="N272">
        <f t="shared" si="34"/>
        <v>-2</v>
      </c>
      <c r="O272" s="94">
        <v>262</v>
      </c>
      <c r="U272">
        <v>8102</v>
      </c>
      <c r="X272" t="s">
        <v>238</v>
      </c>
      <c r="Y272">
        <v>20585</v>
      </c>
    </row>
    <row r="273" spans="1:25">
      <c r="A273" t="s">
        <v>230</v>
      </c>
      <c r="B273" t="str">
        <f t="shared" si="28"/>
        <v>5 - Post-WebAnalytics</v>
      </c>
      <c r="C273">
        <v>5</v>
      </c>
      <c r="D273">
        <v>272</v>
      </c>
      <c r="E273" t="str">
        <f t="shared" si="29"/>
        <v>2010 - 03</v>
      </c>
      <c r="F273" t="str">
        <f t="shared" si="30"/>
        <v>03</v>
      </c>
      <c r="G273" t="str">
        <f t="shared" si="31"/>
        <v>2010</v>
      </c>
      <c r="H273" s="32">
        <v>40251</v>
      </c>
      <c r="I273" s="33">
        <v>11532</v>
      </c>
      <c r="J273">
        <f t="shared" si="32"/>
        <v>-1.0451789889910692</v>
      </c>
      <c r="K273" t="str">
        <f t="shared" si="33"/>
        <v>&lt;=1</v>
      </c>
      <c r="N273">
        <f t="shared" si="34"/>
        <v>-2</v>
      </c>
      <c r="O273" s="94">
        <v>263</v>
      </c>
      <c r="U273">
        <v>13969</v>
      </c>
      <c r="X273" t="s">
        <v>238</v>
      </c>
      <c r="Y273">
        <v>11532</v>
      </c>
    </row>
    <row r="274" spans="1:25">
      <c r="A274" t="s">
        <v>230</v>
      </c>
      <c r="B274" t="str">
        <f t="shared" si="28"/>
        <v>5 - Post-WebAnalytics</v>
      </c>
      <c r="C274">
        <v>5</v>
      </c>
      <c r="D274">
        <v>273</v>
      </c>
      <c r="E274" t="str">
        <f t="shared" si="29"/>
        <v>2010 - 03</v>
      </c>
      <c r="F274" t="str">
        <f t="shared" si="30"/>
        <v>03</v>
      </c>
      <c r="G274" t="str">
        <f t="shared" si="31"/>
        <v>2010</v>
      </c>
      <c r="H274" s="32">
        <v>40258</v>
      </c>
      <c r="I274" s="33">
        <v>24894</v>
      </c>
      <c r="J274">
        <f t="shared" si="32"/>
        <v>0.90818472582919896</v>
      </c>
      <c r="K274" t="str">
        <f t="shared" si="33"/>
        <v>&lt;=1</v>
      </c>
      <c r="N274">
        <f t="shared" si="34"/>
        <v>-2</v>
      </c>
      <c r="O274" s="94">
        <v>264</v>
      </c>
      <c r="U274">
        <v>35669</v>
      </c>
      <c r="X274" t="s">
        <v>238</v>
      </c>
      <c r="Y274">
        <v>24894</v>
      </c>
    </row>
    <row r="275" spans="1:25">
      <c r="A275" t="s">
        <v>230</v>
      </c>
      <c r="B275" t="str">
        <f t="shared" si="28"/>
        <v>5 - Post-WebAnalytics</v>
      </c>
      <c r="C275">
        <v>5</v>
      </c>
      <c r="D275">
        <v>274</v>
      </c>
      <c r="E275" t="str">
        <f t="shared" si="29"/>
        <v>2010 - 03</v>
      </c>
      <c r="F275" t="str">
        <f t="shared" si="30"/>
        <v>03</v>
      </c>
      <c r="G275" t="str">
        <f t="shared" si="31"/>
        <v>2010</v>
      </c>
      <c r="H275" s="32">
        <v>40265</v>
      </c>
      <c r="I275" s="33">
        <v>12908</v>
      </c>
      <c r="J275">
        <f t="shared" si="32"/>
        <v>-0.84402433612527894</v>
      </c>
      <c r="K275" t="str">
        <f t="shared" si="33"/>
        <v>&lt;=1</v>
      </c>
      <c r="N275">
        <f t="shared" si="34"/>
        <v>-2</v>
      </c>
      <c r="O275" s="94">
        <v>265</v>
      </c>
      <c r="U275">
        <v>19592</v>
      </c>
      <c r="X275" t="s">
        <v>238</v>
      </c>
      <c r="Y275">
        <v>12908</v>
      </c>
    </row>
    <row r="276" spans="1:25">
      <c r="A276" t="s">
        <v>230</v>
      </c>
      <c r="B276" t="str">
        <f t="shared" si="28"/>
        <v>5 - Post-WebAnalytics</v>
      </c>
      <c r="C276">
        <v>5</v>
      </c>
      <c r="D276">
        <v>275</v>
      </c>
      <c r="E276" t="str">
        <f t="shared" si="29"/>
        <v>2010 - 04</v>
      </c>
      <c r="F276" t="str">
        <f t="shared" si="30"/>
        <v>04</v>
      </c>
      <c r="G276" t="str">
        <f t="shared" si="31"/>
        <v>2010</v>
      </c>
      <c r="H276" s="32">
        <v>40272</v>
      </c>
      <c r="I276" s="33">
        <v>19234</v>
      </c>
      <c r="J276">
        <f t="shared" si="32"/>
        <v>8.0760790349276995E-2</v>
      </c>
      <c r="K276" t="str">
        <f t="shared" si="33"/>
        <v>&lt;=1</v>
      </c>
      <c r="N276">
        <f t="shared" si="34"/>
        <v>-2</v>
      </c>
      <c r="O276" s="94">
        <v>266</v>
      </c>
      <c r="U276">
        <v>17645</v>
      </c>
      <c r="X276" t="s">
        <v>239</v>
      </c>
      <c r="Y276">
        <v>19234</v>
      </c>
    </row>
    <row r="277" spans="1:25">
      <c r="A277" t="s">
        <v>230</v>
      </c>
      <c r="B277" t="str">
        <f t="shared" si="28"/>
        <v>5 - Post-WebAnalytics</v>
      </c>
      <c r="C277">
        <v>5</v>
      </c>
      <c r="D277">
        <v>276</v>
      </c>
      <c r="E277" t="str">
        <f t="shared" si="29"/>
        <v>2010 - 04</v>
      </c>
      <c r="F277" t="str">
        <f t="shared" si="30"/>
        <v>04</v>
      </c>
      <c r="G277" t="str">
        <f t="shared" si="31"/>
        <v>2010</v>
      </c>
      <c r="H277" s="32">
        <v>40279</v>
      </c>
      <c r="I277" s="33">
        <v>20026</v>
      </c>
      <c r="J277">
        <f t="shared" si="32"/>
        <v>0.1965416661266795</v>
      </c>
      <c r="K277" t="str">
        <f t="shared" si="33"/>
        <v>&lt;=1</v>
      </c>
      <c r="N277">
        <f t="shared" si="34"/>
        <v>-2</v>
      </c>
      <c r="O277" s="94">
        <v>267</v>
      </c>
      <c r="U277">
        <v>15911</v>
      </c>
      <c r="X277" t="s">
        <v>239</v>
      </c>
      <c r="Y277">
        <v>20026</v>
      </c>
    </row>
    <row r="278" spans="1:25">
      <c r="A278" t="s">
        <v>230</v>
      </c>
      <c r="B278" t="str">
        <f t="shared" si="28"/>
        <v>5 - Post-WebAnalytics</v>
      </c>
      <c r="C278">
        <v>5</v>
      </c>
      <c r="D278">
        <v>277</v>
      </c>
      <c r="E278" t="str">
        <f t="shared" si="29"/>
        <v>2010 - 04</v>
      </c>
      <c r="F278" t="str">
        <f t="shared" si="30"/>
        <v>04</v>
      </c>
      <c r="G278" t="str">
        <f t="shared" si="31"/>
        <v>2010</v>
      </c>
      <c r="H278" s="32">
        <v>40286</v>
      </c>
      <c r="I278" s="33">
        <v>22317</v>
      </c>
      <c r="J278">
        <f t="shared" si="32"/>
        <v>0.53145831562924151</v>
      </c>
      <c r="K278" t="str">
        <f t="shared" si="33"/>
        <v>&lt;=1</v>
      </c>
      <c r="N278">
        <f t="shared" si="34"/>
        <v>-2</v>
      </c>
      <c r="O278" s="94">
        <v>268</v>
      </c>
      <c r="U278">
        <v>14516</v>
      </c>
      <c r="X278" t="s">
        <v>239</v>
      </c>
      <c r="Y278">
        <v>22317</v>
      </c>
    </row>
    <row r="279" spans="1:25">
      <c r="A279" t="s">
        <v>230</v>
      </c>
      <c r="B279" t="str">
        <f t="shared" si="28"/>
        <v>5 - Post-WebAnalytics</v>
      </c>
      <c r="C279">
        <v>5</v>
      </c>
      <c r="D279">
        <v>278</v>
      </c>
      <c r="E279" t="str">
        <f t="shared" si="29"/>
        <v>2010 - 04</v>
      </c>
      <c r="F279" t="str">
        <f t="shared" si="30"/>
        <v>04</v>
      </c>
      <c r="G279" t="str">
        <f t="shared" si="31"/>
        <v>2010</v>
      </c>
      <c r="H279" s="32">
        <v>40293</v>
      </c>
      <c r="I279" s="33">
        <v>28181</v>
      </c>
      <c r="J279">
        <f t="shared" si="32"/>
        <v>1.3887045979003125</v>
      </c>
      <c r="K279" t="str">
        <f t="shared" si="33"/>
        <v>&lt;=2</v>
      </c>
      <c r="N279">
        <f t="shared" si="34"/>
        <v>1</v>
      </c>
      <c r="O279" s="94">
        <v>269</v>
      </c>
      <c r="U279">
        <v>25250</v>
      </c>
      <c r="X279" t="s">
        <v>239</v>
      </c>
      <c r="Y279">
        <v>28181</v>
      </c>
    </row>
    <row r="280" spans="1:25">
      <c r="A280" t="s">
        <v>230</v>
      </c>
      <c r="B280" t="str">
        <f t="shared" si="28"/>
        <v>5 - Post-WebAnalytics</v>
      </c>
      <c r="C280">
        <v>5</v>
      </c>
      <c r="D280">
        <v>279</v>
      </c>
      <c r="E280" t="str">
        <f t="shared" si="29"/>
        <v>2010 - 05</v>
      </c>
      <c r="F280" t="str">
        <f t="shared" si="30"/>
        <v>05</v>
      </c>
      <c r="G280" t="str">
        <f t="shared" si="31"/>
        <v>2010</v>
      </c>
      <c r="H280" s="32">
        <v>40300</v>
      </c>
      <c r="I280" s="33">
        <v>28906</v>
      </c>
      <c r="J280">
        <f t="shared" si="32"/>
        <v>1.4946908793884652</v>
      </c>
      <c r="K280" t="str">
        <f t="shared" si="33"/>
        <v>&lt;=2</v>
      </c>
      <c r="N280">
        <f t="shared" si="34"/>
        <v>1</v>
      </c>
      <c r="O280" s="94">
        <v>270</v>
      </c>
      <c r="U280">
        <v>23285</v>
      </c>
      <c r="X280" t="s">
        <v>240</v>
      </c>
      <c r="Y280">
        <v>28906</v>
      </c>
    </row>
    <row r="281" spans="1:25">
      <c r="A281" t="s">
        <v>230</v>
      </c>
      <c r="B281" t="str">
        <f t="shared" si="28"/>
        <v>5 - Post-WebAnalytics</v>
      </c>
      <c r="C281">
        <v>5</v>
      </c>
      <c r="D281">
        <v>280</v>
      </c>
      <c r="E281" t="str">
        <f t="shared" si="29"/>
        <v>2010 - 05</v>
      </c>
      <c r="F281" t="str">
        <f t="shared" si="30"/>
        <v>05</v>
      </c>
      <c r="G281" t="str">
        <f t="shared" si="31"/>
        <v>2010</v>
      </c>
      <c r="H281" s="32">
        <v>40307</v>
      </c>
      <c r="I281" s="33">
        <v>15729</v>
      </c>
      <c r="J281">
        <f t="shared" si="32"/>
        <v>-0.43162806015551569</v>
      </c>
      <c r="K281" t="str">
        <f t="shared" si="33"/>
        <v>&lt;=1</v>
      </c>
      <c r="N281">
        <f t="shared" si="34"/>
        <v>-2</v>
      </c>
      <c r="O281" s="94">
        <v>271</v>
      </c>
      <c r="U281">
        <v>20585</v>
      </c>
      <c r="X281" t="s">
        <v>240</v>
      </c>
      <c r="Y281">
        <v>15729</v>
      </c>
    </row>
    <row r="282" spans="1:25">
      <c r="A282" t="s">
        <v>230</v>
      </c>
      <c r="B282" t="str">
        <f t="shared" si="28"/>
        <v>5 - Post-WebAnalytics</v>
      </c>
      <c r="C282">
        <v>5</v>
      </c>
      <c r="D282">
        <v>281</v>
      </c>
      <c r="E282" t="str">
        <f t="shared" si="29"/>
        <v>2010 - 05</v>
      </c>
      <c r="F282" t="str">
        <f t="shared" si="30"/>
        <v>05</v>
      </c>
      <c r="G282" t="str">
        <f t="shared" si="31"/>
        <v>2010</v>
      </c>
      <c r="H282" s="32">
        <v>40314</v>
      </c>
      <c r="I282" s="33">
        <v>14793</v>
      </c>
      <c r="J282">
        <f t="shared" si="32"/>
        <v>-0.56846000425608223</v>
      </c>
      <c r="K282" t="str">
        <f t="shared" si="33"/>
        <v>&lt;=1</v>
      </c>
      <c r="N282">
        <f t="shared" si="34"/>
        <v>-2</v>
      </c>
      <c r="O282" s="94">
        <v>272</v>
      </c>
      <c r="U282">
        <v>11532</v>
      </c>
      <c r="X282" t="s">
        <v>240</v>
      </c>
      <c r="Y282">
        <v>14793</v>
      </c>
    </row>
    <row r="283" spans="1:25">
      <c r="A283" t="s">
        <v>230</v>
      </c>
      <c r="B283" t="str">
        <f t="shared" si="28"/>
        <v>5 - Post-WebAnalytics</v>
      </c>
      <c r="C283">
        <v>5</v>
      </c>
      <c r="D283">
        <v>282</v>
      </c>
      <c r="E283" t="str">
        <f t="shared" si="29"/>
        <v>2010 - 05</v>
      </c>
      <c r="F283" t="str">
        <f t="shared" si="30"/>
        <v>05</v>
      </c>
      <c r="G283" t="str">
        <f t="shared" si="31"/>
        <v>2010</v>
      </c>
      <c r="H283" s="32">
        <v>40321</v>
      </c>
      <c r="I283" s="33">
        <v>30790</v>
      </c>
      <c r="J283">
        <f t="shared" si="32"/>
        <v>1.7701090232831953</v>
      </c>
      <c r="K283" t="str">
        <f t="shared" si="33"/>
        <v>&lt;=2</v>
      </c>
      <c r="N283">
        <f t="shared" si="34"/>
        <v>1</v>
      </c>
      <c r="O283" s="94">
        <v>273</v>
      </c>
      <c r="U283">
        <v>24894</v>
      </c>
      <c r="X283" t="s">
        <v>240</v>
      </c>
      <c r="Y283">
        <v>30790</v>
      </c>
    </row>
    <row r="284" spans="1:25">
      <c r="A284" t="s">
        <v>230</v>
      </c>
      <c r="B284" t="str">
        <f t="shared" si="28"/>
        <v>5 - Post-WebAnalytics</v>
      </c>
      <c r="C284">
        <v>5</v>
      </c>
      <c r="D284">
        <v>283</v>
      </c>
      <c r="E284" t="str">
        <f t="shared" si="29"/>
        <v>2010 - 05</v>
      </c>
      <c r="F284" t="str">
        <f t="shared" si="30"/>
        <v>05</v>
      </c>
      <c r="G284" t="str">
        <f t="shared" si="31"/>
        <v>2010</v>
      </c>
      <c r="H284" s="32">
        <v>40328</v>
      </c>
      <c r="I284" s="33">
        <v>27704</v>
      </c>
      <c r="J284">
        <f t="shared" si="32"/>
        <v>1.3189729340798315</v>
      </c>
      <c r="K284" t="str">
        <f t="shared" si="33"/>
        <v>&lt;=2</v>
      </c>
      <c r="N284">
        <f t="shared" si="34"/>
        <v>1</v>
      </c>
      <c r="O284" s="94">
        <v>274</v>
      </c>
      <c r="U284">
        <v>12908</v>
      </c>
      <c r="X284" t="s">
        <v>240</v>
      </c>
      <c r="Y284">
        <v>27704</v>
      </c>
    </row>
    <row r="285" spans="1:25">
      <c r="A285" t="s">
        <v>230</v>
      </c>
      <c r="B285" t="str">
        <f t="shared" si="28"/>
        <v>5 - Post-WebAnalytics</v>
      </c>
      <c r="C285">
        <v>5</v>
      </c>
      <c r="D285">
        <v>284</v>
      </c>
      <c r="E285" t="str">
        <f t="shared" si="29"/>
        <v>2010 - 06</v>
      </c>
      <c r="F285" t="str">
        <f t="shared" si="30"/>
        <v>06</v>
      </c>
      <c r="G285" t="str">
        <f t="shared" si="31"/>
        <v>2010</v>
      </c>
      <c r="H285" s="32">
        <v>40335</v>
      </c>
      <c r="I285" s="33">
        <v>12274</v>
      </c>
      <c r="J285">
        <f t="shared" si="32"/>
        <v>-0.93670751193698742</v>
      </c>
      <c r="K285" t="str">
        <f t="shared" si="33"/>
        <v>&lt;=1</v>
      </c>
      <c r="N285">
        <f t="shared" si="34"/>
        <v>-2</v>
      </c>
      <c r="O285" s="94">
        <v>275</v>
      </c>
      <c r="U285">
        <v>19234</v>
      </c>
      <c r="X285" t="s">
        <v>241</v>
      </c>
      <c r="Y285">
        <v>12274</v>
      </c>
    </row>
    <row r="286" spans="1:25">
      <c r="A286" t="s">
        <v>230</v>
      </c>
      <c r="B286" t="str">
        <f t="shared" si="28"/>
        <v>5 - Post-WebAnalytics</v>
      </c>
      <c r="C286">
        <v>5</v>
      </c>
      <c r="D286">
        <v>285</v>
      </c>
      <c r="E286" t="str">
        <f t="shared" si="29"/>
        <v>2010 - 06</v>
      </c>
      <c r="F286" t="str">
        <f t="shared" si="30"/>
        <v>06</v>
      </c>
      <c r="G286" t="str">
        <f t="shared" si="31"/>
        <v>2010</v>
      </c>
      <c r="H286" s="32">
        <v>40342</v>
      </c>
      <c r="I286" s="33">
        <v>14862</v>
      </c>
      <c r="J286">
        <f t="shared" si="32"/>
        <v>-0.55837303401789951</v>
      </c>
      <c r="K286" t="str">
        <f t="shared" si="33"/>
        <v>&lt;=1</v>
      </c>
      <c r="N286">
        <f t="shared" si="34"/>
        <v>-2</v>
      </c>
      <c r="O286" s="94">
        <v>276</v>
      </c>
      <c r="U286">
        <v>20026</v>
      </c>
      <c r="X286" t="s">
        <v>241</v>
      </c>
      <c r="Y286">
        <v>14862</v>
      </c>
    </row>
    <row r="287" spans="1:25">
      <c r="A287" t="s">
        <v>230</v>
      </c>
      <c r="B287" t="str">
        <f t="shared" si="28"/>
        <v>5 - Post-WebAnalytics</v>
      </c>
      <c r="C287">
        <v>5</v>
      </c>
      <c r="D287">
        <v>286</v>
      </c>
      <c r="E287" t="str">
        <f t="shared" si="29"/>
        <v>2010 - 06</v>
      </c>
      <c r="F287" t="str">
        <f t="shared" si="30"/>
        <v>06</v>
      </c>
      <c r="G287" t="str">
        <f t="shared" si="31"/>
        <v>2010</v>
      </c>
      <c r="H287" s="32">
        <v>40349</v>
      </c>
      <c r="I287" s="33">
        <v>19431</v>
      </c>
      <c r="J287">
        <f t="shared" si="32"/>
        <v>0.1095598213191612</v>
      </c>
      <c r="K287" t="str">
        <f t="shared" si="33"/>
        <v>&lt;=1</v>
      </c>
      <c r="N287">
        <f t="shared" si="34"/>
        <v>-2</v>
      </c>
      <c r="O287" s="94">
        <v>277</v>
      </c>
      <c r="U287">
        <v>22317</v>
      </c>
      <c r="X287" t="s">
        <v>241</v>
      </c>
      <c r="Y287">
        <v>19431</v>
      </c>
    </row>
    <row r="288" spans="1:25">
      <c r="A288" t="s">
        <v>230</v>
      </c>
      <c r="B288" t="str">
        <f t="shared" si="28"/>
        <v>5 - Post-WebAnalytics</v>
      </c>
      <c r="C288">
        <v>5</v>
      </c>
      <c r="D288">
        <v>287</v>
      </c>
      <c r="E288" t="str">
        <f t="shared" si="29"/>
        <v>2010 - 06</v>
      </c>
      <c r="F288" t="str">
        <f t="shared" si="30"/>
        <v>06</v>
      </c>
      <c r="G288" t="str">
        <f t="shared" si="31"/>
        <v>2010</v>
      </c>
      <c r="H288" s="32">
        <v>40356</v>
      </c>
      <c r="I288" s="33">
        <v>21976</v>
      </c>
      <c r="J288">
        <f t="shared" si="32"/>
        <v>0.48160821633619322</v>
      </c>
      <c r="K288" t="str">
        <f t="shared" si="33"/>
        <v>&lt;=1</v>
      </c>
      <c r="N288">
        <f t="shared" si="34"/>
        <v>-2</v>
      </c>
      <c r="O288" s="94">
        <v>278</v>
      </c>
      <c r="U288">
        <v>28181</v>
      </c>
      <c r="X288" t="s">
        <v>241</v>
      </c>
      <c r="Y288">
        <v>21976</v>
      </c>
    </row>
    <row r="289" spans="1:25">
      <c r="A289" t="s">
        <v>230</v>
      </c>
      <c r="B289" t="str">
        <f t="shared" si="28"/>
        <v>5 - Post-WebAnalytics</v>
      </c>
      <c r="C289">
        <v>5</v>
      </c>
      <c r="D289">
        <v>288</v>
      </c>
      <c r="E289" t="str">
        <f t="shared" si="29"/>
        <v>2010 - 07</v>
      </c>
      <c r="F289" t="str">
        <f t="shared" si="30"/>
        <v>07</v>
      </c>
      <c r="G289" t="str">
        <f t="shared" si="31"/>
        <v>2010</v>
      </c>
      <c r="H289" s="32">
        <v>40363</v>
      </c>
      <c r="I289" s="33">
        <v>5380</v>
      </c>
      <c r="J289">
        <f t="shared" si="32"/>
        <v>-1.9445274079084685</v>
      </c>
      <c r="K289" t="str">
        <f t="shared" si="33"/>
        <v>&lt;=1</v>
      </c>
      <c r="N289">
        <f t="shared" si="34"/>
        <v>-2</v>
      </c>
      <c r="O289" s="94">
        <v>279</v>
      </c>
      <c r="U289">
        <v>28906</v>
      </c>
      <c r="X289" t="s">
        <v>242</v>
      </c>
      <c r="Y289">
        <v>5380</v>
      </c>
    </row>
    <row r="290" spans="1:25">
      <c r="A290" t="s">
        <v>230</v>
      </c>
      <c r="B290" t="str">
        <f t="shared" si="28"/>
        <v>5 - Post-WebAnalytics</v>
      </c>
      <c r="C290">
        <v>5</v>
      </c>
      <c r="D290">
        <v>289</v>
      </c>
      <c r="E290" t="str">
        <f t="shared" si="29"/>
        <v>2010 - 07</v>
      </c>
      <c r="F290" t="str">
        <f t="shared" si="30"/>
        <v>07</v>
      </c>
      <c r="G290" t="str">
        <f t="shared" si="31"/>
        <v>2010</v>
      </c>
      <c r="H290" s="32">
        <v>40370</v>
      </c>
      <c r="I290" s="33">
        <v>17776</v>
      </c>
      <c r="J290">
        <f t="shared" si="32"/>
        <v>-0.13238127642275943</v>
      </c>
      <c r="K290" t="str">
        <f t="shared" si="33"/>
        <v>&lt;=1</v>
      </c>
      <c r="N290">
        <f t="shared" si="34"/>
        <v>-2</v>
      </c>
      <c r="O290" s="94">
        <v>280</v>
      </c>
      <c r="U290">
        <v>15729</v>
      </c>
      <c r="X290" t="s">
        <v>242</v>
      </c>
      <c r="Y290">
        <v>17776</v>
      </c>
    </row>
    <row r="291" spans="1:25">
      <c r="A291" t="s">
        <v>230</v>
      </c>
      <c r="B291" t="str">
        <f t="shared" si="28"/>
        <v>5 - Post-WebAnalytics</v>
      </c>
      <c r="C291">
        <v>5</v>
      </c>
      <c r="D291">
        <v>290</v>
      </c>
      <c r="E291" t="str">
        <f t="shared" si="29"/>
        <v>2010 - 07</v>
      </c>
      <c r="F291" t="str">
        <f t="shared" si="30"/>
        <v>07</v>
      </c>
      <c r="G291" t="str">
        <f t="shared" si="31"/>
        <v>2010</v>
      </c>
      <c r="H291" s="32">
        <v>40377</v>
      </c>
      <c r="I291" s="33">
        <v>14307</v>
      </c>
      <c r="J291">
        <f t="shared" si="32"/>
        <v>-0.6395073598467611</v>
      </c>
      <c r="K291" t="str">
        <f t="shared" si="33"/>
        <v>&lt;=1</v>
      </c>
      <c r="N291">
        <f t="shared" si="34"/>
        <v>-2</v>
      </c>
      <c r="O291" s="94">
        <v>281</v>
      </c>
      <c r="U291">
        <v>14793</v>
      </c>
      <c r="X291" t="s">
        <v>242</v>
      </c>
      <c r="Y291">
        <v>14307</v>
      </c>
    </row>
    <row r="292" spans="1:25">
      <c r="O292" s="94">
        <v>282</v>
      </c>
      <c r="U292">
        <v>30790</v>
      </c>
    </row>
    <row r="293" spans="1:25">
      <c r="O293" s="94">
        <v>283</v>
      </c>
      <c r="U293">
        <v>27704</v>
      </c>
    </row>
    <row r="294" spans="1:25">
      <c r="O294" s="94">
        <v>284</v>
      </c>
      <c r="U294">
        <v>12274</v>
      </c>
    </row>
    <row r="295" spans="1:25">
      <c r="L295">
        <f>SUM(L1:L291)</f>
        <v>137</v>
      </c>
      <c r="O295" s="94">
        <v>285</v>
      </c>
      <c r="U295">
        <v>14862</v>
      </c>
    </row>
    <row r="296" spans="1:25">
      <c r="O296" s="94">
        <v>286</v>
      </c>
      <c r="U296">
        <v>19431</v>
      </c>
    </row>
    <row r="297" spans="1:25">
      <c r="O297" s="94">
        <v>287</v>
      </c>
      <c r="U297">
        <v>21976</v>
      </c>
    </row>
    <row r="298" spans="1:25">
      <c r="O298" s="94">
        <v>288</v>
      </c>
      <c r="U298">
        <v>5380</v>
      </c>
    </row>
    <row r="299" spans="1:25">
      <c r="O299" s="94">
        <v>289</v>
      </c>
      <c r="U299">
        <v>17776</v>
      </c>
    </row>
    <row r="300" spans="1:25">
      <c r="O300" s="94">
        <v>290</v>
      </c>
      <c r="U300">
        <v>14307</v>
      </c>
    </row>
  </sheetData>
  <sortState xmlns:xlrd2="http://schemas.microsoft.com/office/spreadsheetml/2017/richdata2" ref="A2:N291">
    <sortCondition ref="G2:G291"/>
    <sortCondition ref="H2:H291"/>
    <sortCondition ref="D2:D291"/>
  </sortState>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N70"/>
  <sheetViews>
    <sheetView workbookViewId="0">
      <selection activeCell="G1" sqref="G1:J67"/>
    </sheetView>
  </sheetViews>
  <sheetFormatPr defaultRowHeight="15"/>
  <cols>
    <col min="1" max="1" width="14.28515625" customWidth="1"/>
    <col min="2" max="2" width="12.85546875" customWidth="1"/>
    <col min="3" max="3" width="13.42578125" customWidth="1"/>
    <col min="4" max="4" width="27.85546875" bestFit="1" customWidth="1"/>
    <col min="5" max="5" width="8.85546875" bestFit="1" customWidth="1"/>
    <col min="6" max="6" width="20.42578125" customWidth="1"/>
    <col min="7" max="7" width="8.85546875" customWidth="1"/>
    <col min="8" max="8" width="8.85546875" bestFit="1" customWidth="1"/>
    <col min="9" max="9" width="8.85546875" customWidth="1"/>
  </cols>
  <sheetData>
    <row r="1" spans="1:14">
      <c r="A1" s="52" t="s">
        <v>163</v>
      </c>
      <c r="B1" s="52" t="s">
        <v>164</v>
      </c>
      <c r="C1" s="52" t="s">
        <v>2</v>
      </c>
      <c r="D1" s="52" t="s">
        <v>166</v>
      </c>
      <c r="E1" s="52" t="s">
        <v>167</v>
      </c>
      <c r="F1" s="4" t="s">
        <v>243</v>
      </c>
      <c r="G1" s="5" t="s">
        <v>23</v>
      </c>
      <c r="H1" s="5" t="s">
        <v>24</v>
      </c>
      <c r="I1" s="5" t="s">
        <v>74</v>
      </c>
      <c r="J1" s="5" t="s">
        <v>244</v>
      </c>
      <c r="N1" s="5"/>
    </row>
    <row r="2" spans="1:14">
      <c r="A2" t="s">
        <v>245</v>
      </c>
      <c r="B2">
        <v>1</v>
      </c>
      <c r="C2">
        <v>1</v>
      </c>
      <c r="D2" t="s">
        <v>246</v>
      </c>
      <c r="E2" t="s">
        <v>247</v>
      </c>
      <c r="F2" s="1" t="s">
        <v>248</v>
      </c>
      <c r="G2" s="7">
        <v>480728.00599999999</v>
      </c>
      <c r="H2" s="7">
        <v>118683.8</v>
      </c>
      <c r="I2" s="6">
        <v>16585.183000000001</v>
      </c>
      <c r="J2" s="8">
        <v>13</v>
      </c>
    </row>
    <row r="3" spans="1:14">
      <c r="A3" t="s">
        <v>245</v>
      </c>
      <c r="B3">
        <v>1</v>
      </c>
      <c r="C3">
        <v>2</v>
      </c>
      <c r="D3" t="s">
        <v>249</v>
      </c>
      <c r="E3" t="s">
        <v>247</v>
      </c>
      <c r="F3" s="8" t="s">
        <v>250</v>
      </c>
      <c r="G3" s="7">
        <v>641155.47600000002</v>
      </c>
      <c r="H3" s="7">
        <v>269604.7</v>
      </c>
      <c r="I3" s="6">
        <v>18906.38</v>
      </c>
      <c r="J3" s="8">
        <v>7</v>
      </c>
    </row>
    <row r="4" spans="1:14">
      <c r="A4" t="s">
        <v>245</v>
      </c>
      <c r="B4">
        <v>1</v>
      </c>
      <c r="C4">
        <v>3</v>
      </c>
      <c r="D4" t="s">
        <v>249</v>
      </c>
      <c r="E4" t="s">
        <v>247</v>
      </c>
      <c r="F4" s="8" t="s">
        <v>251</v>
      </c>
      <c r="G4" s="7">
        <v>890076.65</v>
      </c>
      <c r="H4" s="7">
        <v>275218.09999999998</v>
      </c>
      <c r="I4" s="6">
        <v>28052.924000000003</v>
      </c>
      <c r="J4" s="8">
        <v>5</v>
      </c>
    </row>
    <row r="5" spans="1:14">
      <c r="A5" t="s">
        <v>245</v>
      </c>
      <c r="B5">
        <v>1</v>
      </c>
      <c r="C5">
        <v>4</v>
      </c>
      <c r="D5" t="s">
        <v>249</v>
      </c>
      <c r="E5" t="s">
        <v>247</v>
      </c>
      <c r="F5" s="8" t="s">
        <v>252</v>
      </c>
      <c r="G5" s="7">
        <v>552673.97799999989</v>
      </c>
      <c r="H5" s="7">
        <v>204153</v>
      </c>
      <c r="I5" s="6">
        <v>19382.312000000002</v>
      </c>
      <c r="J5" s="8">
        <v>3</v>
      </c>
    </row>
    <row r="6" spans="1:14">
      <c r="A6" t="s">
        <v>245</v>
      </c>
      <c r="B6">
        <v>1</v>
      </c>
      <c r="C6">
        <v>5</v>
      </c>
      <c r="D6" t="s">
        <v>249</v>
      </c>
      <c r="E6" t="s">
        <v>247</v>
      </c>
      <c r="F6" s="8" t="s">
        <v>253</v>
      </c>
      <c r="G6" s="7">
        <v>750776.98400000005</v>
      </c>
      <c r="H6" s="7">
        <v>256091.4</v>
      </c>
      <c r="I6" s="6">
        <v>24274.249</v>
      </c>
      <c r="J6" s="8">
        <v>3</v>
      </c>
    </row>
    <row r="7" spans="1:14">
      <c r="A7" t="s">
        <v>245</v>
      </c>
      <c r="B7">
        <v>1</v>
      </c>
      <c r="C7">
        <v>6</v>
      </c>
      <c r="D7" t="s">
        <v>249</v>
      </c>
      <c r="E7" t="s">
        <v>247</v>
      </c>
      <c r="F7" s="8" t="s">
        <v>254</v>
      </c>
      <c r="G7" s="7">
        <v>553054.69299999997</v>
      </c>
      <c r="H7" s="7">
        <v>178134.5</v>
      </c>
      <c r="I7" s="6">
        <v>15308.720999999998</v>
      </c>
      <c r="J7" s="8">
        <v>5</v>
      </c>
    </row>
    <row r="8" spans="1:14">
      <c r="A8" t="s">
        <v>245</v>
      </c>
      <c r="B8">
        <v>1</v>
      </c>
      <c r="C8">
        <v>7</v>
      </c>
      <c r="D8" t="s">
        <v>255</v>
      </c>
      <c r="E8" t="s">
        <v>247</v>
      </c>
      <c r="F8" s="8" t="s">
        <v>256</v>
      </c>
      <c r="G8" s="7">
        <v>274567.61199999996</v>
      </c>
      <c r="H8" s="7">
        <v>62580.4</v>
      </c>
      <c r="I8" s="6">
        <v>8633.0589999999993</v>
      </c>
      <c r="J8" s="8">
        <v>16</v>
      </c>
    </row>
    <row r="9" spans="1:14">
      <c r="A9" t="s">
        <v>245</v>
      </c>
      <c r="B9">
        <v>1</v>
      </c>
      <c r="C9">
        <v>8</v>
      </c>
      <c r="D9" t="s">
        <v>255</v>
      </c>
      <c r="E9" t="s">
        <v>247</v>
      </c>
      <c r="F9" s="8" t="s">
        <v>257</v>
      </c>
      <c r="G9" s="7">
        <v>619284.63600000006</v>
      </c>
      <c r="H9" s="7">
        <v>248458.4</v>
      </c>
      <c r="I9" s="6">
        <v>17216.342000000001</v>
      </c>
      <c r="J9" s="8">
        <v>7</v>
      </c>
    </row>
    <row r="10" spans="1:14">
      <c r="A10" t="s">
        <v>245</v>
      </c>
      <c r="B10">
        <v>1</v>
      </c>
      <c r="C10">
        <v>9</v>
      </c>
      <c r="D10" t="s">
        <v>255</v>
      </c>
      <c r="E10" t="s">
        <v>247</v>
      </c>
      <c r="F10" s="8" t="s">
        <v>258</v>
      </c>
      <c r="G10" s="7">
        <v>674484.58799999999</v>
      </c>
      <c r="H10" s="7">
        <v>238498.1</v>
      </c>
      <c r="I10" s="6">
        <v>17308.566999999999</v>
      </c>
      <c r="J10" s="8">
        <v>6</v>
      </c>
    </row>
    <row r="11" spans="1:14">
      <c r="A11" t="s">
        <v>245</v>
      </c>
      <c r="B11">
        <v>1</v>
      </c>
      <c r="C11">
        <v>10</v>
      </c>
      <c r="D11" t="s">
        <v>255</v>
      </c>
      <c r="E11" t="s">
        <v>247</v>
      </c>
      <c r="F11" s="8" t="s">
        <v>259</v>
      </c>
      <c r="G11" s="7">
        <v>762559.12300000002</v>
      </c>
      <c r="H11" s="7">
        <v>230237.8</v>
      </c>
      <c r="I11" s="6">
        <v>24571.171000000002</v>
      </c>
      <c r="J11" s="8">
        <v>6</v>
      </c>
    </row>
    <row r="12" spans="1:14">
      <c r="A12" t="s">
        <v>245</v>
      </c>
      <c r="B12">
        <v>1</v>
      </c>
      <c r="C12">
        <v>11</v>
      </c>
      <c r="D12" t="s">
        <v>260</v>
      </c>
      <c r="E12" t="s">
        <v>247</v>
      </c>
      <c r="F12" s="8" t="s">
        <v>261</v>
      </c>
      <c r="G12" s="7">
        <v>479084.17399999994</v>
      </c>
      <c r="H12" s="7">
        <v>156660.1</v>
      </c>
      <c r="I12" s="6">
        <v>14389.768999999998</v>
      </c>
      <c r="J12" s="8">
        <v>4</v>
      </c>
    </row>
    <row r="13" spans="1:14">
      <c r="A13" t="s">
        <v>245</v>
      </c>
      <c r="B13">
        <v>1</v>
      </c>
      <c r="C13">
        <v>12</v>
      </c>
      <c r="D13" t="s">
        <v>260</v>
      </c>
      <c r="E13" t="s">
        <v>247</v>
      </c>
      <c r="F13" s="8" t="s">
        <v>262</v>
      </c>
      <c r="G13" s="7">
        <v>528270.7159999999</v>
      </c>
      <c r="H13" s="7">
        <v>186775.6</v>
      </c>
      <c r="I13" s="6">
        <v>17230.825999999997</v>
      </c>
      <c r="J13" s="8">
        <v>9</v>
      </c>
    </row>
    <row r="14" spans="1:14">
      <c r="A14" t="s">
        <v>245</v>
      </c>
      <c r="B14">
        <v>1</v>
      </c>
      <c r="C14">
        <v>13</v>
      </c>
      <c r="D14" t="s">
        <v>260</v>
      </c>
      <c r="E14" t="s">
        <v>247</v>
      </c>
      <c r="F14" s="8" t="s">
        <v>263</v>
      </c>
      <c r="G14" s="7">
        <v>540675.97299999988</v>
      </c>
      <c r="H14" s="7">
        <v>164498.79999999999</v>
      </c>
      <c r="I14" s="6">
        <v>13801.993999999999</v>
      </c>
      <c r="J14" s="8">
        <v>10</v>
      </c>
    </row>
    <row r="15" spans="1:14">
      <c r="A15" t="s">
        <v>245</v>
      </c>
      <c r="B15">
        <v>1</v>
      </c>
      <c r="C15">
        <v>14</v>
      </c>
      <c r="D15" t="s">
        <v>260</v>
      </c>
      <c r="E15" t="s">
        <v>247</v>
      </c>
      <c r="F15" s="8" t="s">
        <v>264</v>
      </c>
      <c r="G15" s="7">
        <v>768109.11300000001</v>
      </c>
      <c r="H15" s="7">
        <v>213673</v>
      </c>
      <c r="I15" s="6">
        <v>26652.702000000001</v>
      </c>
      <c r="J15" s="8">
        <v>8</v>
      </c>
    </row>
    <row r="16" spans="1:14">
      <c r="A16" t="s">
        <v>40</v>
      </c>
      <c r="B16">
        <v>2</v>
      </c>
      <c r="C16">
        <v>15</v>
      </c>
      <c r="D16" t="s">
        <v>260</v>
      </c>
      <c r="E16" t="s">
        <v>247</v>
      </c>
      <c r="F16" t="s">
        <v>265</v>
      </c>
      <c r="G16" s="9">
        <v>403820.10800000001</v>
      </c>
      <c r="H16" s="9">
        <v>135190.79999999999</v>
      </c>
      <c r="I16" s="3">
        <v>12402.825999999999</v>
      </c>
      <c r="J16">
        <v>8</v>
      </c>
    </row>
    <row r="17" spans="1:10">
      <c r="A17" t="s">
        <v>40</v>
      </c>
      <c r="B17">
        <v>2</v>
      </c>
      <c r="C17">
        <v>16</v>
      </c>
      <c r="D17" t="s">
        <v>266</v>
      </c>
      <c r="E17" t="s">
        <v>247</v>
      </c>
      <c r="F17" t="s">
        <v>267</v>
      </c>
      <c r="G17" s="9">
        <v>388745.03499999997</v>
      </c>
      <c r="H17" s="9">
        <v>148950.6</v>
      </c>
      <c r="I17" s="3">
        <v>11695.439</v>
      </c>
      <c r="J17">
        <v>11</v>
      </c>
    </row>
    <row r="18" spans="1:10">
      <c r="A18" t="s">
        <v>40</v>
      </c>
      <c r="B18">
        <v>2</v>
      </c>
      <c r="C18">
        <v>17</v>
      </c>
      <c r="D18" t="s">
        <v>266</v>
      </c>
      <c r="E18" t="s">
        <v>247</v>
      </c>
      <c r="F18" t="s">
        <v>268</v>
      </c>
      <c r="G18" s="9">
        <v>622367.2969999999</v>
      </c>
      <c r="H18" s="9">
        <v>153421.6</v>
      </c>
      <c r="I18" s="3">
        <v>26362.019</v>
      </c>
      <c r="J18">
        <v>9</v>
      </c>
    </row>
    <row r="19" spans="1:10">
      <c r="A19" t="s">
        <v>40</v>
      </c>
      <c r="B19">
        <v>2</v>
      </c>
      <c r="C19">
        <v>18</v>
      </c>
      <c r="D19" t="s">
        <v>266</v>
      </c>
      <c r="E19" t="s">
        <v>247</v>
      </c>
      <c r="F19" t="s">
        <v>269</v>
      </c>
      <c r="G19" s="9">
        <v>456011.80799999996</v>
      </c>
      <c r="H19" s="9">
        <v>158315.9</v>
      </c>
      <c r="I19" s="3">
        <v>15771.648000000001</v>
      </c>
      <c r="J19">
        <v>6</v>
      </c>
    </row>
    <row r="20" spans="1:10">
      <c r="A20" t="s">
        <v>40</v>
      </c>
      <c r="B20">
        <v>2</v>
      </c>
      <c r="C20">
        <v>19</v>
      </c>
      <c r="D20" t="s">
        <v>266</v>
      </c>
      <c r="E20" t="s">
        <v>247</v>
      </c>
      <c r="F20" t="s">
        <v>270</v>
      </c>
      <c r="G20" s="9">
        <v>951216.16399999999</v>
      </c>
      <c r="H20" s="9">
        <v>273174.7</v>
      </c>
      <c r="I20" s="3">
        <v>31968.975999999999</v>
      </c>
      <c r="J20">
        <v>8</v>
      </c>
    </row>
    <row r="21" spans="1:10">
      <c r="A21" t="s">
        <v>40</v>
      </c>
      <c r="B21">
        <v>2</v>
      </c>
      <c r="C21">
        <v>20</v>
      </c>
      <c r="D21" t="s">
        <v>271</v>
      </c>
      <c r="E21" t="s">
        <v>247</v>
      </c>
      <c r="F21" t="s">
        <v>272</v>
      </c>
      <c r="G21" s="9">
        <v>534541.67599999998</v>
      </c>
      <c r="H21" s="9">
        <v>167637</v>
      </c>
      <c r="I21" s="3">
        <v>15531.267999999998</v>
      </c>
      <c r="J21">
        <v>10</v>
      </c>
    </row>
    <row r="22" spans="1:10">
      <c r="A22" t="s">
        <v>40</v>
      </c>
      <c r="B22">
        <v>2</v>
      </c>
      <c r="C22">
        <v>21</v>
      </c>
      <c r="D22" t="s">
        <v>271</v>
      </c>
      <c r="E22" t="s">
        <v>247</v>
      </c>
      <c r="F22" t="s">
        <v>273</v>
      </c>
      <c r="G22" s="9">
        <v>537651.89399999985</v>
      </c>
      <c r="H22" s="9">
        <v>134114.69999999998</v>
      </c>
      <c r="I22" s="3">
        <v>19734.212</v>
      </c>
      <c r="J22">
        <v>1</v>
      </c>
    </row>
    <row r="23" spans="1:10">
      <c r="A23" t="s">
        <v>40</v>
      </c>
      <c r="B23">
        <v>2</v>
      </c>
      <c r="C23">
        <v>22</v>
      </c>
      <c r="D23" t="s">
        <v>271</v>
      </c>
      <c r="E23" t="s">
        <v>247</v>
      </c>
      <c r="F23" t="s">
        <v>274</v>
      </c>
      <c r="G23" s="9">
        <v>623710.09299999999</v>
      </c>
      <c r="H23" s="9">
        <v>228044.79999999999</v>
      </c>
      <c r="I23" s="3">
        <v>17192.881999999998</v>
      </c>
      <c r="J23">
        <v>5</v>
      </c>
    </row>
    <row r="24" spans="1:10">
      <c r="A24" t="s">
        <v>40</v>
      </c>
      <c r="B24">
        <v>2</v>
      </c>
      <c r="C24">
        <v>23</v>
      </c>
      <c r="D24" t="s">
        <v>271</v>
      </c>
      <c r="E24" t="s">
        <v>247</v>
      </c>
      <c r="F24" t="s">
        <v>275</v>
      </c>
      <c r="G24" s="9">
        <v>764838.99300000002</v>
      </c>
      <c r="H24" s="9">
        <v>202702.9</v>
      </c>
      <c r="I24" s="3">
        <v>22591.282999999999</v>
      </c>
      <c r="J24">
        <v>9</v>
      </c>
    </row>
    <row r="25" spans="1:10">
      <c r="A25" t="s">
        <v>40</v>
      </c>
      <c r="B25">
        <v>2</v>
      </c>
      <c r="C25">
        <v>24</v>
      </c>
      <c r="D25" t="s">
        <v>276</v>
      </c>
      <c r="E25" t="s">
        <v>247</v>
      </c>
      <c r="F25" t="s">
        <v>277</v>
      </c>
      <c r="G25" s="9">
        <v>315647.109</v>
      </c>
      <c r="H25" s="9">
        <v>119860.2</v>
      </c>
      <c r="I25" s="3">
        <v>8992.4220000000005</v>
      </c>
      <c r="J25">
        <v>8</v>
      </c>
    </row>
    <row r="26" spans="1:10">
      <c r="A26" t="s">
        <v>40</v>
      </c>
      <c r="B26">
        <v>2</v>
      </c>
      <c r="C26">
        <v>25</v>
      </c>
      <c r="D26" t="s">
        <v>276</v>
      </c>
      <c r="E26" t="s">
        <v>247</v>
      </c>
      <c r="F26" t="s">
        <v>278</v>
      </c>
      <c r="G26" s="9">
        <v>610984.65799999994</v>
      </c>
      <c r="H26" s="9">
        <v>170025.5</v>
      </c>
      <c r="I26" s="3">
        <v>19104.311000000002</v>
      </c>
      <c r="J26">
        <v>6</v>
      </c>
    </row>
    <row r="27" spans="1:10">
      <c r="A27" t="s">
        <v>40</v>
      </c>
      <c r="B27">
        <v>2</v>
      </c>
      <c r="C27">
        <v>26</v>
      </c>
      <c r="D27" t="s">
        <v>276</v>
      </c>
      <c r="E27" t="s">
        <v>247</v>
      </c>
      <c r="F27" t="s">
        <v>279</v>
      </c>
      <c r="G27" s="9">
        <v>563524.68699999992</v>
      </c>
      <c r="H27" s="9">
        <v>189704.69999999998</v>
      </c>
      <c r="I27" s="3">
        <v>21454.986000000001</v>
      </c>
      <c r="J27">
        <v>6</v>
      </c>
    </row>
    <row r="28" spans="1:10">
      <c r="A28" t="s">
        <v>40</v>
      </c>
      <c r="B28">
        <v>2</v>
      </c>
      <c r="C28">
        <v>27</v>
      </c>
      <c r="D28" t="s">
        <v>276</v>
      </c>
      <c r="E28" t="s">
        <v>247</v>
      </c>
      <c r="F28" t="s">
        <v>280</v>
      </c>
      <c r="G28" s="9">
        <v>555497.23600000003</v>
      </c>
      <c r="H28" s="9">
        <v>123129.3</v>
      </c>
      <c r="I28" s="3">
        <v>18783.758999999998</v>
      </c>
      <c r="J28">
        <v>4</v>
      </c>
    </row>
    <row r="29" spans="1:10">
      <c r="A29" t="s">
        <v>40</v>
      </c>
      <c r="B29">
        <v>2</v>
      </c>
      <c r="C29">
        <v>28</v>
      </c>
      <c r="D29" t="s">
        <v>276</v>
      </c>
      <c r="E29" t="s">
        <v>247</v>
      </c>
      <c r="F29" t="s">
        <v>281</v>
      </c>
      <c r="G29" s="9">
        <v>432657.446</v>
      </c>
      <c r="H29" s="9">
        <v>121400.4</v>
      </c>
      <c r="I29" s="3">
        <v>14298.02</v>
      </c>
      <c r="J29">
        <v>9</v>
      </c>
    </row>
    <row r="30" spans="1:10">
      <c r="A30" t="s">
        <v>40</v>
      </c>
      <c r="B30">
        <v>2</v>
      </c>
      <c r="C30">
        <v>29</v>
      </c>
      <c r="D30" t="s">
        <v>282</v>
      </c>
      <c r="E30" t="s">
        <v>247</v>
      </c>
      <c r="F30" t="s">
        <v>283</v>
      </c>
      <c r="G30" s="9">
        <v>488985.67099999997</v>
      </c>
      <c r="H30" s="9">
        <v>152476.4</v>
      </c>
      <c r="I30" s="3">
        <v>17215.118000000002</v>
      </c>
      <c r="J30">
        <v>4</v>
      </c>
    </row>
    <row r="31" spans="1:10">
      <c r="A31" t="s">
        <v>40</v>
      </c>
      <c r="B31">
        <v>2</v>
      </c>
      <c r="C31">
        <v>30</v>
      </c>
      <c r="D31" t="s">
        <v>282</v>
      </c>
      <c r="E31" t="s">
        <v>247</v>
      </c>
      <c r="F31" t="s">
        <v>284</v>
      </c>
      <c r="G31" s="9">
        <v>689428.11499999987</v>
      </c>
      <c r="H31" s="9">
        <v>215420.6</v>
      </c>
      <c r="I31" s="3">
        <v>27256.949999999997</v>
      </c>
      <c r="J31">
        <v>7</v>
      </c>
    </row>
    <row r="32" spans="1:10">
      <c r="A32" t="s">
        <v>40</v>
      </c>
      <c r="B32">
        <v>2</v>
      </c>
      <c r="C32">
        <v>31</v>
      </c>
      <c r="D32" t="s">
        <v>282</v>
      </c>
      <c r="E32" t="s">
        <v>247</v>
      </c>
      <c r="F32" t="s">
        <v>285</v>
      </c>
      <c r="G32" s="9">
        <v>343105.08400000003</v>
      </c>
      <c r="H32" s="9">
        <v>100388.4</v>
      </c>
      <c r="I32" s="3">
        <v>11292.471</v>
      </c>
      <c r="J32">
        <v>3</v>
      </c>
    </row>
    <row r="33" spans="1:10">
      <c r="A33" t="s">
        <v>40</v>
      </c>
      <c r="B33">
        <v>2</v>
      </c>
      <c r="C33">
        <v>32</v>
      </c>
      <c r="D33" t="s">
        <v>282</v>
      </c>
      <c r="E33" t="s">
        <v>247</v>
      </c>
      <c r="F33" t="s">
        <v>286</v>
      </c>
      <c r="G33" s="9">
        <v>605155.42599999998</v>
      </c>
      <c r="H33" s="9">
        <v>119902.7</v>
      </c>
      <c r="I33" s="3">
        <v>20147.787999999997</v>
      </c>
      <c r="J33">
        <v>1</v>
      </c>
    </row>
    <row r="34" spans="1:10">
      <c r="A34" t="s">
        <v>40</v>
      </c>
      <c r="B34">
        <v>2</v>
      </c>
      <c r="C34">
        <v>33</v>
      </c>
      <c r="D34" t="s">
        <v>287</v>
      </c>
      <c r="E34" t="s">
        <v>288</v>
      </c>
      <c r="F34" t="s">
        <v>289</v>
      </c>
      <c r="G34" s="9">
        <v>407276.99</v>
      </c>
      <c r="H34" s="9">
        <v>134854.19999999998</v>
      </c>
      <c r="I34" s="3">
        <v>16453.806999999997</v>
      </c>
      <c r="J34">
        <v>8</v>
      </c>
    </row>
    <row r="35" spans="1:10">
      <c r="A35" t="s">
        <v>40</v>
      </c>
      <c r="B35">
        <v>2</v>
      </c>
      <c r="C35">
        <v>34</v>
      </c>
      <c r="D35" t="s">
        <v>287</v>
      </c>
      <c r="E35" t="s">
        <v>288</v>
      </c>
      <c r="F35" t="s">
        <v>290</v>
      </c>
      <c r="G35" s="9">
        <v>405484.23799999995</v>
      </c>
      <c r="H35" s="9">
        <v>129973.5</v>
      </c>
      <c r="I35" s="3">
        <v>12702.587</v>
      </c>
      <c r="J35">
        <v>7</v>
      </c>
    </row>
    <row r="36" spans="1:10">
      <c r="A36" t="s">
        <v>40</v>
      </c>
      <c r="B36">
        <v>2</v>
      </c>
      <c r="C36">
        <v>35</v>
      </c>
      <c r="D36" t="s">
        <v>287</v>
      </c>
      <c r="E36" t="s">
        <v>288</v>
      </c>
      <c r="F36" t="s">
        <v>291</v>
      </c>
      <c r="G36" s="9">
        <v>519934.13700000005</v>
      </c>
      <c r="H36" s="9">
        <v>179883.8</v>
      </c>
      <c r="I36" s="3">
        <v>26303.487999999998</v>
      </c>
      <c r="J36">
        <v>6</v>
      </c>
    </row>
    <row r="37" spans="1:10">
      <c r="A37" t="s">
        <v>41</v>
      </c>
      <c r="B37">
        <v>3</v>
      </c>
      <c r="C37">
        <v>36</v>
      </c>
      <c r="D37" t="s">
        <v>287</v>
      </c>
      <c r="E37" t="s">
        <v>288</v>
      </c>
      <c r="F37" s="10" t="s">
        <v>292</v>
      </c>
      <c r="G37" s="12">
        <v>614454.69800000009</v>
      </c>
      <c r="H37" s="12">
        <v>113248.9</v>
      </c>
      <c r="I37" s="11">
        <v>22198.855</v>
      </c>
      <c r="J37" s="10">
        <v>4</v>
      </c>
    </row>
    <row r="38" spans="1:10">
      <c r="A38" t="s">
        <v>41</v>
      </c>
      <c r="B38">
        <v>3</v>
      </c>
      <c r="C38">
        <v>37</v>
      </c>
      <c r="D38" t="s">
        <v>293</v>
      </c>
      <c r="E38" t="s">
        <v>288</v>
      </c>
      <c r="F38" s="2" t="s">
        <v>294</v>
      </c>
      <c r="G38" s="14">
        <v>516269.92300000001</v>
      </c>
      <c r="H38" s="14">
        <v>193465.1</v>
      </c>
      <c r="I38" s="13">
        <v>16535.151999999998</v>
      </c>
      <c r="J38" s="13">
        <v>5</v>
      </c>
    </row>
    <row r="39" spans="1:10">
      <c r="A39" t="s">
        <v>41</v>
      </c>
      <c r="B39">
        <v>3</v>
      </c>
      <c r="C39">
        <v>38</v>
      </c>
      <c r="D39" t="s">
        <v>293</v>
      </c>
      <c r="E39" t="s">
        <v>288</v>
      </c>
      <c r="F39" s="2" t="s">
        <v>295</v>
      </c>
      <c r="G39" s="14">
        <v>297812.74900000001</v>
      </c>
      <c r="H39" s="14">
        <v>89802.5</v>
      </c>
      <c r="I39" s="13">
        <v>7814.05</v>
      </c>
      <c r="J39" s="13">
        <v>7</v>
      </c>
    </row>
    <row r="40" spans="1:10">
      <c r="A40" t="s">
        <v>41</v>
      </c>
      <c r="B40">
        <v>3</v>
      </c>
      <c r="C40">
        <v>39</v>
      </c>
      <c r="D40" t="s">
        <v>293</v>
      </c>
      <c r="E40" t="s">
        <v>288</v>
      </c>
      <c r="F40" s="2" t="s">
        <v>296</v>
      </c>
      <c r="G40" s="14">
        <v>692677.08699999994</v>
      </c>
      <c r="H40" s="14">
        <v>184368.4</v>
      </c>
      <c r="I40" s="13">
        <v>28041.312999999998</v>
      </c>
      <c r="J40" s="13">
        <v>7</v>
      </c>
    </row>
    <row r="41" spans="1:10">
      <c r="A41" t="s">
        <v>41</v>
      </c>
      <c r="B41">
        <v>3</v>
      </c>
      <c r="C41">
        <v>40</v>
      </c>
      <c r="D41" t="s">
        <v>293</v>
      </c>
      <c r="E41" t="s">
        <v>288</v>
      </c>
      <c r="F41" s="2" t="s">
        <v>297</v>
      </c>
      <c r="G41" s="14">
        <v>897163.71199999994</v>
      </c>
      <c r="H41" s="14">
        <v>266476.7</v>
      </c>
      <c r="I41" s="13">
        <v>31496.256999999998</v>
      </c>
      <c r="J41" s="13">
        <v>11</v>
      </c>
    </row>
    <row r="42" spans="1:10">
      <c r="A42" t="s">
        <v>41</v>
      </c>
      <c r="B42">
        <v>3</v>
      </c>
      <c r="C42">
        <v>41</v>
      </c>
      <c r="D42" t="s">
        <v>298</v>
      </c>
      <c r="E42" t="s">
        <v>288</v>
      </c>
      <c r="F42" s="2" t="s">
        <v>299</v>
      </c>
      <c r="G42" s="14">
        <v>417727.33199999999</v>
      </c>
      <c r="H42" s="14">
        <v>111834.5</v>
      </c>
      <c r="I42" s="13">
        <v>10181.385</v>
      </c>
      <c r="J42" s="13">
        <v>9</v>
      </c>
    </row>
    <row r="43" spans="1:10">
      <c r="A43" t="s">
        <v>41</v>
      </c>
      <c r="B43">
        <v>3</v>
      </c>
      <c r="C43">
        <v>42</v>
      </c>
      <c r="D43" t="s">
        <v>298</v>
      </c>
      <c r="E43" t="s">
        <v>288</v>
      </c>
      <c r="F43" s="2" t="s">
        <v>300</v>
      </c>
      <c r="G43" s="14">
        <v>326968.75199999998</v>
      </c>
      <c r="H43" s="14">
        <v>122687.3</v>
      </c>
      <c r="I43" s="13">
        <v>9727.1790000000001</v>
      </c>
      <c r="J43" s="13">
        <v>4</v>
      </c>
    </row>
    <row r="44" spans="1:10">
      <c r="A44" t="s">
        <v>41</v>
      </c>
      <c r="B44">
        <v>3</v>
      </c>
      <c r="C44">
        <v>43</v>
      </c>
      <c r="D44" t="s">
        <v>298</v>
      </c>
      <c r="E44" t="s">
        <v>288</v>
      </c>
      <c r="F44" s="2" t="s">
        <v>301</v>
      </c>
      <c r="G44" s="14">
        <v>326482.16100000002</v>
      </c>
      <c r="H44" s="14">
        <v>114328.4</v>
      </c>
      <c r="I44" s="13">
        <v>18323.313999999998</v>
      </c>
      <c r="J44" s="13">
        <v>8</v>
      </c>
    </row>
    <row r="45" spans="1:10">
      <c r="A45" t="s">
        <v>41</v>
      </c>
      <c r="B45">
        <v>3</v>
      </c>
      <c r="C45">
        <v>44</v>
      </c>
      <c r="D45" t="s">
        <v>298</v>
      </c>
      <c r="E45" t="s">
        <v>288</v>
      </c>
      <c r="F45" s="2" t="s">
        <v>302</v>
      </c>
      <c r="G45" s="14">
        <v>508026.89499999996</v>
      </c>
      <c r="H45" s="14">
        <v>159944.5</v>
      </c>
      <c r="I45" s="13">
        <v>17299.115000000005</v>
      </c>
      <c r="J45" s="13">
        <v>6</v>
      </c>
    </row>
    <row r="46" spans="1:10">
      <c r="A46" t="s">
        <v>41</v>
      </c>
      <c r="B46">
        <v>3</v>
      </c>
      <c r="C46">
        <v>45</v>
      </c>
      <c r="D46" t="s">
        <v>298</v>
      </c>
      <c r="E46" t="s">
        <v>288</v>
      </c>
      <c r="F46" s="2" t="s">
        <v>303</v>
      </c>
      <c r="G46" s="14">
        <v>413937.07999999996</v>
      </c>
      <c r="H46" s="14">
        <v>143253.9</v>
      </c>
      <c r="I46" s="13">
        <v>13862.037999999999</v>
      </c>
      <c r="J46" s="13">
        <v>7</v>
      </c>
    </row>
    <row r="47" spans="1:10">
      <c r="A47" t="s">
        <v>41</v>
      </c>
      <c r="B47">
        <v>3</v>
      </c>
      <c r="C47">
        <v>46</v>
      </c>
      <c r="D47" t="s">
        <v>304</v>
      </c>
      <c r="E47" t="s">
        <v>288</v>
      </c>
      <c r="F47" s="2" t="s">
        <v>305</v>
      </c>
      <c r="G47" s="14">
        <v>422487.91</v>
      </c>
      <c r="H47" s="14">
        <v>81841.399999999994</v>
      </c>
      <c r="I47" s="13">
        <v>19006.917999999998</v>
      </c>
      <c r="J47" s="13">
        <v>5</v>
      </c>
    </row>
    <row r="48" spans="1:10">
      <c r="A48" t="s">
        <v>41</v>
      </c>
      <c r="B48">
        <v>3</v>
      </c>
      <c r="C48">
        <v>47</v>
      </c>
      <c r="D48" t="s">
        <v>304</v>
      </c>
      <c r="E48" t="s">
        <v>288</v>
      </c>
      <c r="F48" s="2" t="s">
        <v>306</v>
      </c>
      <c r="G48" s="14">
        <v>376751.076</v>
      </c>
      <c r="H48" s="14">
        <v>137256.29999999999</v>
      </c>
      <c r="I48" s="13">
        <v>23283.777999999998</v>
      </c>
      <c r="J48" s="13">
        <v>9</v>
      </c>
    </row>
    <row r="49" spans="1:10">
      <c r="A49" t="s">
        <v>41</v>
      </c>
      <c r="B49">
        <v>3</v>
      </c>
      <c r="C49">
        <v>48</v>
      </c>
      <c r="D49" t="s">
        <v>304</v>
      </c>
      <c r="E49" t="s">
        <v>288</v>
      </c>
      <c r="F49" s="2" t="s">
        <v>307</v>
      </c>
      <c r="G49" s="14">
        <v>410241.17799999996</v>
      </c>
      <c r="H49" s="14">
        <v>90174.8</v>
      </c>
      <c r="I49" s="13">
        <v>17374.424999999999</v>
      </c>
      <c r="J49" s="13">
        <v>3</v>
      </c>
    </row>
    <row r="50" spans="1:10">
      <c r="A50" t="s">
        <v>41</v>
      </c>
      <c r="B50">
        <v>3</v>
      </c>
      <c r="C50">
        <v>49</v>
      </c>
      <c r="D50" t="s">
        <v>304</v>
      </c>
      <c r="E50" t="s">
        <v>288</v>
      </c>
      <c r="F50" s="2" t="s">
        <v>308</v>
      </c>
      <c r="G50" s="14">
        <v>549750.11400000006</v>
      </c>
      <c r="H50" s="14">
        <v>138599.29999999999</v>
      </c>
      <c r="I50" s="13">
        <v>18194.93</v>
      </c>
      <c r="J50" s="13">
        <v>5</v>
      </c>
    </row>
    <row r="51" spans="1:10">
      <c r="A51" t="s">
        <v>41</v>
      </c>
      <c r="B51">
        <v>3</v>
      </c>
      <c r="C51">
        <v>50</v>
      </c>
      <c r="D51" t="s">
        <v>246</v>
      </c>
      <c r="E51" t="s">
        <v>288</v>
      </c>
      <c r="F51" s="2" t="s">
        <v>309</v>
      </c>
      <c r="G51" s="14">
        <v>268159.51300000004</v>
      </c>
      <c r="H51" s="14">
        <v>98679.9</v>
      </c>
      <c r="I51" s="13">
        <v>9176.3790000000008</v>
      </c>
      <c r="J51" s="13">
        <v>5</v>
      </c>
    </row>
    <row r="52" spans="1:10">
      <c r="A52" t="s">
        <v>41</v>
      </c>
      <c r="B52">
        <v>3</v>
      </c>
      <c r="C52">
        <v>51</v>
      </c>
      <c r="D52" t="s">
        <v>246</v>
      </c>
      <c r="E52" t="s">
        <v>288</v>
      </c>
      <c r="F52" s="2" t="s">
        <v>310</v>
      </c>
      <c r="G52" s="14">
        <v>322730.19300000003</v>
      </c>
      <c r="H52" s="14">
        <v>84806.2</v>
      </c>
      <c r="I52" s="13">
        <v>12880.985000000002</v>
      </c>
      <c r="J52" s="13">
        <v>7</v>
      </c>
    </row>
    <row r="53" spans="1:10">
      <c r="A53" t="s">
        <v>41</v>
      </c>
      <c r="B53">
        <v>3</v>
      </c>
      <c r="C53">
        <v>52</v>
      </c>
      <c r="D53" t="s">
        <v>246</v>
      </c>
      <c r="E53" t="s">
        <v>288</v>
      </c>
      <c r="F53" s="2" t="s">
        <v>311</v>
      </c>
      <c r="G53" s="14">
        <v>397140.04299999995</v>
      </c>
      <c r="H53" s="14">
        <v>112040.2</v>
      </c>
      <c r="I53" s="13">
        <v>15523.618</v>
      </c>
      <c r="J53" s="13">
        <v>6</v>
      </c>
    </row>
    <row r="54" spans="1:10">
      <c r="A54" t="s">
        <v>42</v>
      </c>
      <c r="B54">
        <v>4</v>
      </c>
      <c r="C54">
        <v>53</v>
      </c>
      <c r="D54" t="s">
        <v>246</v>
      </c>
      <c r="E54" t="s">
        <v>288</v>
      </c>
      <c r="F54" s="15" t="s">
        <v>312</v>
      </c>
      <c r="G54" s="17">
        <v>370914.26199999999</v>
      </c>
      <c r="H54" s="17">
        <v>102975.8</v>
      </c>
      <c r="I54" s="16">
        <v>15406.284</v>
      </c>
      <c r="J54" s="16">
        <v>5</v>
      </c>
    </row>
    <row r="55" spans="1:10">
      <c r="A55" t="s">
        <v>42</v>
      </c>
      <c r="B55">
        <v>4</v>
      </c>
      <c r="C55">
        <v>54</v>
      </c>
      <c r="D55" t="s">
        <v>246</v>
      </c>
      <c r="E55" t="s">
        <v>288</v>
      </c>
      <c r="F55" s="15" t="s">
        <v>313</v>
      </c>
      <c r="G55" s="17">
        <v>299424.67199999996</v>
      </c>
      <c r="H55" s="17">
        <v>89826.3</v>
      </c>
      <c r="I55" s="16">
        <v>14535.714</v>
      </c>
      <c r="J55">
        <v>3</v>
      </c>
    </row>
    <row r="56" spans="1:10">
      <c r="A56" t="s">
        <v>42</v>
      </c>
      <c r="B56">
        <v>4</v>
      </c>
      <c r="C56">
        <v>55</v>
      </c>
      <c r="D56" t="s">
        <v>249</v>
      </c>
      <c r="E56" t="s">
        <v>288</v>
      </c>
      <c r="F56" t="s">
        <v>314</v>
      </c>
      <c r="G56" s="9">
        <v>297325.95399999997</v>
      </c>
      <c r="H56" s="9">
        <v>106085.09999999999</v>
      </c>
      <c r="I56" s="3">
        <v>10397.183000000001</v>
      </c>
      <c r="J56">
        <v>3</v>
      </c>
    </row>
    <row r="57" spans="1:10">
      <c r="A57" t="s">
        <v>42</v>
      </c>
      <c r="B57">
        <v>4</v>
      </c>
      <c r="C57">
        <v>56</v>
      </c>
      <c r="D57" t="s">
        <v>249</v>
      </c>
      <c r="E57" t="s">
        <v>288</v>
      </c>
      <c r="F57" t="s">
        <v>315</v>
      </c>
      <c r="G57" s="9">
        <v>336761.5849999999</v>
      </c>
      <c r="H57" s="9">
        <v>110671.7</v>
      </c>
      <c r="I57" s="3">
        <v>11054.216</v>
      </c>
      <c r="J57">
        <v>6</v>
      </c>
    </row>
    <row r="58" spans="1:10">
      <c r="A58" t="s">
        <v>42</v>
      </c>
      <c r="B58">
        <v>4</v>
      </c>
      <c r="C58">
        <v>57</v>
      </c>
      <c r="D58" t="s">
        <v>249</v>
      </c>
      <c r="E58" t="s">
        <v>288</v>
      </c>
      <c r="F58" t="s">
        <v>316</v>
      </c>
      <c r="G58" s="9">
        <v>419302.31400000001</v>
      </c>
      <c r="H58" s="9">
        <v>100318.7</v>
      </c>
      <c r="I58" s="3">
        <v>17854.912999999997</v>
      </c>
      <c r="J58">
        <v>2</v>
      </c>
    </row>
    <row r="59" spans="1:10">
      <c r="A59" t="s">
        <v>42</v>
      </c>
      <c r="B59">
        <v>4</v>
      </c>
      <c r="C59">
        <v>58</v>
      </c>
      <c r="D59" t="s">
        <v>249</v>
      </c>
      <c r="E59" t="s">
        <v>288</v>
      </c>
      <c r="F59" t="s">
        <v>317</v>
      </c>
      <c r="G59" s="9">
        <v>191171.579</v>
      </c>
      <c r="H59" s="9">
        <v>46906.400000000001</v>
      </c>
      <c r="I59" s="3">
        <v>7197.1539999999995</v>
      </c>
      <c r="J59">
        <v>6</v>
      </c>
    </row>
    <row r="60" spans="1:10">
      <c r="A60" t="s">
        <v>42</v>
      </c>
      <c r="B60">
        <v>4</v>
      </c>
      <c r="C60">
        <v>59</v>
      </c>
      <c r="D60" t="s">
        <v>255</v>
      </c>
      <c r="E60" t="s">
        <v>288</v>
      </c>
      <c r="F60" t="s">
        <v>318</v>
      </c>
      <c r="G60" s="9">
        <v>133966.902</v>
      </c>
      <c r="H60" s="9">
        <v>32825.299999999996</v>
      </c>
      <c r="I60" s="3">
        <v>3825.748</v>
      </c>
      <c r="J60">
        <v>7</v>
      </c>
    </row>
    <row r="61" spans="1:10">
      <c r="A61" t="s">
        <v>42</v>
      </c>
      <c r="B61">
        <v>4</v>
      </c>
      <c r="C61">
        <v>60</v>
      </c>
      <c r="D61" t="s">
        <v>255</v>
      </c>
      <c r="E61" t="s">
        <v>288</v>
      </c>
      <c r="F61" t="s">
        <v>319</v>
      </c>
      <c r="G61" s="9">
        <v>615712.78299999994</v>
      </c>
      <c r="H61" s="9">
        <v>166567.69999999998</v>
      </c>
      <c r="I61" s="3">
        <v>22820.647000000001</v>
      </c>
      <c r="J61">
        <v>11</v>
      </c>
    </row>
    <row r="62" spans="1:10">
      <c r="A62" t="s">
        <v>42</v>
      </c>
      <c r="B62">
        <v>4</v>
      </c>
      <c r="C62">
        <v>61</v>
      </c>
      <c r="D62" t="s">
        <v>255</v>
      </c>
      <c r="E62" t="s">
        <v>288</v>
      </c>
      <c r="F62" t="s">
        <v>320</v>
      </c>
      <c r="G62" s="9">
        <v>360032.59600000002</v>
      </c>
      <c r="H62" s="9">
        <v>121356.2</v>
      </c>
      <c r="I62" s="3">
        <v>12758.074999999999</v>
      </c>
      <c r="J62">
        <v>4</v>
      </c>
    </row>
    <row r="63" spans="1:10">
      <c r="A63" t="s">
        <v>42</v>
      </c>
      <c r="B63">
        <v>4</v>
      </c>
      <c r="C63">
        <v>62</v>
      </c>
      <c r="D63" t="s">
        <v>255</v>
      </c>
      <c r="E63" t="s">
        <v>288</v>
      </c>
      <c r="F63" t="s">
        <v>321</v>
      </c>
      <c r="G63" s="9">
        <v>573918.45299999998</v>
      </c>
      <c r="H63" s="9">
        <v>187698.69999999998</v>
      </c>
      <c r="I63" s="3">
        <v>22324.756999999998</v>
      </c>
      <c r="J63">
        <v>4</v>
      </c>
    </row>
    <row r="64" spans="1:10">
      <c r="A64" t="s">
        <v>42</v>
      </c>
      <c r="B64">
        <v>4</v>
      </c>
      <c r="C64">
        <v>63</v>
      </c>
      <c r="D64" t="s">
        <v>260</v>
      </c>
      <c r="E64" t="s">
        <v>288</v>
      </c>
      <c r="F64" s="18" t="s">
        <v>322</v>
      </c>
      <c r="G64" s="9">
        <v>397550.1</v>
      </c>
      <c r="H64" s="9">
        <v>124640.59999999999</v>
      </c>
      <c r="I64" s="3">
        <v>18565.903999999999</v>
      </c>
      <c r="J64">
        <v>5</v>
      </c>
    </row>
    <row r="65" spans="1:10">
      <c r="A65" t="s">
        <v>42</v>
      </c>
      <c r="B65">
        <v>4</v>
      </c>
      <c r="C65">
        <v>64</v>
      </c>
      <c r="D65" t="s">
        <v>260</v>
      </c>
      <c r="E65" t="s">
        <v>288</v>
      </c>
      <c r="F65" s="18" t="s">
        <v>323</v>
      </c>
      <c r="G65" s="9">
        <v>282044.85799999995</v>
      </c>
      <c r="H65" s="9">
        <v>75556.5</v>
      </c>
      <c r="I65" s="3">
        <v>12294.4</v>
      </c>
      <c r="J65">
        <v>5</v>
      </c>
    </row>
    <row r="66" spans="1:10">
      <c r="A66" t="s">
        <v>42</v>
      </c>
      <c r="B66">
        <v>4</v>
      </c>
      <c r="C66">
        <v>65</v>
      </c>
      <c r="D66" t="s">
        <v>260</v>
      </c>
      <c r="E66" t="s">
        <v>288</v>
      </c>
      <c r="F66" s="18" t="s">
        <v>324</v>
      </c>
      <c r="G66" s="9">
        <v>310116.00599999999</v>
      </c>
      <c r="H66" s="9">
        <v>82771.3</v>
      </c>
      <c r="I66" s="3">
        <v>11292.504999999999</v>
      </c>
      <c r="J66">
        <v>7</v>
      </c>
    </row>
    <row r="67" spans="1:10">
      <c r="A67" t="s">
        <v>42</v>
      </c>
      <c r="B67">
        <v>4</v>
      </c>
      <c r="C67">
        <v>66</v>
      </c>
      <c r="D67" t="s">
        <v>260</v>
      </c>
      <c r="E67" t="s">
        <v>288</v>
      </c>
      <c r="F67" s="18" t="s">
        <v>325</v>
      </c>
      <c r="G67" s="9">
        <v>615950.17099999997</v>
      </c>
      <c r="H67" s="9">
        <v>206441.19999999998</v>
      </c>
      <c r="I67" s="3">
        <v>23761.613999999998</v>
      </c>
      <c r="J67">
        <v>8</v>
      </c>
    </row>
    <row r="70" spans="1:10">
      <c r="G70" s="3">
        <f>MAX(I2:I67)</f>
        <v>31968.975999999999</v>
      </c>
    </row>
  </sheetData>
  <pageMargins left="0.7" right="0.7" top="0.75" bottom="0.75" header="0.3" footer="0.3"/>
  <ignoredErrors>
    <ignoredError sqref="D2:E67"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M22"/>
  <sheetViews>
    <sheetView workbookViewId="0">
      <selection activeCell="C20" sqref="C20"/>
    </sheetView>
  </sheetViews>
  <sheetFormatPr defaultColWidth="9.140625" defaultRowHeight="15"/>
  <cols>
    <col min="1" max="1" width="9.140625" style="35"/>
    <col min="2" max="2" width="28.85546875" style="35" customWidth="1"/>
    <col min="3" max="4" width="9.140625" style="35"/>
    <col min="5" max="5" width="21" style="35" customWidth="1"/>
    <col min="6" max="12" width="9.140625" style="35"/>
    <col min="13" max="13" width="18.85546875" style="35" customWidth="1"/>
    <col min="14" max="16384" width="9.140625" style="35"/>
  </cols>
  <sheetData>
    <row r="1" spans="1:13" ht="27">
      <c r="A1" s="34" t="s">
        <v>326</v>
      </c>
      <c r="F1" s="36"/>
    </row>
    <row r="2" spans="1:13" ht="15.75">
      <c r="A2" s="37" t="s">
        <v>327</v>
      </c>
      <c r="B2" s="37" t="s">
        <v>328</v>
      </c>
    </row>
    <row r="3" spans="1:13" ht="15.75">
      <c r="A3" s="121" t="s">
        <v>329</v>
      </c>
      <c r="B3" s="121"/>
    </row>
    <row r="4" spans="1:13" ht="16.5" thickBot="1">
      <c r="A4" s="37"/>
      <c r="D4" s="38"/>
    </row>
    <row r="5" spans="1:13" ht="15.75" thickTop="1">
      <c r="F5" s="39" t="s">
        <v>330</v>
      </c>
      <c r="G5" s="40"/>
      <c r="H5" s="40"/>
      <c r="I5" s="40"/>
      <c r="J5" s="40"/>
      <c r="K5" s="40"/>
      <c r="L5" s="40"/>
      <c r="M5" s="41"/>
    </row>
    <row r="6" spans="1:13">
      <c r="F6" s="42" t="s">
        <v>331</v>
      </c>
      <c r="G6" s="43"/>
      <c r="H6" s="43"/>
      <c r="I6" s="43"/>
      <c r="J6" s="43"/>
      <c r="K6" s="43"/>
      <c r="L6" s="43"/>
      <c r="M6" s="44"/>
    </row>
    <row r="7" spans="1:13">
      <c r="F7" s="42" t="s">
        <v>332</v>
      </c>
      <c r="G7" s="43"/>
      <c r="H7" s="43"/>
      <c r="I7" s="43"/>
      <c r="J7" s="43"/>
      <c r="K7" s="43"/>
      <c r="L7" s="43"/>
      <c r="M7" s="44"/>
    </row>
    <row r="8" spans="1:13">
      <c r="A8" s="45" t="s">
        <v>333</v>
      </c>
      <c r="F8" s="42" t="s">
        <v>334</v>
      </c>
      <c r="G8" s="43"/>
      <c r="H8" s="43"/>
      <c r="I8" s="43"/>
      <c r="J8" s="43"/>
      <c r="K8" s="43"/>
      <c r="L8" s="43"/>
      <c r="M8" s="44"/>
    </row>
    <row r="9" spans="1:13">
      <c r="A9" s="45" t="s">
        <v>335</v>
      </c>
      <c r="F9" s="42" t="s">
        <v>336</v>
      </c>
      <c r="G9" s="43"/>
      <c r="H9" s="43"/>
      <c r="I9" s="43"/>
      <c r="J9" s="43"/>
      <c r="K9" s="43"/>
      <c r="L9" s="43"/>
      <c r="M9" s="44"/>
    </row>
    <row r="10" spans="1:13">
      <c r="F10" s="46" t="s">
        <v>337</v>
      </c>
      <c r="G10" s="43"/>
      <c r="H10" s="43"/>
      <c r="I10" s="43"/>
      <c r="J10" s="43"/>
      <c r="K10" s="43"/>
      <c r="L10" s="43"/>
      <c r="M10" s="44"/>
    </row>
    <row r="11" spans="1:13">
      <c r="F11" s="42" t="s">
        <v>338</v>
      </c>
      <c r="G11" s="43"/>
      <c r="H11" s="43"/>
      <c r="I11" s="43"/>
      <c r="J11" s="43"/>
      <c r="K11" s="43"/>
      <c r="L11" s="43"/>
      <c r="M11" s="44"/>
    </row>
    <row r="12" spans="1:13">
      <c r="F12" s="46" t="s">
        <v>339</v>
      </c>
      <c r="G12" s="47"/>
      <c r="H12" s="43"/>
      <c r="I12" s="43"/>
      <c r="J12" s="43"/>
      <c r="K12" s="43"/>
      <c r="L12" s="43"/>
      <c r="M12" s="44"/>
    </row>
    <row r="13" spans="1:13" ht="15.75" thickBot="1">
      <c r="F13" s="48"/>
      <c r="G13" s="49"/>
      <c r="H13" s="49"/>
      <c r="I13" s="49"/>
      <c r="J13" s="49"/>
      <c r="K13" s="49"/>
      <c r="L13" s="49"/>
      <c r="M13" s="50"/>
    </row>
    <row r="14" spans="1:13" ht="15.75" thickTop="1"/>
    <row r="17" spans="6:7">
      <c r="F17" s="122"/>
      <c r="G17" s="51"/>
    </row>
    <row r="18" spans="6:7">
      <c r="F18" s="122"/>
      <c r="G18" s="51"/>
    </row>
    <row r="19" spans="6:7">
      <c r="F19" s="122"/>
      <c r="G19" s="51"/>
    </row>
    <row r="20" spans="6:7">
      <c r="F20" s="122"/>
      <c r="G20" s="51"/>
    </row>
    <row r="21" spans="6:7">
      <c r="F21" s="122"/>
      <c r="G21" s="51"/>
    </row>
    <row r="22" spans="6:7">
      <c r="F22" s="122"/>
      <c r="G22" s="51"/>
    </row>
  </sheetData>
  <mergeCells count="2">
    <mergeCell ref="A3:B3"/>
    <mergeCell ref="F17:F22"/>
  </mergeCells>
  <hyperlinks>
    <hyperlink ref="F12" r:id="rId1" xr:uid="{00000000-0004-0000-0500-000000000000}"/>
    <hyperlink ref="F10" r:id="rId2" xr:uid="{00000000-0004-0000-0500-000001000000}"/>
  </hyperlinks>
  <pageMargins left="0.7" right="0.7" top="0.75" bottom="0.75" header="0.3" footer="0.3"/>
  <pageSetup orientation="portrait" r:id="rId3"/>
  <drawing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X108"/>
  <sheetViews>
    <sheetView workbookViewId="0">
      <selection activeCell="K23" sqref="K23"/>
    </sheetView>
  </sheetViews>
  <sheetFormatPr defaultRowHeight="15"/>
  <cols>
    <col min="1" max="1" width="17" bestFit="1" customWidth="1"/>
    <col min="2" max="2" width="5.85546875" bestFit="1" customWidth="1"/>
    <col min="3" max="3" width="12.85546875" bestFit="1" customWidth="1"/>
    <col min="4" max="4" width="10.42578125" bestFit="1" customWidth="1"/>
    <col min="5" max="5" width="11" bestFit="1" customWidth="1"/>
    <col min="6" max="6" width="22.85546875" bestFit="1" customWidth="1"/>
    <col min="7" max="7" width="12" bestFit="1" customWidth="1"/>
    <col min="8" max="8" width="12.42578125" bestFit="1" customWidth="1"/>
    <col min="10" max="10" width="17.28515625" customWidth="1"/>
    <col min="11" max="11" width="8.140625" customWidth="1"/>
    <col min="13" max="14" width="11.140625" customWidth="1"/>
    <col min="15" max="15" width="14.7109375" customWidth="1"/>
    <col min="24" max="24" width="25.28515625" bestFit="1" customWidth="1"/>
  </cols>
  <sheetData>
    <row r="1" spans="1:24">
      <c r="A1" t="s">
        <v>340</v>
      </c>
    </row>
    <row r="2" spans="1:24">
      <c r="A2" t="s">
        <v>341</v>
      </c>
      <c r="D2" s="1"/>
      <c r="E2" t="s">
        <v>342</v>
      </c>
      <c r="H2" t="s">
        <v>343</v>
      </c>
    </row>
    <row r="3" spans="1:24">
      <c r="A3" t="s">
        <v>344</v>
      </c>
      <c r="D3" s="2"/>
      <c r="E3" t="s">
        <v>345</v>
      </c>
      <c r="H3" t="s">
        <v>346</v>
      </c>
    </row>
    <row r="4" spans="1:24" ht="17.25">
      <c r="J4" s="4" t="s">
        <v>347</v>
      </c>
    </row>
    <row r="5" spans="1:24">
      <c r="A5" s="4" t="s">
        <v>243</v>
      </c>
      <c r="B5" s="4" t="s">
        <v>21</v>
      </c>
      <c r="C5" s="4" t="s">
        <v>22</v>
      </c>
      <c r="D5" s="4" t="s">
        <v>348</v>
      </c>
      <c r="E5" s="4" t="s">
        <v>349</v>
      </c>
      <c r="F5" s="4" t="s">
        <v>350</v>
      </c>
      <c r="G5" s="4" t="s">
        <v>351</v>
      </c>
      <c r="H5" s="4" t="s">
        <v>352</v>
      </c>
      <c r="X5" s="18"/>
    </row>
    <row r="6" spans="1:24">
      <c r="A6" s="1" t="s">
        <v>248</v>
      </c>
      <c r="B6" s="6">
        <v>1632</v>
      </c>
      <c r="C6" s="6">
        <v>1509</v>
      </c>
      <c r="D6" s="6">
        <v>3328</v>
      </c>
      <c r="E6" s="8">
        <v>2.04</v>
      </c>
      <c r="F6" s="22">
        <v>71</v>
      </c>
      <c r="G6" s="23">
        <v>0.72670000000000001</v>
      </c>
      <c r="H6" s="23">
        <v>0.88539999999999996</v>
      </c>
      <c r="J6" t="s">
        <v>353</v>
      </c>
      <c r="X6" s="18"/>
    </row>
    <row r="7" spans="1:24">
      <c r="A7" s="1" t="s">
        <v>250</v>
      </c>
      <c r="B7" s="6">
        <v>1580</v>
      </c>
      <c r="C7" s="6">
        <v>1450</v>
      </c>
      <c r="D7" s="6">
        <v>3097</v>
      </c>
      <c r="E7" s="8">
        <v>1.96</v>
      </c>
      <c r="F7" s="22">
        <v>56</v>
      </c>
      <c r="G7" s="23">
        <v>0.75509999999999999</v>
      </c>
      <c r="H7" s="23">
        <v>0.87339999999999995</v>
      </c>
      <c r="X7" s="18"/>
    </row>
    <row r="8" spans="1:24" ht="17.25">
      <c r="A8" s="1" t="s">
        <v>251</v>
      </c>
      <c r="B8" s="6">
        <v>1441</v>
      </c>
      <c r="C8" s="6">
        <v>1306</v>
      </c>
      <c r="D8" s="6">
        <v>3202</v>
      </c>
      <c r="E8" s="8">
        <v>2.2200000000000002</v>
      </c>
      <c r="F8" s="22">
        <v>79</v>
      </c>
      <c r="G8" s="23">
        <v>0.73980000000000001</v>
      </c>
      <c r="H8" s="23">
        <v>0.84319999999999995</v>
      </c>
      <c r="J8" t="s">
        <v>354</v>
      </c>
      <c r="X8" s="18"/>
    </row>
    <row r="9" spans="1:24">
      <c r="A9" s="1" t="s">
        <v>252</v>
      </c>
      <c r="B9" s="6">
        <v>1452</v>
      </c>
      <c r="C9" s="6">
        <v>1301</v>
      </c>
      <c r="D9" s="6">
        <v>3170</v>
      </c>
      <c r="E9" s="8">
        <v>2.1800000000000002</v>
      </c>
      <c r="F9" s="22">
        <v>81</v>
      </c>
      <c r="G9" s="23">
        <v>0.73619999999999997</v>
      </c>
      <c r="H9" s="23">
        <v>0.84370000000000001</v>
      </c>
      <c r="X9" s="18"/>
    </row>
    <row r="10" spans="1:24">
      <c r="A10" s="1" t="s">
        <v>253</v>
      </c>
      <c r="B10" s="6">
        <v>1339</v>
      </c>
      <c r="C10" s="6">
        <v>1255</v>
      </c>
      <c r="D10" s="6">
        <v>2366</v>
      </c>
      <c r="E10" s="8">
        <v>1.77</v>
      </c>
      <c r="F10" s="22">
        <v>50</v>
      </c>
      <c r="G10" s="23">
        <v>0.76400000000000001</v>
      </c>
      <c r="H10" s="23">
        <v>0.89249999999999996</v>
      </c>
      <c r="X10" s="18"/>
    </row>
    <row r="11" spans="1:24">
      <c r="A11" s="1" t="s">
        <v>254</v>
      </c>
      <c r="B11" s="8">
        <v>892</v>
      </c>
      <c r="C11" s="8">
        <v>841</v>
      </c>
      <c r="D11" s="6">
        <v>1865</v>
      </c>
      <c r="E11" s="8">
        <v>2.09</v>
      </c>
      <c r="F11" s="22">
        <v>71</v>
      </c>
      <c r="G11" s="23">
        <v>0.73650000000000004</v>
      </c>
      <c r="H11" s="23">
        <v>0.87560000000000004</v>
      </c>
      <c r="X11" s="18"/>
    </row>
    <row r="12" spans="1:24">
      <c r="A12" s="1" t="s">
        <v>256</v>
      </c>
      <c r="B12" s="8">
        <v>797</v>
      </c>
      <c r="C12" s="8">
        <v>731</v>
      </c>
      <c r="D12" s="6">
        <v>1885</v>
      </c>
      <c r="E12" s="8">
        <v>2.37</v>
      </c>
      <c r="F12" s="22">
        <v>80</v>
      </c>
      <c r="G12" s="23">
        <v>0.61480000000000001</v>
      </c>
      <c r="H12" s="23">
        <v>0.85699999999999998</v>
      </c>
      <c r="X12" s="18"/>
    </row>
    <row r="13" spans="1:24">
      <c r="A13" s="1" t="s">
        <v>257</v>
      </c>
      <c r="B13" s="8">
        <v>744</v>
      </c>
      <c r="C13" s="8">
        <v>706</v>
      </c>
      <c r="D13" s="6">
        <v>1916</v>
      </c>
      <c r="E13" s="8">
        <v>2.58</v>
      </c>
      <c r="F13" s="22">
        <v>96</v>
      </c>
      <c r="G13" s="23">
        <v>0.5927</v>
      </c>
      <c r="H13" s="23">
        <v>0.88839999999999997</v>
      </c>
      <c r="X13" s="18"/>
    </row>
    <row r="14" spans="1:24">
      <c r="A14" s="1" t="s">
        <v>258</v>
      </c>
      <c r="B14" s="6">
        <v>1044</v>
      </c>
      <c r="C14" s="8">
        <v>976</v>
      </c>
      <c r="D14" s="6">
        <v>2670</v>
      </c>
      <c r="E14" s="8">
        <v>2.56</v>
      </c>
      <c r="F14" s="22">
        <v>82</v>
      </c>
      <c r="G14" s="23">
        <v>0.60340000000000005</v>
      </c>
      <c r="H14" s="23">
        <v>0.8669</v>
      </c>
      <c r="X14" s="18"/>
    </row>
    <row r="15" spans="1:24">
      <c r="A15" s="1" t="s">
        <v>259</v>
      </c>
      <c r="B15" s="8">
        <v>906</v>
      </c>
      <c r="C15" s="8">
        <v>850</v>
      </c>
      <c r="D15" s="6">
        <v>2189</v>
      </c>
      <c r="E15" s="8">
        <v>2.42</v>
      </c>
      <c r="F15" s="22">
        <v>78</v>
      </c>
      <c r="G15" s="23">
        <v>0.63360000000000005</v>
      </c>
      <c r="H15" s="23">
        <v>0.87419999999999998</v>
      </c>
      <c r="X15" s="18"/>
    </row>
    <row r="16" spans="1:24">
      <c r="A16" s="1" t="s">
        <v>261</v>
      </c>
      <c r="B16" s="8">
        <v>849</v>
      </c>
      <c r="C16" s="8">
        <v>791</v>
      </c>
      <c r="D16" s="6">
        <v>1947</v>
      </c>
      <c r="E16" s="8">
        <v>2.29</v>
      </c>
      <c r="F16" s="22">
        <v>91</v>
      </c>
      <c r="G16" s="23">
        <v>0.64429999999999998</v>
      </c>
      <c r="H16" s="23">
        <v>0.87039999999999995</v>
      </c>
      <c r="X16" s="18"/>
    </row>
    <row r="17" spans="1:24">
      <c r="A17" s="1" t="s">
        <v>262</v>
      </c>
      <c r="B17" s="8">
        <v>737</v>
      </c>
      <c r="C17" s="8">
        <v>685</v>
      </c>
      <c r="D17" s="6">
        <v>1746</v>
      </c>
      <c r="E17" s="8">
        <v>2.37</v>
      </c>
      <c r="F17" s="22">
        <v>98</v>
      </c>
      <c r="G17" s="23">
        <v>0.62819999999999998</v>
      </c>
      <c r="H17" s="23">
        <v>0.87250000000000005</v>
      </c>
      <c r="X17" s="18"/>
    </row>
    <row r="18" spans="1:24">
      <c r="A18" s="1" t="s">
        <v>263</v>
      </c>
      <c r="B18" s="8">
        <v>734</v>
      </c>
      <c r="C18" s="8">
        <v>668</v>
      </c>
      <c r="D18" s="6">
        <v>1946</v>
      </c>
      <c r="E18" s="8">
        <v>2.65</v>
      </c>
      <c r="F18" s="22">
        <v>100</v>
      </c>
      <c r="G18" s="23">
        <v>0.624</v>
      </c>
      <c r="H18" s="23">
        <v>0.84330000000000005</v>
      </c>
      <c r="X18" s="18"/>
    </row>
    <row r="19" spans="1:24">
      <c r="A19" s="1" t="s">
        <v>264</v>
      </c>
      <c r="B19" s="8">
        <v>626</v>
      </c>
      <c r="C19" s="8">
        <v>594</v>
      </c>
      <c r="D19" s="6">
        <v>1540</v>
      </c>
      <c r="E19" s="8">
        <v>2.46</v>
      </c>
      <c r="F19" s="22">
        <v>91</v>
      </c>
      <c r="G19" s="23">
        <v>0.61980000000000002</v>
      </c>
      <c r="H19" s="23">
        <v>0.86580000000000001</v>
      </c>
      <c r="X19" s="18"/>
    </row>
    <row r="20" spans="1:24">
      <c r="A20" s="18" t="s">
        <v>265</v>
      </c>
      <c r="B20">
        <v>577</v>
      </c>
      <c r="C20">
        <v>537</v>
      </c>
      <c r="D20" s="3">
        <v>1489</v>
      </c>
      <c r="E20">
        <v>2.58</v>
      </c>
      <c r="F20" s="20">
        <v>83</v>
      </c>
      <c r="G20" s="21">
        <v>0.62050000000000005</v>
      </c>
      <c r="H20" s="21">
        <v>0.86660000000000004</v>
      </c>
      <c r="X20" s="18"/>
    </row>
    <row r="21" spans="1:24">
      <c r="A21" s="18" t="s">
        <v>267</v>
      </c>
      <c r="B21">
        <v>562</v>
      </c>
      <c r="C21">
        <v>508</v>
      </c>
      <c r="D21" s="3">
        <v>1428</v>
      </c>
      <c r="E21">
        <v>2.54</v>
      </c>
      <c r="F21" s="20">
        <v>82</v>
      </c>
      <c r="G21" s="21">
        <v>0.58899999999999997</v>
      </c>
      <c r="H21" s="21">
        <v>0.81320000000000003</v>
      </c>
      <c r="X21" s="18"/>
    </row>
    <row r="22" spans="1:24">
      <c r="A22" s="18" t="s">
        <v>268</v>
      </c>
      <c r="B22">
        <v>563</v>
      </c>
      <c r="C22">
        <v>495</v>
      </c>
      <c r="D22" s="3">
        <v>1547</v>
      </c>
      <c r="E22">
        <v>2.75</v>
      </c>
      <c r="F22" s="20">
        <v>112</v>
      </c>
      <c r="G22" s="21">
        <v>0.58609999999999995</v>
      </c>
      <c r="H22" s="21">
        <v>0.78510000000000002</v>
      </c>
      <c r="X22" s="18"/>
    </row>
    <row r="23" spans="1:24">
      <c r="A23" s="18" t="s">
        <v>269</v>
      </c>
      <c r="B23">
        <v>652</v>
      </c>
      <c r="C23">
        <v>585</v>
      </c>
      <c r="D23" s="3">
        <v>1792</v>
      </c>
      <c r="E23">
        <v>2.75</v>
      </c>
      <c r="F23" s="20">
        <v>101</v>
      </c>
      <c r="G23" s="21">
        <v>0.56130000000000002</v>
      </c>
      <c r="H23" s="21">
        <v>0.80979999999999996</v>
      </c>
      <c r="X23" s="18"/>
    </row>
    <row r="24" spans="1:24">
      <c r="A24" s="18" t="s">
        <v>270</v>
      </c>
      <c r="B24">
        <v>611</v>
      </c>
      <c r="C24">
        <v>549</v>
      </c>
      <c r="D24" s="3">
        <v>1928</v>
      </c>
      <c r="E24">
        <v>3.16</v>
      </c>
      <c r="F24" s="20">
        <v>109</v>
      </c>
      <c r="G24" s="21">
        <v>0.53520000000000001</v>
      </c>
      <c r="H24" s="21">
        <v>0.81179999999999997</v>
      </c>
      <c r="X24" s="18"/>
    </row>
    <row r="25" spans="1:24">
      <c r="A25" s="18" t="s">
        <v>272</v>
      </c>
      <c r="B25">
        <v>561</v>
      </c>
      <c r="C25">
        <v>500</v>
      </c>
      <c r="D25" s="3">
        <v>1784</v>
      </c>
      <c r="E25">
        <v>3.18</v>
      </c>
      <c r="F25" s="20">
        <v>113</v>
      </c>
      <c r="G25" s="21">
        <v>0.53649999999999998</v>
      </c>
      <c r="H25" s="21">
        <v>0.79859999999999998</v>
      </c>
      <c r="X25" s="18"/>
    </row>
    <row r="26" spans="1:24">
      <c r="A26" s="18" t="s">
        <v>273</v>
      </c>
      <c r="B26">
        <v>558</v>
      </c>
      <c r="C26">
        <v>525</v>
      </c>
      <c r="D26" s="3">
        <v>1455</v>
      </c>
      <c r="E26">
        <v>2.61</v>
      </c>
      <c r="F26" s="20">
        <v>97</v>
      </c>
      <c r="G26" s="21">
        <v>0.6129</v>
      </c>
      <c r="H26" s="21">
        <v>0.86019999999999996</v>
      </c>
      <c r="X26" s="18"/>
    </row>
    <row r="27" spans="1:24">
      <c r="A27" s="18" t="s">
        <v>274</v>
      </c>
      <c r="B27">
        <v>570</v>
      </c>
      <c r="C27">
        <v>520</v>
      </c>
      <c r="D27" s="3">
        <v>1562</v>
      </c>
      <c r="E27">
        <v>2.74</v>
      </c>
      <c r="F27" s="20">
        <v>95</v>
      </c>
      <c r="G27" s="21">
        <v>0.57369999999999999</v>
      </c>
      <c r="H27" s="21">
        <v>0.84909999999999997</v>
      </c>
      <c r="X27" s="18"/>
    </row>
    <row r="28" spans="1:24">
      <c r="A28" s="18" t="s">
        <v>275</v>
      </c>
      <c r="B28">
        <v>551</v>
      </c>
      <c r="C28">
        <v>511</v>
      </c>
      <c r="D28" s="3">
        <v>1560</v>
      </c>
      <c r="E28">
        <v>2.83</v>
      </c>
      <c r="F28" s="20">
        <v>109</v>
      </c>
      <c r="G28" s="21">
        <v>0.56620000000000004</v>
      </c>
      <c r="H28" s="21">
        <v>0.83850000000000002</v>
      </c>
      <c r="X28" s="18"/>
    </row>
    <row r="29" spans="1:24">
      <c r="A29" s="18" t="s">
        <v>277</v>
      </c>
      <c r="B29">
        <v>537</v>
      </c>
      <c r="C29">
        <v>507</v>
      </c>
      <c r="D29" s="3">
        <v>1450</v>
      </c>
      <c r="E29">
        <v>2.7</v>
      </c>
      <c r="F29" s="20">
        <v>93</v>
      </c>
      <c r="G29" s="21">
        <v>0.56979999999999997</v>
      </c>
      <c r="H29" s="21">
        <v>0.87150000000000005</v>
      </c>
      <c r="X29" s="18"/>
    </row>
    <row r="30" spans="1:24">
      <c r="A30" s="18" t="s">
        <v>278</v>
      </c>
      <c r="B30">
        <v>543</v>
      </c>
      <c r="C30">
        <v>500</v>
      </c>
      <c r="D30" s="3">
        <v>1527</v>
      </c>
      <c r="E30">
        <v>2.81</v>
      </c>
      <c r="F30" s="20">
        <v>109</v>
      </c>
      <c r="G30" s="21">
        <v>0.58379999999999999</v>
      </c>
      <c r="H30" s="21">
        <v>0.83609999999999995</v>
      </c>
      <c r="X30" s="18"/>
    </row>
    <row r="31" spans="1:24">
      <c r="A31" s="18" t="s">
        <v>279</v>
      </c>
      <c r="B31">
        <v>558</v>
      </c>
      <c r="C31">
        <v>511</v>
      </c>
      <c r="D31" s="3">
        <v>1495</v>
      </c>
      <c r="E31">
        <v>2.68</v>
      </c>
      <c r="F31" s="20">
        <v>96</v>
      </c>
      <c r="G31" s="21">
        <v>0.57709999999999995</v>
      </c>
      <c r="H31" s="21">
        <v>0.81179999999999997</v>
      </c>
      <c r="X31" s="18"/>
    </row>
    <row r="32" spans="1:24">
      <c r="A32" s="18" t="s">
        <v>280</v>
      </c>
      <c r="B32">
        <v>536</v>
      </c>
      <c r="C32">
        <v>510</v>
      </c>
      <c r="D32" s="3">
        <v>1515</v>
      </c>
      <c r="E32">
        <v>2.83</v>
      </c>
      <c r="F32" s="20">
        <v>102</v>
      </c>
      <c r="G32" s="21">
        <v>0.57650000000000001</v>
      </c>
      <c r="H32" s="21">
        <v>0.87309999999999999</v>
      </c>
      <c r="X32" s="18"/>
    </row>
    <row r="33" spans="1:24">
      <c r="A33" s="18" t="s">
        <v>281</v>
      </c>
      <c r="B33">
        <v>549</v>
      </c>
      <c r="C33">
        <v>498</v>
      </c>
      <c r="D33" s="3">
        <v>1367</v>
      </c>
      <c r="E33">
        <v>2.4900000000000002</v>
      </c>
      <c r="F33" s="20">
        <v>87</v>
      </c>
      <c r="G33" s="21">
        <v>0.61199999999999999</v>
      </c>
      <c r="H33" s="21">
        <v>0.81789999999999996</v>
      </c>
      <c r="X33" s="18"/>
    </row>
    <row r="34" spans="1:24">
      <c r="A34" s="18" t="s">
        <v>283</v>
      </c>
      <c r="B34">
        <v>545</v>
      </c>
      <c r="C34">
        <v>499</v>
      </c>
      <c r="D34" s="3">
        <v>1464</v>
      </c>
      <c r="E34">
        <v>2.69</v>
      </c>
      <c r="F34" s="20">
        <v>106</v>
      </c>
      <c r="G34" s="21">
        <v>0.59079999999999999</v>
      </c>
      <c r="H34" s="21">
        <v>0.82389999999999997</v>
      </c>
      <c r="X34" s="18"/>
    </row>
    <row r="35" spans="1:24">
      <c r="A35" s="18" t="s">
        <v>284</v>
      </c>
      <c r="B35">
        <v>591</v>
      </c>
      <c r="C35">
        <v>535</v>
      </c>
      <c r="D35" s="3">
        <v>1469</v>
      </c>
      <c r="E35">
        <v>2.4900000000000002</v>
      </c>
      <c r="F35" s="20">
        <v>91</v>
      </c>
      <c r="G35" s="21">
        <v>0.62439999999999996</v>
      </c>
      <c r="H35" s="21">
        <v>0.82740000000000002</v>
      </c>
      <c r="X35" s="18"/>
    </row>
    <row r="36" spans="1:24">
      <c r="A36" s="18" t="s">
        <v>285</v>
      </c>
      <c r="B36">
        <v>383</v>
      </c>
      <c r="C36">
        <v>366</v>
      </c>
      <c r="D36">
        <v>793</v>
      </c>
      <c r="E36">
        <v>2.0699999999999998</v>
      </c>
      <c r="F36" s="20">
        <v>76</v>
      </c>
      <c r="G36" s="21">
        <v>0.68930000000000002</v>
      </c>
      <c r="H36" s="21">
        <v>0.90080000000000005</v>
      </c>
      <c r="X36" s="18"/>
    </row>
    <row r="37" spans="1:24">
      <c r="A37" s="18" t="s">
        <v>286</v>
      </c>
      <c r="B37">
        <v>402</v>
      </c>
      <c r="C37">
        <v>385</v>
      </c>
      <c r="D37">
        <v>827</v>
      </c>
      <c r="E37">
        <v>2.06</v>
      </c>
      <c r="F37" s="20">
        <v>62</v>
      </c>
      <c r="G37" s="21">
        <v>0.70150000000000001</v>
      </c>
      <c r="H37" s="21">
        <v>0.89300000000000002</v>
      </c>
      <c r="X37" s="18"/>
    </row>
    <row r="38" spans="1:24">
      <c r="A38" s="18" t="s">
        <v>289</v>
      </c>
      <c r="B38">
        <v>547</v>
      </c>
      <c r="C38">
        <v>495</v>
      </c>
      <c r="D38" s="3">
        <v>1659</v>
      </c>
      <c r="E38">
        <v>3.03</v>
      </c>
      <c r="F38" s="20">
        <v>120</v>
      </c>
      <c r="G38" s="21">
        <v>0.54659999999999997</v>
      </c>
      <c r="H38" s="21">
        <v>0.81899999999999995</v>
      </c>
      <c r="X38" s="18"/>
    </row>
    <row r="39" spans="1:24">
      <c r="A39" s="18" t="s">
        <v>290</v>
      </c>
      <c r="B39">
        <v>631</v>
      </c>
      <c r="C39">
        <v>583</v>
      </c>
      <c r="D39" s="3">
        <v>1745</v>
      </c>
      <c r="E39">
        <v>2.77</v>
      </c>
      <c r="F39" s="20">
        <v>103</v>
      </c>
      <c r="G39" s="21">
        <v>0.56579999999999997</v>
      </c>
      <c r="H39" s="21">
        <v>0.85419999999999996</v>
      </c>
      <c r="X39" s="18"/>
    </row>
    <row r="40" spans="1:24">
      <c r="A40" s="18" t="s">
        <v>291</v>
      </c>
      <c r="B40">
        <v>795</v>
      </c>
      <c r="C40">
        <v>734</v>
      </c>
      <c r="D40" s="3">
        <v>1824</v>
      </c>
      <c r="E40">
        <v>2.29</v>
      </c>
      <c r="F40" s="20">
        <v>67</v>
      </c>
      <c r="G40" s="21">
        <v>0.65790000000000004</v>
      </c>
      <c r="H40" s="21">
        <v>0.8528</v>
      </c>
      <c r="X40" s="18"/>
    </row>
    <row r="41" spans="1:24">
      <c r="A41" s="24" t="s">
        <v>292</v>
      </c>
      <c r="B41" s="25">
        <v>1000</v>
      </c>
      <c r="C41" s="26">
        <v>930</v>
      </c>
      <c r="D41" s="25">
        <v>2259</v>
      </c>
      <c r="E41" s="26">
        <v>2.2599999999999998</v>
      </c>
      <c r="F41" s="27">
        <v>66</v>
      </c>
      <c r="G41" s="28">
        <v>0.65800000000000003</v>
      </c>
      <c r="H41" s="28">
        <v>0.86499999999999999</v>
      </c>
      <c r="X41" s="18"/>
    </row>
    <row r="42" spans="1:24">
      <c r="A42" s="24" t="s">
        <v>294</v>
      </c>
      <c r="B42" s="25">
        <v>1207</v>
      </c>
      <c r="C42" s="25">
        <v>1136</v>
      </c>
      <c r="D42" s="25">
        <v>2376</v>
      </c>
      <c r="E42" s="26">
        <v>1.97</v>
      </c>
      <c r="F42" s="27">
        <v>68</v>
      </c>
      <c r="G42" s="28">
        <v>0.73070000000000002</v>
      </c>
      <c r="H42" s="28">
        <v>0.88149999999999995</v>
      </c>
      <c r="X42" s="18"/>
    </row>
    <row r="43" spans="1:24">
      <c r="A43" s="24" t="s">
        <v>295</v>
      </c>
      <c r="B43" s="25">
        <v>2317</v>
      </c>
      <c r="C43" s="25">
        <v>2229</v>
      </c>
      <c r="D43" s="25">
        <v>3814</v>
      </c>
      <c r="E43" s="26">
        <v>1.65</v>
      </c>
      <c r="F43" s="27">
        <v>38</v>
      </c>
      <c r="G43" s="28">
        <v>0.8226</v>
      </c>
      <c r="H43" s="28">
        <v>0.93089999999999995</v>
      </c>
      <c r="X43" s="18"/>
    </row>
    <row r="44" spans="1:24">
      <c r="A44" s="24" t="s">
        <v>296</v>
      </c>
      <c r="B44" s="25">
        <v>2013</v>
      </c>
      <c r="C44" s="25">
        <v>1946</v>
      </c>
      <c r="D44" s="25">
        <v>3303</v>
      </c>
      <c r="E44" s="26">
        <v>1.64</v>
      </c>
      <c r="F44" s="27">
        <v>42</v>
      </c>
      <c r="G44" s="28">
        <v>0.81269999999999998</v>
      </c>
      <c r="H44" s="28">
        <v>0.93140000000000001</v>
      </c>
      <c r="X44" s="18"/>
    </row>
    <row r="45" spans="1:24">
      <c r="A45" s="24" t="s">
        <v>297</v>
      </c>
      <c r="B45" s="25">
        <v>2324</v>
      </c>
      <c r="C45" s="25">
        <v>2228</v>
      </c>
      <c r="D45" s="25">
        <v>3836</v>
      </c>
      <c r="E45" s="26">
        <v>1.65</v>
      </c>
      <c r="F45" s="27">
        <v>40</v>
      </c>
      <c r="G45" s="28">
        <v>0.80720000000000003</v>
      </c>
      <c r="H45" s="28">
        <v>0.92130000000000001</v>
      </c>
      <c r="X45" s="18"/>
    </row>
    <row r="46" spans="1:24">
      <c r="A46" s="24" t="s">
        <v>299</v>
      </c>
      <c r="B46" s="25">
        <v>3726</v>
      </c>
      <c r="C46" s="25">
        <v>3617</v>
      </c>
      <c r="D46" s="25">
        <v>5291</v>
      </c>
      <c r="E46" s="26">
        <v>1.42</v>
      </c>
      <c r="F46" s="27">
        <v>28</v>
      </c>
      <c r="G46" s="28">
        <v>0.85780000000000001</v>
      </c>
      <c r="H46" s="28">
        <v>0.94789999999999996</v>
      </c>
      <c r="X46" s="18"/>
    </row>
    <row r="47" spans="1:24">
      <c r="A47" s="24" t="s">
        <v>300</v>
      </c>
      <c r="B47" s="25">
        <v>2563</v>
      </c>
      <c r="C47" s="25">
        <v>2482</v>
      </c>
      <c r="D47" s="25">
        <v>3729</v>
      </c>
      <c r="E47" s="26">
        <v>1.45</v>
      </c>
      <c r="F47" s="27">
        <v>31</v>
      </c>
      <c r="G47" s="28">
        <v>0.8478</v>
      </c>
      <c r="H47" s="28">
        <v>0.93759999999999999</v>
      </c>
      <c r="X47" s="18"/>
    </row>
    <row r="48" spans="1:24">
      <c r="A48" s="24" t="s">
        <v>301</v>
      </c>
      <c r="B48" s="25">
        <v>3006</v>
      </c>
      <c r="C48" s="25">
        <v>2896</v>
      </c>
      <c r="D48" s="25">
        <v>4510</v>
      </c>
      <c r="E48" s="26">
        <v>1.5</v>
      </c>
      <c r="F48" s="27">
        <v>35</v>
      </c>
      <c r="G48" s="28">
        <v>0.84299999999999997</v>
      </c>
      <c r="H48" s="28">
        <v>0.93110000000000004</v>
      </c>
      <c r="X48" s="18"/>
    </row>
    <row r="49" spans="1:24">
      <c r="A49" s="24" t="s">
        <v>302</v>
      </c>
      <c r="B49" s="25">
        <v>1663</v>
      </c>
      <c r="C49" s="25">
        <v>1585</v>
      </c>
      <c r="D49" s="25">
        <v>3037</v>
      </c>
      <c r="E49" s="26">
        <v>1.83</v>
      </c>
      <c r="F49" s="27">
        <v>52</v>
      </c>
      <c r="G49" s="28">
        <v>0.76549999999999996</v>
      </c>
      <c r="H49" s="28">
        <v>0.90920000000000001</v>
      </c>
      <c r="X49" s="18"/>
    </row>
    <row r="50" spans="1:24">
      <c r="A50" s="24" t="s">
        <v>303</v>
      </c>
      <c r="B50" s="25">
        <v>1779</v>
      </c>
      <c r="C50" s="25">
        <v>1689</v>
      </c>
      <c r="D50" s="25">
        <v>2881</v>
      </c>
      <c r="E50" s="26">
        <v>1.62</v>
      </c>
      <c r="F50" s="27">
        <v>37</v>
      </c>
      <c r="G50" s="28">
        <v>0.78859999999999997</v>
      </c>
      <c r="H50" s="28">
        <v>0.91290000000000004</v>
      </c>
      <c r="X50" s="18"/>
    </row>
    <row r="51" spans="1:24">
      <c r="A51" s="24" t="s">
        <v>305</v>
      </c>
      <c r="B51" s="25">
        <v>1086</v>
      </c>
      <c r="C51" s="25">
        <v>1030</v>
      </c>
      <c r="D51" s="25">
        <v>2313</v>
      </c>
      <c r="E51" s="26">
        <v>2.13</v>
      </c>
      <c r="F51" s="27">
        <v>63</v>
      </c>
      <c r="G51" s="28">
        <v>0.69340000000000002</v>
      </c>
      <c r="H51" s="28">
        <v>0.88490000000000002</v>
      </c>
      <c r="X51" s="18"/>
    </row>
    <row r="52" spans="1:24">
      <c r="A52" s="24" t="s">
        <v>306</v>
      </c>
      <c r="B52" s="25">
        <v>1231</v>
      </c>
      <c r="C52" s="25">
        <v>1166</v>
      </c>
      <c r="D52" s="25">
        <v>2714</v>
      </c>
      <c r="E52" s="26">
        <v>2.2000000000000002</v>
      </c>
      <c r="F52" s="27">
        <v>69</v>
      </c>
      <c r="G52" s="28">
        <v>0.70589999999999997</v>
      </c>
      <c r="H52" s="28">
        <v>0.89200000000000002</v>
      </c>
      <c r="X52" s="18"/>
    </row>
    <row r="53" spans="1:24">
      <c r="A53" s="24" t="s">
        <v>307</v>
      </c>
      <c r="B53" s="25">
        <v>1248</v>
      </c>
      <c r="C53" s="25">
        <v>1178</v>
      </c>
      <c r="D53" s="25">
        <v>2414</v>
      </c>
      <c r="E53" s="26">
        <v>1.93</v>
      </c>
      <c r="F53" s="27">
        <v>59</v>
      </c>
      <c r="G53" s="28">
        <v>0.73160000000000003</v>
      </c>
      <c r="H53" s="28">
        <v>0.89500000000000002</v>
      </c>
      <c r="X53" s="18"/>
    </row>
    <row r="54" spans="1:24">
      <c r="A54" s="24" t="s">
        <v>308</v>
      </c>
      <c r="B54" s="25">
        <v>1674</v>
      </c>
      <c r="C54" s="25">
        <v>1613</v>
      </c>
      <c r="D54" s="25">
        <v>2959</v>
      </c>
      <c r="E54" s="26">
        <v>1.77</v>
      </c>
      <c r="F54" s="27">
        <v>49</v>
      </c>
      <c r="G54" s="28">
        <v>0.78549999999999998</v>
      </c>
      <c r="H54" s="28">
        <v>0.92769999999999997</v>
      </c>
      <c r="X54" s="18"/>
    </row>
    <row r="55" spans="1:24">
      <c r="A55" s="24" t="s">
        <v>309</v>
      </c>
      <c r="B55" s="25">
        <v>1514</v>
      </c>
      <c r="C55" s="25">
        <v>1452</v>
      </c>
      <c r="D55" s="25">
        <v>2676</v>
      </c>
      <c r="E55" s="26">
        <v>1.77</v>
      </c>
      <c r="F55" s="27">
        <v>48</v>
      </c>
      <c r="G55" s="28">
        <v>0.77610000000000001</v>
      </c>
      <c r="H55" s="28">
        <v>0.90549999999999997</v>
      </c>
      <c r="X55" s="18"/>
    </row>
    <row r="56" spans="1:24">
      <c r="A56" s="24" t="s">
        <v>310</v>
      </c>
      <c r="B56" s="25">
        <v>1302</v>
      </c>
      <c r="C56" s="25">
        <v>1246</v>
      </c>
      <c r="D56" s="25">
        <v>2219</v>
      </c>
      <c r="E56" s="26">
        <v>1.7</v>
      </c>
      <c r="F56" s="27">
        <v>45</v>
      </c>
      <c r="G56" s="28">
        <v>0.77569999999999995</v>
      </c>
      <c r="H56" s="28">
        <v>0.90629999999999999</v>
      </c>
      <c r="X56" s="18"/>
    </row>
    <row r="57" spans="1:24">
      <c r="A57" s="24" t="s">
        <v>311</v>
      </c>
      <c r="B57" s="25">
        <v>1191</v>
      </c>
      <c r="C57" s="25">
        <v>1137</v>
      </c>
      <c r="D57" s="25">
        <v>2400</v>
      </c>
      <c r="E57" s="26">
        <v>2.02</v>
      </c>
      <c r="F57" s="27">
        <v>59</v>
      </c>
      <c r="G57" s="28">
        <v>0.73470000000000002</v>
      </c>
      <c r="H57" s="28">
        <v>0.89759999999999995</v>
      </c>
      <c r="X57" s="18"/>
    </row>
    <row r="58" spans="1:24">
      <c r="A58" s="18" t="s">
        <v>312</v>
      </c>
      <c r="B58">
        <v>957</v>
      </c>
      <c r="C58">
        <v>912</v>
      </c>
      <c r="D58" s="3">
        <v>1904</v>
      </c>
      <c r="E58">
        <v>1.99</v>
      </c>
      <c r="F58" s="20">
        <v>54</v>
      </c>
      <c r="G58" s="21">
        <v>0.70850000000000002</v>
      </c>
      <c r="H58" s="21">
        <v>0.89449999999999996</v>
      </c>
      <c r="X58" s="18"/>
    </row>
    <row r="59" spans="1:24">
      <c r="A59" s="18" t="s">
        <v>313</v>
      </c>
      <c r="B59">
        <v>963</v>
      </c>
      <c r="C59">
        <v>909</v>
      </c>
      <c r="D59" s="3">
        <v>2156</v>
      </c>
      <c r="E59">
        <v>2.2400000000000002</v>
      </c>
      <c r="F59" s="20">
        <v>76</v>
      </c>
      <c r="G59" s="21">
        <v>0.68330000000000002</v>
      </c>
      <c r="H59" s="21">
        <v>0.86919999999999997</v>
      </c>
      <c r="X59" s="18"/>
    </row>
    <row r="60" spans="1:24">
      <c r="A60" s="18" t="s">
        <v>314</v>
      </c>
      <c r="B60">
        <v>882</v>
      </c>
      <c r="C60">
        <v>848</v>
      </c>
      <c r="D60" s="3">
        <v>1827</v>
      </c>
      <c r="E60">
        <v>2.0699999999999998</v>
      </c>
      <c r="F60" s="20">
        <v>50</v>
      </c>
      <c r="G60" s="21">
        <v>0.69950000000000001</v>
      </c>
      <c r="H60" s="21">
        <v>0.88890000000000002</v>
      </c>
      <c r="X60" s="18"/>
    </row>
    <row r="61" spans="1:24">
      <c r="A61" s="18" t="s">
        <v>315</v>
      </c>
      <c r="B61">
        <v>942</v>
      </c>
      <c r="C61">
        <v>896</v>
      </c>
      <c r="D61" s="3">
        <v>2068</v>
      </c>
      <c r="E61">
        <v>2.2000000000000002</v>
      </c>
      <c r="F61" s="20">
        <v>73</v>
      </c>
      <c r="G61" s="21">
        <v>0.68579999999999997</v>
      </c>
      <c r="H61" s="21">
        <v>0.88429999999999997</v>
      </c>
      <c r="X61" s="18"/>
    </row>
    <row r="62" spans="1:24">
      <c r="A62" s="18" t="s">
        <v>316</v>
      </c>
      <c r="B62">
        <v>835</v>
      </c>
      <c r="C62">
        <v>789</v>
      </c>
      <c r="D62" s="3">
        <v>1739</v>
      </c>
      <c r="E62">
        <v>2.08</v>
      </c>
      <c r="F62" s="20">
        <v>77</v>
      </c>
      <c r="G62" s="21">
        <v>0.66349999999999998</v>
      </c>
      <c r="H62" s="21">
        <v>0.87660000000000005</v>
      </c>
      <c r="X62" s="18"/>
    </row>
    <row r="63" spans="1:24">
      <c r="A63" s="18" t="s">
        <v>317</v>
      </c>
      <c r="B63">
        <v>802</v>
      </c>
      <c r="C63">
        <v>762</v>
      </c>
      <c r="D63" s="3">
        <v>1764</v>
      </c>
      <c r="E63">
        <v>2.2000000000000002</v>
      </c>
      <c r="F63" s="20">
        <v>73</v>
      </c>
      <c r="G63" s="21">
        <v>0.65710000000000002</v>
      </c>
      <c r="H63" s="21">
        <v>0.89649999999999996</v>
      </c>
      <c r="X63" s="18"/>
    </row>
    <row r="64" spans="1:24">
      <c r="A64" s="18" t="s">
        <v>318</v>
      </c>
      <c r="B64">
        <v>806</v>
      </c>
      <c r="C64">
        <v>750</v>
      </c>
      <c r="D64" s="3">
        <v>1741</v>
      </c>
      <c r="E64">
        <v>2.16</v>
      </c>
      <c r="F64" s="20">
        <v>81</v>
      </c>
      <c r="G64" s="21">
        <v>0.65259999999999996</v>
      </c>
      <c r="H64" s="21">
        <v>0.84619999999999995</v>
      </c>
      <c r="X64" s="18"/>
    </row>
    <row r="65" spans="1:24">
      <c r="A65" s="18" t="s">
        <v>319</v>
      </c>
      <c r="B65">
        <v>900</v>
      </c>
      <c r="C65">
        <v>828</v>
      </c>
      <c r="D65" s="3">
        <v>2074</v>
      </c>
      <c r="E65">
        <v>2.2999999999999998</v>
      </c>
      <c r="F65" s="20">
        <v>65</v>
      </c>
      <c r="G65" s="21">
        <v>0.64559999999999995</v>
      </c>
      <c r="H65" s="21">
        <v>0.85560000000000003</v>
      </c>
      <c r="X65" s="18"/>
    </row>
    <row r="66" spans="1:24">
      <c r="A66" s="18" t="s">
        <v>320</v>
      </c>
      <c r="B66">
        <v>860</v>
      </c>
      <c r="C66">
        <v>811</v>
      </c>
      <c r="D66" s="3">
        <v>1922</v>
      </c>
      <c r="E66">
        <v>2.23</v>
      </c>
      <c r="F66" s="20">
        <v>75</v>
      </c>
      <c r="G66" s="21">
        <v>0.64649999999999996</v>
      </c>
      <c r="H66" s="21">
        <v>0.86860000000000004</v>
      </c>
      <c r="X66" s="18"/>
    </row>
    <row r="67" spans="1:24">
      <c r="A67" s="18" t="s">
        <v>321</v>
      </c>
      <c r="B67">
        <v>924</v>
      </c>
      <c r="C67">
        <v>828</v>
      </c>
      <c r="D67" s="3">
        <v>2131</v>
      </c>
      <c r="E67">
        <v>2.31</v>
      </c>
      <c r="F67" s="20">
        <v>78</v>
      </c>
      <c r="G67" s="21">
        <v>0.64180000000000004</v>
      </c>
      <c r="H67" s="21">
        <v>0.81930000000000003</v>
      </c>
      <c r="X67" s="18"/>
    </row>
    <row r="68" spans="1:24">
      <c r="A68" s="18" t="s">
        <v>322</v>
      </c>
      <c r="B68">
        <v>792</v>
      </c>
      <c r="C68">
        <v>737</v>
      </c>
      <c r="D68" s="3">
        <v>1615</v>
      </c>
      <c r="E68">
        <v>2.04</v>
      </c>
      <c r="F68" s="20">
        <v>67</v>
      </c>
      <c r="G68" s="21">
        <v>0.68179999999999996</v>
      </c>
      <c r="H68" s="21">
        <v>0.8548</v>
      </c>
      <c r="X68" s="18"/>
    </row>
    <row r="69" spans="1:24">
      <c r="A69" s="18" t="s">
        <v>323</v>
      </c>
      <c r="B69">
        <v>781</v>
      </c>
      <c r="C69">
        <v>718</v>
      </c>
      <c r="D69" s="3">
        <v>1598</v>
      </c>
      <c r="E69">
        <v>2.0499999999999998</v>
      </c>
      <c r="F69" s="20">
        <v>69</v>
      </c>
      <c r="G69" s="21">
        <v>0.6633</v>
      </c>
      <c r="H69" s="21">
        <v>0.83989999999999998</v>
      </c>
      <c r="X69" s="18"/>
    </row>
    <row r="70" spans="1:24">
      <c r="A70" s="18" t="s">
        <v>324</v>
      </c>
      <c r="B70">
        <v>776</v>
      </c>
      <c r="C70">
        <v>714</v>
      </c>
      <c r="D70" s="3">
        <v>1849</v>
      </c>
      <c r="E70">
        <v>2.38</v>
      </c>
      <c r="F70" s="20">
        <v>70</v>
      </c>
      <c r="G70" s="21">
        <v>0.63790000000000002</v>
      </c>
      <c r="H70" s="21">
        <v>0.84150000000000003</v>
      </c>
      <c r="X70" s="18"/>
    </row>
    <row r="71" spans="1:24">
      <c r="A71" s="18" t="s">
        <v>325</v>
      </c>
      <c r="B71">
        <v>772</v>
      </c>
      <c r="C71">
        <v>709</v>
      </c>
      <c r="D71" s="3">
        <v>1767</v>
      </c>
      <c r="E71">
        <v>2.29</v>
      </c>
      <c r="F71" s="20">
        <v>72</v>
      </c>
      <c r="G71" s="21">
        <v>0.61919999999999997</v>
      </c>
      <c r="H71" s="21">
        <v>0.85229999999999995</v>
      </c>
      <c r="X71" s="18"/>
    </row>
    <row r="72" spans="1:24">
      <c r="A72" s="18"/>
    </row>
    <row r="73" spans="1:24">
      <c r="A73" s="18"/>
    </row>
    <row r="74" spans="1:24">
      <c r="A74" s="18"/>
    </row>
    <row r="75" spans="1:24">
      <c r="A75" s="18"/>
    </row>
    <row r="76" spans="1:24">
      <c r="A76" s="18"/>
    </row>
    <row r="77" spans="1:24">
      <c r="A77" s="18"/>
    </row>
    <row r="78" spans="1:24">
      <c r="A78" s="18"/>
    </row>
    <row r="79" spans="1:24">
      <c r="A79" s="18"/>
    </row>
    <row r="80" spans="1:24">
      <c r="A80" s="18"/>
    </row>
    <row r="81" spans="1:1">
      <c r="A81" s="18"/>
    </row>
    <row r="82" spans="1:1">
      <c r="A82" s="18"/>
    </row>
    <row r="83" spans="1:1">
      <c r="A83" s="18"/>
    </row>
    <row r="84" spans="1:1">
      <c r="A84" s="18"/>
    </row>
    <row r="85" spans="1:1">
      <c r="A85" s="18"/>
    </row>
    <row r="86" spans="1:1">
      <c r="A86" s="18"/>
    </row>
    <row r="87" spans="1:1">
      <c r="A87" s="18"/>
    </row>
    <row r="88" spans="1:1">
      <c r="A88" s="18"/>
    </row>
    <row r="89" spans="1:1">
      <c r="A89" s="18"/>
    </row>
    <row r="90" spans="1:1">
      <c r="A90" s="18"/>
    </row>
    <row r="91" spans="1:1">
      <c r="A91" s="18"/>
    </row>
    <row r="92" spans="1:1">
      <c r="A92" s="18"/>
    </row>
    <row r="93" spans="1:1">
      <c r="A93" s="18"/>
    </row>
    <row r="94" spans="1:1">
      <c r="A94" s="18"/>
    </row>
    <row r="95" spans="1:1">
      <c r="A95" s="18"/>
    </row>
    <row r="96" spans="1:1">
      <c r="A96" s="18"/>
    </row>
    <row r="97" spans="1:1">
      <c r="A97" s="18"/>
    </row>
    <row r="98" spans="1:1">
      <c r="A98" s="18"/>
    </row>
    <row r="99" spans="1:1">
      <c r="A99" s="18"/>
    </row>
    <row r="100" spans="1:1">
      <c r="A100" s="18"/>
    </row>
    <row r="101" spans="1:1">
      <c r="A101" s="18"/>
    </row>
    <row r="102" spans="1:1">
      <c r="A102" s="18"/>
    </row>
    <row r="103" spans="1:1">
      <c r="A103" s="18"/>
    </row>
    <row r="104" spans="1:1">
      <c r="A104" s="18"/>
    </row>
    <row r="105" spans="1:1">
      <c r="A105" s="18"/>
    </row>
    <row r="106" spans="1:1">
      <c r="A106" s="18"/>
    </row>
    <row r="107" spans="1:1">
      <c r="A107" s="18"/>
    </row>
    <row r="108" spans="1:1">
      <c r="A108" s="18"/>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I74"/>
  <sheetViews>
    <sheetView workbookViewId="0">
      <selection activeCell="A6" sqref="A6"/>
    </sheetView>
  </sheetViews>
  <sheetFormatPr defaultRowHeight="15"/>
  <cols>
    <col min="1" max="1" width="27.85546875" bestFit="1" customWidth="1"/>
    <col min="2" max="2" width="8.85546875" bestFit="1" customWidth="1"/>
    <col min="3" max="3" width="12" customWidth="1"/>
    <col min="4" max="4" width="8.85546875" customWidth="1"/>
    <col min="5" max="5" width="8.85546875" bestFit="1" customWidth="1"/>
    <col min="6" max="6" width="8.85546875" customWidth="1"/>
  </cols>
  <sheetData>
    <row r="1" spans="1:9">
      <c r="A1" t="s">
        <v>340</v>
      </c>
    </row>
    <row r="2" spans="1:9">
      <c r="A2" t="s">
        <v>355</v>
      </c>
      <c r="B2" s="1"/>
      <c r="C2" t="s">
        <v>342</v>
      </c>
      <c r="F2" t="s">
        <v>343</v>
      </c>
    </row>
    <row r="3" spans="1:9">
      <c r="A3" t="s">
        <v>344</v>
      </c>
      <c r="B3" s="2"/>
      <c r="C3" t="s">
        <v>345</v>
      </c>
      <c r="F3" t="s">
        <v>346</v>
      </c>
    </row>
    <row r="4" spans="1:9">
      <c r="F4" s="19"/>
      <c r="G4" s="19"/>
      <c r="H4" s="19"/>
    </row>
    <row r="5" spans="1:9">
      <c r="A5" s="4" t="s">
        <v>243</v>
      </c>
      <c r="B5" s="5" t="s">
        <v>23</v>
      </c>
      <c r="C5" s="5" t="s">
        <v>24</v>
      </c>
      <c r="D5" s="5" t="s">
        <v>74</v>
      </c>
      <c r="E5" s="5" t="s">
        <v>244</v>
      </c>
      <c r="I5" s="5"/>
    </row>
    <row r="6" spans="1:9">
      <c r="A6" s="1" t="s">
        <v>248</v>
      </c>
      <c r="B6" s="7">
        <v>480728.00599999999</v>
      </c>
      <c r="C6" s="7">
        <v>118683.8</v>
      </c>
      <c r="D6" s="6">
        <v>16585.183000000001</v>
      </c>
      <c r="E6" s="8">
        <v>13</v>
      </c>
    </row>
    <row r="7" spans="1:9">
      <c r="A7" s="8" t="s">
        <v>250</v>
      </c>
      <c r="B7" s="7">
        <v>641155.47600000002</v>
      </c>
      <c r="C7" s="7">
        <v>269604.7</v>
      </c>
      <c r="D7" s="6">
        <v>18906.38</v>
      </c>
      <c r="E7" s="8">
        <v>7</v>
      </c>
    </row>
    <row r="8" spans="1:9">
      <c r="A8" s="8" t="s">
        <v>251</v>
      </c>
      <c r="B8" s="7">
        <v>890076.65</v>
      </c>
      <c r="C8" s="7">
        <v>275218.09999999998</v>
      </c>
      <c r="D8" s="6">
        <v>28052.924000000003</v>
      </c>
      <c r="E8" s="8">
        <v>5</v>
      </c>
    </row>
    <row r="9" spans="1:9">
      <c r="A9" s="8" t="s">
        <v>252</v>
      </c>
      <c r="B9" s="7">
        <v>552673.97799999989</v>
      </c>
      <c r="C9" s="7">
        <v>204153</v>
      </c>
      <c r="D9" s="6">
        <v>19382.312000000002</v>
      </c>
      <c r="E9" s="8">
        <v>3</v>
      </c>
    </row>
    <row r="10" spans="1:9">
      <c r="A10" s="8" t="s">
        <v>253</v>
      </c>
      <c r="B10" s="7">
        <v>750776.98400000005</v>
      </c>
      <c r="C10" s="7">
        <v>256091.4</v>
      </c>
      <c r="D10" s="6">
        <v>24274.249</v>
      </c>
      <c r="E10" s="8">
        <v>3</v>
      </c>
    </row>
    <row r="11" spans="1:9">
      <c r="A11" s="8" t="s">
        <v>254</v>
      </c>
      <c r="B11" s="7">
        <v>553054.69299999997</v>
      </c>
      <c r="C11" s="7">
        <v>178134.5</v>
      </c>
      <c r="D11" s="6">
        <v>15308.720999999998</v>
      </c>
      <c r="E11" s="8">
        <v>5</v>
      </c>
    </row>
    <row r="12" spans="1:9">
      <c r="A12" s="8" t="s">
        <v>256</v>
      </c>
      <c r="B12" s="7">
        <v>274567.61199999996</v>
      </c>
      <c r="C12" s="7">
        <v>62580.4</v>
      </c>
      <c r="D12" s="6">
        <v>8633.0589999999993</v>
      </c>
      <c r="E12" s="8">
        <v>16</v>
      </c>
    </row>
    <row r="13" spans="1:9">
      <c r="A13" s="8" t="s">
        <v>257</v>
      </c>
      <c r="B13" s="7">
        <v>619284.63600000006</v>
      </c>
      <c r="C13" s="7">
        <v>248458.4</v>
      </c>
      <c r="D13" s="6">
        <v>17216.342000000001</v>
      </c>
      <c r="E13" s="8">
        <v>7</v>
      </c>
    </row>
    <row r="14" spans="1:9">
      <c r="A14" s="8" t="s">
        <v>258</v>
      </c>
      <c r="B14" s="7">
        <v>674484.58799999999</v>
      </c>
      <c r="C14" s="7">
        <v>238498.1</v>
      </c>
      <c r="D14" s="6">
        <v>17308.566999999999</v>
      </c>
      <c r="E14" s="8">
        <v>6</v>
      </c>
    </row>
    <row r="15" spans="1:9">
      <c r="A15" s="8" t="s">
        <v>259</v>
      </c>
      <c r="B15" s="7">
        <v>762559.12300000002</v>
      </c>
      <c r="C15" s="7">
        <v>230237.8</v>
      </c>
      <c r="D15" s="6">
        <v>24571.171000000002</v>
      </c>
      <c r="E15" s="8">
        <v>6</v>
      </c>
    </row>
    <row r="16" spans="1:9">
      <c r="A16" s="8" t="s">
        <v>261</v>
      </c>
      <c r="B16" s="7">
        <v>479084.17399999994</v>
      </c>
      <c r="C16" s="7">
        <v>156660.1</v>
      </c>
      <c r="D16" s="6">
        <v>14389.768999999998</v>
      </c>
      <c r="E16" s="8">
        <v>4</v>
      </c>
    </row>
    <row r="17" spans="1:5">
      <c r="A17" s="8" t="s">
        <v>262</v>
      </c>
      <c r="B17" s="7">
        <v>528270.7159999999</v>
      </c>
      <c r="C17" s="7">
        <v>186775.6</v>
      </c>
      <c r="D17" s="6">
        <v>17230.825999999997</v>
      </c>
      <c r="E17" s="8">
        <v>9</v>
      </c>
    </row>
    <row r="18" spans="1:5">
      <c r="A18" s="8" t="s">
        <v>263</v>
      </c>
      <c r="B18" s="7">
        <v>540675.97299999988</v>
      </c>
      <c r="C18" s="7">
        <v>164498.79999999999</v>
      </c>
      <c r="D18" s="6">
        <v>13801.993999999999</v>
      </c>
      <c r="E18" s="8">
        <v>10</v>
      </c>
    </row>
    <row r="19" spans="1:5">
      <c r="A19" s="8" t="s">
        <v>264</v>
      </c>
      <c r="B19" s="7">
        <v>768109.11300000001</v>
      </c>
      <c r="C19" s="7">
        <v>213673</v>
      </c>
      <c r="D19" s="6">
        <v>26652.702000000001</v>
      </c>
      <c r="E19" s="8">
        <v>8</v>
      </c>
    </row>
    <row r="20" spans="1:5">
      <c r="A20" t="s">
        <v>265</v>
      </c>
      <c r="B20" s="9">
        <v>403820.10800000001</v>
      </c>
      <c r="C20" s="9">
        <v>135190.79999999999</v>
      </c>
      <c r="D20" s="3">
        <v>12402.825999999999</v>
      </c>
      <c r="E20">
        <v>8</v>
      </c>
    </row>
    <row r="21" spans="1:5">
      <c r="A21" t="s">
        <v>267</v>
      </c>
      <c r="B21" s="9">
        <v>388745.03499999997</v>
      </c>
      <c r="C21" s="9">
        <v>148950.6</v>
      </c>
      <c r="D21" s="3">
        <v>11695.439</v>
      </c>
      <c r="E21">
        <v>11</v>
      </c>
    </row>
    <row r="22" spans="1:5">
      <c r="A22" t="s">
        <v>268</v>
      </c>
      <c r="B22" s="9">
        <v>622367.2969999999</v>
      </c>
      <c r="C22" s="9">
        <v>153421.6</v>
      </c>
      <c r="D22" s="3">
        <v>26362.019</v>
      </c>
      <c r="E22">
        <v>9</v>
      </c>
    </row>
    <row r="23" spans="1:5">
      <c r="A23" t="s">
        <v>269</v>
      </c>
      <c r="B23" s="9">
        <v>456011.80799999996</v>
      </c>
      <c r="C23" s="9">
        <v>158315.9</v>
      </c>
      <c r="D23" s="3">
        <v>15771.648000000001</v>
      </c>
      <c r="E23">
        <v>6</v>
      </c>
    </row>
    <row r="24" spans="1:5">
      <c r="A24" t="s">
        <v>270</v>
      </c>
      <c r="B24" s="9">
        <v>951216.16399999999</v>
      </c>
      <c r="C24" s="9">
        <v>273174.7</v>
      </c>
      <c r="D24" s="3">
        <v>31968.975999999999</v>
      </c>
      <c r="E24">
        <v>8</v>
      </c>
    </row>
    <row r="25" spans="1:5">
      <c r="A25" t="s">
        <v>272</v>
      </c>
      <c r="B25" s="9">
        <v>534541.67599999998</v>
      </c>
      <c r="C25" s="9">
        <v>167637</v>
      </c>
      <c r="D25" s="3">
        <v>15531.267999999998</v>
      </c>
      <c r="E25">
        <v>10</v>
      </c>
    </row>
    <row r="26" spans="1:5">
      <c r="A26" t="s">
        <v>273</v>
      </c>
      <c r="B26" s="9">
        <v>537651.89399999985</v>
      </c>
      <c r="C26" s="9">
        <v>134114.69999999998</v>
      </c>
      <c r="D26" s="3">
        <v>19734.212</v>
      </c>
      <c r="E26">
        <v>1</v>
      </c>
    </row>
    <row r="27" spans="1:5">
      <c r="A27" t="s">
        <v>274</v>
      </c>
      <c r="B27" s="9">
        <v>623710.09299999999</v>
      </c>
      <c r="C27" s="9">
        <v>228044.79999999999</v>
      </c>
      <c r="D27" s="3">
        <v>17192.881999999998</v>
      </c>
      <c r="E27">
        <v>5</v>
      </c>
    </row>
    <row r="28" spans="1:5">
      <c r="A28" t="s">
        <v>275</v>
      </c>
      <c r="B28" s="9">
        <v>764838.99300000002</v>
      </c>
      <c r="C28" s="9">
        <v>202702.9</v>
      </c>
      <c r="D28" s="3">
        <v>22591.282999999999</v>
      </c>
      <c r="E28">
        <v>9</v>
      </c>
    </row>
    <row r="29" spans="1:5">
      <c r="A29" t="s">
        <v>277</v>
      </c>
      <c r="B29" s="9">
        <v>315647.109</v>
      </c>
      <c r="C29" s="9">
        <v>119860.2</v>
      </c>
      <c r="D29" s="3">
        <v>8992.4220000000005</v>
      </c>
      <c r="E29">
        <v>8</v>
      </c>
    </row>
    <row r="30" spans="1:5">
      <c r="A30" t="s">
        <v>278</v>
      </c>
      <c r="B30" s="9">
        <v>610984.65799999994</v>
      </c>
      <c r="C30" s="9">
        <v>170025.5</v>
      </c>
      <c r="D30" s="3">
        <v>19104.311000000002</v>
      </c>
      <c r="E30">
        <v>6</v>
      </c>
    </row>
    <row r="31" spans="1:5">
      <c r="A31" t="s">
        <v>279</v>
      </c>
      <c r="B31" s="9">
        <v>563524.68699999992</v>
      </c>
      <c r="C31" s="9">
        <v>189704.69999999998</v>
      </c>
      <c r="D31" s="3">
        <v>21454.986000000001</v>
      </c>
      <c r="E31">
        <v>6</v>
      </c>
    </row>
    <row r="32" spans="1:5">
      <c r="A32" t="s">
        <v>280</v>
      </c>
      <c r="B32" s="9">
        <v>555497.23600000003</v>
      </c>
      <c r="C32" s="9">
        <v>123129.3</v>
      </c>
      <c r="D32" s="3">
        <v>18783.758999999998</v>
      </c>
      <c r="E32">
        <v>4</v>
      </c>
    </row>
    <row r="33" spans="1:5">
      <c r="A33" t="s">
        <v>281</v>
      </c>
      <c r="B33" s="9">
        <v>432657.446</v>
      </c>
      <c r="C33" s="9">
        <v>121400.4</v>
      </c>
      <c r="D33" s="3">
        <v>14298.02</v>
      </c>
      <c r="E33">
        <v>9</v>
      </c>
    </row>
    <row r="34" spans="1:5">
      <c r="A34" t="s">
        <v>283</v>
      </c>
      <c r="B34" s="9">
        <v>488985.67099999997</v>
      </c>
      <c r="C34" s="9">
        <v>152476.4</v>
      </c>
      <c r="D34" s="3">
        <v>17215.118000000002</v>
      </c>
      <c r="E34">
        <v>4</v>
      </c>
    </row>
    <row r="35" spans="1:5">
      <c r="A35" t="s">
        <v>284</v>
      </c>
      <c r="B35" s="9">
        <v>689428.11499999987</v>
      </c>
      <c r="C35" s="9">
        <v>215420.6</v>
      </c>
      <c r="D35" s="3">
        <v>27256.949999999997</v>
      </c>
      <c r="E35">
        <v>7</v>
      </c>
    </row>
    <row r="36" spans="1:5">
      <c r="A36" t="s">
        <v>285</v>
      </c>
      <c r="B36" s="9">
        <v>343105.08400000003</v>
      </c>
      <c r="C36" s="9">
        <v>100388.4</v>
      </c>
      <c r="D36" s="3">
        <v>11292.471</v>
      </c>
      <c r="E36">
        <v>3</v>
      </c>
    </row>
    <row r="37" spans="1:5">
      <c r="A37" t="s">
        <v>286</v>
      </c>
      <c r="B37" s="9">
        <v>605155.42599999998</v>
      </c>
      <c r="C37" s="9">
        <v>119902.7</v>
      </c>
      <c r="D37" s="3">
        <v>20147.787999999997</v>
      </c>
      <c r="E37">
        <v>1</v>
      </c>
    </row>
    <row r="38" spans="1:5">
      <c r="A38" t="s">
        <v>289</v>
      </c>
      <c r="B38" s="9">
        <v>407276.99</v>
      </c>
      <c r="C38" s="9">
        <v>134854.19999999998</v>
      </c>
      <c r="D38" s="3">
        <v>16453.806999999997</v>
      </c>
      <c r="E38">
        <v>8</v>
      </c>
    </row>
    <row r="39" spans="1:5">
      <c r="A39" t="s">
        <v>290</v>
      </c>
      <c r="B39" s="9">
        <v>405484.23799999995</v>
      </c>
      <c r="C39" s="9">
        <v>129973.5</v>
      </c>
      <c r="D39" s="3">
        <v>12702.587</v>
      </c>
      <c r="E39">
        <v>7</v>
      </c>
    </row>
    <row r="40" spans="1:5">
      <c r="A40" t="s">
        <v>291</v>
      </c>
      <c r="B40" s="9">
        <v>519934.13700000005</v>
      </c>
      <c r="C40" s="9">
        <v>179883.8</v>
      </c>
      <c r="D40" s="3">
        <v>26303.487999999998</v>
      </c>
      <c r="E40">
        <v>6</v>
      </c>
    </row>
    <row r="41" spans="1:5">
      <c r="A41" s="10" t="s">
        <v>292</v>
      </c>
      <c r="B41" s="12">
        <v>614454.69800000009</v>
      </c>
      <c r="C41" s="12">
        <v>113248.9</v>
      </c>
      <c r="D41" s="11">
        <v>22198.855</v>
      </c>
      <c r="E41" s="10">
        <v>4</v>
      </c>
    </row>
    <row r="42" spans="1:5">
      <c r="A42" s="2" t="s">
        <v>294</v>
      </c>
      <c r="B42" s="14">
        <v>516269.92300000001</v>
      </c>
      <c r="C42" s="14">
        <v>193465.1</v>
      </c>
      <c r="D42" s="13">
        <v>16535.151999999998</v>
      </c>
      <c r="E42" s="13">
        <v>5</v>
      </c>
    </row>
    <row r="43" spans="1:5">
      <c r="A43" s="2" t="s">
        <v>295</v>
      </c>
      <c r="B43" s="14">
        <v>297812.74900000001</v>
      </c>
      <c r="C43" s="14">
        <v>89802.5</v>
      </c>
      <c r="D43" s="13">
        <v>7814.05</v>
      </c>
      <c r="E43" s="13">
        <v>7</v>
      </c>
    </row>
    <row r="44" spans="1:5">
      <c r="A44" s="2" t="s">
        <v>296</v>
      </c>
      <c r="B44" s="14">
        <v>692677.08699999994</v>
      </c>
      <c r="C44" s="14">
        <v>184368.4</v>
      </c>
      <c r="D44" s="13">
        <v>28041.312999999998</v>
      </c>
      <c r="E44" s="13">
        <v>7</v>
      </c>
    </row>
    <row r="45" spans="1:5">
      <c r="A45" s="2" t="s">
        <v>297</v>
      </c>
      <c r="B45" s="14">
        <v>897163.71199999994</v>
      </c>
      <c r="C45" s="14">
        <v>266476.7</v>
      </c>
      <c r="D45" s="13">
        <v>31496.256999999998</v>
      </c>
      <c r="E45" s="13">
        <v>11</v>
      </c>
    </row>
    <row r="46" spans="1:5">
      <c r="A46" s="2" t="s">
        <v>299</v>
      </c>
      <c r="B46" s="14">
        <v>417727.33199999999</v>
      </c>
      <c r="C46" s="14">
        <v>111834.5</v>
      </c>
      <c r="D46" s="13">
        <v>10181.385</v>
      </c>
      <c r="E46" s="13">
        <v>9</v>
      </c>
    </row>
    <row r="47" spans="1:5">
      <c r="A47" s="2" t="s">
        <v>300</v>
      </c>
      <c r="B47" s="14">
        <v>326968.75199999998</v>
      </c>
      <c r="C47" s="14">
        <v>122687.3</v>
      </c>
      <c r="D47" s="13">
        <v>9727.1790000000001</v>
      </c>
      <c r="E47" s="13">
        <v>4</v>
      </c>
    </row>
    <row r="48" spans="1:5">
      <c r="A48" s="2" t="s">
        <v>301</v>
      </c>
      <c r="B48" s="14">
        <v>326482.16100000002</v>
      </c>
      <c r="C48" s="14">
        <v>114328.4</v>
      </c>
      <c r="D48" s="13">
        <v>18323.313999999998</v>
      </c>
      <c r="E48" s="13">
        <v>8</v>
      </c>
    </row>
    <row r="49" spans="1:5">
      <c r="A49" s="2" t="s">
        <v>302</v>
      </c>
      <c r="B49" s="14">
        <v>508026.89499999996</v>
      </c>
      <c r="C49" s="14">
        <v>159944.5</v>
      </c>
      <c r="D49" s="13">
        <v>17299.115000000005</v>
      </c>
      <c r="E49" s="13">
        <v>6</v>
      </c>
    </row>
    <row r="50" spans="1:5">
      <c r="A50" s="2" t="s">
        <v>303</v>
      </c>
      <c r="B50" s="14">
        <v>413937.07999999996</v>
      </c>
      <c r="C50" s="14">
        <v>143253.9</v>
      </c>
      <c r="D50" s="13">
        <v>13862.037999999999</v>
      </c>
      <c r="E50" s="13">
        <v>7</v>
      </c>
    </row>
    <row r="51" spans="1:5">
      <c r="A51" s="2" t="s">
        <v>305</v>
      </c>
      <c r="B51" s="14">
        <v>422487.91</v>
      </c>
      <c r="C51" s="14">
        <v>81841.399999999994</v>
      </c>
      <c r="D51" s="13">
        <v>19006.917999999998</v>
      </c>
      <c r="E51" s="13">
        <v>5</v>
      </c>
    </row>
    <row r="52" spans="1:5">
      <c r="A52" s="2" t="s">
        <v>306</v>
      </c>
      <c r="B52" s="14">
        <v>376751.076</v>
      </c>
      <c r="C52" s="14">
        <v>137256.29999999999</v>
      </c>
      <c r="D52" s="13">
        <v>23283.777999999998</v>
      </c>
      <c r="E52" s="13">
        <v>9</v>
      </c>
    </row>
    <row r="53" spans="1:5">
      <c r="A53" s="2" t="s">
        <v>307</v>
      </c>
      <c r="B53" s="14">
        <v>410241.17799999996</v>
      </c>
      <c r="C53" s="14">
        <v>90174.8</v>
      </c>
      <c r="D53" s="13">
        <v>17374.424999999999</v>
      </c>
      <c r="E53" s="13">
        <v>3</v>
      </c>
    </row>
    <row r="54" spans="1:5">
      <c r="A54" s="2" t="s">
        <v>308</v>
      </c>
      <c r="B54" s="14">
        <v>549750.11400000006</v>
      </c>
      <c r="C54" s="14">
        <v>138599.29999999999</v>
      </c>
      <c r="D54" s="13">
        <v>18194.93</v>
      </c>
      <c r="E54" s="13">
        <v>5</v>
      </c>
    </row>
    <row r="55" spans="1:5">
      <c r="A55" s="2" t="s">
        <v>309</v>
      </c>
      <c r="B55" s="14">
        <v>268159.51300000004</v>
      </c>
      <c r="C55" s="14">
        <v>98679.9</v>
      </c>
      <c r="D55" s="13">
        <v>9176.3790000000008</v>
      </c>
      <c r="E55" s="13">
        <v>5</v>
      </c>
    </row>
    <row r="56" spans="1:5">
      <c r="A56" s="2" t="s">
        <v>310</v>
      </c>
      <c r="B56" s="14">
        <v>322730.19300000003</v>
      </c>
      <c r="C56" s="14">
        <v>84806.2</v>
      </c>
      <c r="D56" s="13">
        <v>12880.985000000002</v>
      </c>
      <c r="E56" s="13">
        <v>7</v>
      </c>
    </row>
    <row r="57" spans="1:5">
      <c r="A57" s="2" t="s">
        <v>311</v>
      </c>
      <c r="B57" s="14">
        <v>397140.04299999995</v>
      </c>
      <c r="C57" s="14">
        <v>112040.2</v>
      </c>
      <c r="D57" s="13">
        <v>15523.618</v>
      </c>
      <c r="E57" s="13">
        <v>6</v>
      </c>
    </row>
    <row r="58" spans="1:5">
      <c r="A58" s="15" t="s">
        <v>312</v>
      </c>
      <c r="B58" s="17">
        <v>370914.26199999999</v>
      </c>
      <c r="C58" s="17">
        <v>102975.8</v>
      </c>
      <c r="D58" s="16">
        <v>15406.284</v>
      </c>
      <c r="E58" s="16">
        <v>5</v>
      </c>
    </row>
    <row r="59" spans="1:5">
      <c r="A59" s="15" t="s">
        <v>313</v>
      </c>
      <c r="B59" s="17">
        <v>299424.67199999996</v>
      </c>
      <c r="C59" s="17">
        <v>89826.3</v>
      </c>
      <c r="D59" s="16">
        <v>14535.714</v>
      </c>
      <c r="E59">
        <v>3</v>
      </c>
    </row>
    <row r="60" spans="1:5">
      <c r="A60" t="s">
        <v>314</v>
      </c>
      <c r="B60" s="9">
        <v>297325.95399999997</v>
      </c>
      <c r="C60" s="9">
        <v>106085.09999999999</v>
      </c>
      <c r="D60" s="3">
        <v>10397.183000000001</v>
      </c>
      <c r="E60">
        <v>3</v>
      </c>
    </row>
    <row r="61" spans="1:5">
      <c r="A61" t="s">
        <v>315</v>
      </c>
      <c r="B61" s="9">
        <v>336761.5849999999</v>
      </c>
      <c r="C61" s="9">
        <v>110671.7</v>
      </c>
      <c r="D61" s="3">
        <v>11054.216</v>
      </c>
      <c r="E61">
        <v>6</v>
      </c>
    </row>
    <row r="62" spans="1:5">
      <c r="A62" t="s">
        <v>316</v>
      </c>
      <c r="B62" s="9">
        <v>419302.31400000001</v>
      </c>
      <c r="C62" s="9">
        <v>100318.7</v>
      </c>
      <c r="D62" s="3">
        <v>17854.912999999997</v>
      </c>
      <c r="E62">
        <v>2</v>
      </c>
    </row>
    <row r="63" spans="1:5">
      <c r="A63" t="s">
        <v>317</v>
      </c>
      <c r="B63" s="9">
        <v>191171.579</v>
      </c>
      <c r="C63" s="9">
        <v>46906.400000000001</v>
      </c>
      <c r="D63" s="3">
        <v>7197.1539999999995</v>
      </c>
      <c r="E63">
        <v>6</v>
      </c>
    </row>
    <row r="64" spans="1:5">
      <c r="A64" t="s">
        <v>318</v>
      </c>
      <c r="B64" s="9">
        <v>133966.902</v>
      </c>
      <c r="C64" s="9">
        <v>32825.299999999996</v>
      </c>
      <c r="D64" s="3">
        <v>3825.748</v>
      </c>
      <c r="E64">
        <v>7</v>
      </c>
    </row>
    <row r="65" spans="1:5">
      <c r="A65" t="s">
        <v>319</v>
      </c>
      <c r="B65" s="9">
        <v>615712.78299999994</v>
      </c>
      <c r="C65" s="9">
        <v>166567.69999999998</v>
      </c>
      <c r="D65" s="3">
        <v>22820.647000000001</v>
      </c>
      <c r="E65">
        <v>11</v>
      </c>
    </row>
    <row r="66" spans="1:5">
      <c r="A66" t="s">
        <v>320</v>
      </c>
      <c r="B66" s="9">
        <v>360032.59600000002</v>
      </c>
      <c r="C66" s="9">
        <v>121356.2</v>
      </c>
      <c r="D66" s="3">
        <v>12758.074999999999</v>
      </c>
      <c r="E66">
        <v>4</v>
      </c>
    </row>
    <row r="67" spans="1:5">
      <c r="A67" t="s">
        <v>321</v>
      </c>
      <c r="B67" s="9">
        <v>573918.45299999998</v>
      </c>
      <c r="C67" s="9">
        <v>187698.69999999998</v>
      </c>
      <c r="D67" s="3">
        <v>22324.756999999998</v>
      </c>
      <c r="E67">
        <v>4</v>
      </c>
    </row>
    <row r="68" spans="1:5">
      <c r="A68" s="18" t="s">
        <v>322</v>
      </c>
      <c r="B68" s="9">
        <v>397550.1</v>
      </c>
      <c r="C68" s="9">
        <v>124640.59999999999</v>
      </c>
      <c r="D68" s="3">
        <v>18565.903999999999</v>
      </c>
      <c r="E68">
        <v>5</v>
      </c>
    </row>
    <row r="69" spans="1:5">
      <c r="A69" s="18" t="s">
        <v>323</v>
      </c>
      <c r="B69" s="9">
        <v>282044.85799999995</v>
      </c>
      <c r="C69" s="9">
        <v>75556.5</v>
      </c>
      <c r="D69" s="3">
        <v>12294.4</v>
      </c>
      <c r="E69">
        <v>5</v>
      </c>
    </row>
    <row r="70" spans="1:5">
      <c r="A70" s="18" t="s">
        <v>324</v>
      </c>
      <c r="B70" s="9">
        <v>310116.00599999999</v>
      </c>
      <c r="C70" s="9">
        <v>82771.3</v>
      </c>
      <c r="D70" s="3">
        <v>11292.504999999999</v>
      </c>
      <c r="E70">
        <v>7</v>
      </c>
    </row>
    <row r="71" spans="1:5">
      <c r="A71" s="18" t="s">
        <v>325</v>
      </c>
      <c r="B71" s="9">
        <v>615950.17099999997</v>
      </c>
      <c r="C71" s="9">
        <v>206441.19999999998</v>
      </c>
      <c r="D71" s="3">
        <v>23761.613999999998</v>
      </c>
      <c r="E71">
        <v>8</v>
      </c>
    </row>
    <row r="74" spans="1:5">
      <c r="D74" s="3">
        <f>MAX(D6:D71)</f>
        <v>31968.975999999999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E295"/>
  <sheetViews>
    <sheetView topLeftCell="A159" workbookViewId="0">
      <selection activeCell="A183" sqref="A183:B183"/>
    </sheetView>
  </sheetViews>
  <sheetFormatPr defaultRowHeight="15"/>
  <cols>
    <col min="1" max="1" width="10.140625" bestFit="1" customWidth="1"/>
  </cols>
  <sheetData>
    <row r="1" spans="1:5" ht="15.75">
      <c r="A1" s="29" t="s">
        <v>340</v>
      </c>
      <c r="B1" s="29"/>
      <c r="C1" s="29"/>
      <c r="D1" s="29"/>
      <c r="E1" s="29"/>
    </row>
    <row r="2" spans="1:5" ht="15.75">
      <c r="A2" s="29" t="s">
        <v>356</v>
      </c>
      <c r="B2" s="29"/>
      <c r="C2" s="29"/>
      <c r="D2" s="29"/>
      <c r="E2" s="29"/>
    </row>
    <row r="3" spans="1:5" ht="15.75">
      <c r="A3" s="29" t="s">
        <v>357</v>
      </c>
      <c r="B3" s="29"/>
      <c r="C3" s="29"/>
      <c r="D3" s="29"/>
      <c r="E3" s="29"/>
    </row>
    <row r="5" spans="1:5">
      <c r="A5" s="5" t="s">
        <v>168</v>
      </c>
      <c r="B5" s="5" t="s">
        <v>74</v>
      </c>
    </row>
    <row r="6" spans="1:5">
      <c r="A6" s="32">
        <v>38354</v>
      </c>
      <c r="B6" s="33">
        <v>23662</v>
      </c>
    </row>
    <row r="7" spans="1:5">
      <c r="A7" s="32">
        <v>38361</v>
      </c>
      <c r="B7" s="33">
        <v>12699</v>
      </c>
    </row>
    <row r="8" spans="1:5">
      <c r="A8" s="32">
        <v>38368</v>
      </c>
      <c r="B8" s="33">
        <v>23095</v>
      </c>
    </row>
    <row r="9" spans="1:5">
      <c r="A9" s="32">
        <v>38375</v>
      </c>
      <c r="B9" s="33">
        <v>27944</v>
      </c>
    </row>
    <row r="10" spans="1:5">
      <c r="A10" s="32">
        <v>38382</v>
      </c>
      <c r="B10" s="33">
        <v>20516</v>
      </c>
    </row>
    <row r="11" spans="1:5">
      <c r="A11" s="32">
        <v>38389</v>
      </c>
      <c r="B11" s="33">
        <v>25546</v>
      </c>
    </row>
    <row r="12" spans="1:5">
      <c r="A12" s="32">
        <v>38396</v>
      </c>
      <c r="B12" s="33">
        <v>20023</v>
      </c>
    </row>
    <row r="13" spans="1:5">
      <c r="A13" s="32">
        <v>38403</v>
      </c>
      <c r="B13" s="33">
        <v>35247</v>
      </c>
    </row>
    <row r="14" spans="1:5">
      <c r="A14" s="32">
        <v>38410</v>
      </c>
      <c r="B14" s="33">
        <v>23615</v>
      </c>
    </row>
    <row r="15" spans="1:5">
      <c r="A15" s="32">
        <v>38417</v>
      </c>
      <c r="B15" s="33">
        <v>16655</v>
      </c>
    </row>
    <row r="16" spans="1:5">
      <c r="A16" s="32">
        <v>38424</v>
      </c>
      <c r="B16" s="33">
        <v>14748</v>
      </c>
    </row>
    <row r="17" spans="1:2">
      <c r="A17" s="32">
        <v>38431</v>
      </c>
      <c r="B17" s="33">
        <v>18159</v>
      </c>
    </row>
    <row r="18" spans="1:2">
      <c r="A18" s="32">
        <v>38438</v>
      </c>
      <c r="B18" s="33">
        <v>22149</v>
      </c>
    </row>
    <row r="19" spans="1:2">
      <c r="A19" s="32">
        <v>38445</v>
      </c>
      <c r="B19" s="33">
        <v>14492</v>
      </c>
    </row>
    <row r="20" spans="1:2">
      <c r="A20" s="32">
        <v>38452</v>
      </c>
      <c r="B20" s="33">
        <v>19012</v>
      </c>
    </row>
    <row r="21" spans="1:2">
      <c r="A21" s="32">
        <v>38459</v>
      </c>
      <c r="B21" s="33">
        <v>14678</v>
      </c>
    </row>
    <row r="22" spans="1:2">
      <c r="A22" s="32">
        <v>38466</v>
      </c>
      <c r="B22" s="33">
        <v>30844</v>
      </c>
    </row>
    <row r="23" spans="1:2">
      <c r="A23" s="32">
        <v>38473</v>
      </c>
      <c r="B23" s="33">
        <v>17701</v>
      </c>
    </row>
    <row r="24" spans="1:2">
      <c r="A24" s="32">
        <v>38480</v>
      </c>
      <c r="B24" s="33">
        <v>15220</v>
      </c>
    </row>
    <row r="25" spans="1:2">
      <c r="A25" s="32">
        <v>38487</v>
      </c>
      <c r="B25" s="33">
        <v>15504</v>
      </c>
    </row>
    <row r="26" spans="1:2">
      <c r="A26" s="32">
        <v>38494</v>
      </c>
      <c r="B26" s="33">
        <v>23957</v>
      </c>
    </row>
    <row r="27" spans="1:2">
      <c r="A27" s="32">
        <v>38501</v>
      </c>
      <c r="B27" s="33">
        <v>16153</v>
      </c>
    </row>
    <row r="28" spans="1:2">
      <c r="A28" s="32">
        <v>38508</v>
      </c>
      <c r="B28" s="33">
        <v>15901</v>
      </c>
    </row>
    <row r="29" spans="1:2">
      <c r="A29" s="32">
        <v>38515</v>
      </c>
      <c r="B29" s="33">
        <v>26637</v>
      </c>
    </row>
    <row r="30" spans="1:2">
      <c r="A30" s="32">
        <v>38522</v>
      </c>
      <c r="B30" s="33">
        <v>16538</v>
      </c>
    </row>
    <row r="31" spans="1:2">
      <c r="A31" s="32">
        <v>38529</v>
      </c>
      <c r="B31" s="33">
        <v>26581</v>
      </c>
    </row>
    <row r="32" spans="1:2">
      <c r="A32" s="32">
        <v>38536</v>
      </c>
      <c r="B32" s="33">
        <v>4536</v>
      </c>
    </row>
    <row r="33" spans="1:2">
      <c r="A33" s="32">
        <v>38543</v>
      </c>
      <c r="B33" s="33">
        <v>26737</v>
      </c>
    </row>
    <row r="34" spans="1:2">
      <c r="A34" s="32">
        <v>38550</v>
      </c>
      <c r="B34" s="33">
        <v>18003</v>
      </c>
    </row>
    <row r="35" spans="1:2">
      <c r="A35" s="32">
        <v>38557</v>
      </c>
      <c r="B35" s="33">
        <v>30773</v>
      </c>
    </row>
    <row r="36" spans="1:2">
      <c r="A36" s="32">
        <v>38564</v>
      </c>
      <c r="B36" s="33">
        <v>12409</v>
      </c>
    </row>
    <row r="37" spans="1:2">
      <c r="A37" s="32">
        <v>38571</v>
      </c>
      <c r="B37" s="33">
        <v>11804</v>
      </c>
    </row>
    <row r="38" spans="1:2">
      <c r="A38" s="32">
        <v>38578</v>
      </c>
      <c r="B38" s="33">
        <v>23045</v>
      </c>
    </row>
    <row r="39" spans="1:2">
      <c r="A39" s="32">
        <v>38585</v>
      </c>
      <c r="B39" s="33">
        <v>28865</v>
      </c>
    </row>
    <row r="40" spans="1:2">
      <c r="A40" s="32">
        <v>38592</v>
      </c>
      <c r="B40" s="33">
        <v>21608</v>
      </c>
    </row>
    <row r="41" spans="1:2">
      <c r="A41" s="32">
        <v>38599</v>
      </c>
      <c r="B41" s="33">
        <v>17369</v>
      </c>
    </row>
    <row r="42" spans="1:2">
      <c r="A42" s="32">
        <v>38606</v>
      </c>
      <c r="B42" s="33">
        <v>20737</v>
      </c>
    </row>
    <row r="43" spans="1:2">
      <c r="A43" s="32">
        <v>38613</v>
      </c>
      <c r="B43" s="33">
        <v>22595</v>
      </c>
    </row>
    <row r="44" spans="1:2">
      <c r="A44" s="32">
        <v>38620</v>
      </c>
      <c r="B44" s="33">
        <v>20309</v>
      </c>
    </row>
    <row r="45" spans="1:2">
      <c r="A45" s="32">
        <v>38627</v>
      </c>
      <c r="B45" s="33">
        <v>22996</v>
      </c>
    </row>
    <row r="46" spans="1:2">
      <c r="A46" s="32">
        <v>38634</v>
      </c>
      <c r="B46" s="33">
        <v>12779</v>
      </c>
    </row>
    <row r="47" spans="1:2">
      <c r="A47" s="32">
        <v>38641</v>
      </c>
      <c r="B47" s="33">
        <v>20803</v>
      </c>
    </row>
    <row r="48" spans="1:2">
      <c r="A48" s="32">
        <v>38648</v>
      </c>
      <c r="B48" s="33">
        <v>20969</v>
      </c>
    </row>
    <row r="49" spans="1:2">
      <c r="A49" s="32">
        <v>38655</v>
      </c>
      <c r="B49" s="33">
        <v>21603</v>
      </c>
    </row>
    <row r="50" spans="1:2">
      <c r="A50" s="32">
        <v>38662</v>
      </c>
      <c r="B50" s="33">
        <v>11307</v>
      </c>
    </row>
    <row r="51" spans="1:2">
      <c r="A51" s="32">
        <v>38669</v>
      </c>
      <c r="B51" s="33">
        <v>20819</v>
      </c>
    </row>
    <row r="52" spans="1:2">
      <c r="A52" s="32">
        <v>38676</v>
      </c>
      <c r="B52" s="33">
        <v>8741</v>
      </c>
    </row>
    <row r="53" spans="1:2">
      <c r="A53" s="32">
        <v>38683</v>
      </c>
      <c r="B53" s="33">
        <v>18382</v>
      </c>
    </row>
    <row r="54" spans="1:2">
      <c r="A54" s="32">
        <v>38690</v>
      </c>
      <c r="B54" s="33">
        <v>16858</v>
      </c>
    </row>
    <row r="55" spans="1:2">
      <c r="A55" s="32">
        <v>38697</v>
      </c>
      <c r="B55" s="33">
        <v>26865</v>
      </c>
    </row>
    <row r="56" spans="1:2">
      <c r="A56" s="32">
        <v>38704</v>
      </c>
      <c r="B56" s="33">
        <v>16668</v>
      </c>
    </row>
    <row r="57" spans="1:2">
      <c r="A57" s="32">
        <v>38711</v>
      </c>
      <c r="B57" s="33">
        <v>18211</v>
      </c>
    </row>
    <row r="58" spans="1:2">
      <c r="A58" s="32">
        <v>38718</v>
      </c>
      <c r="B58" s="33">
        <v>12383</v>
      </c>
    </row>
    <row r="59" spans="1:2">
      <c r="A59" s="32">
        <v>38725</v>
      </c>
      <c r="B59" s="33">
        <v>15179</v>
      </c>
    </row>
    <row r="60" spans="1:2">
      <c r="A60" s="32">
        <v>38732</v>
      </c>
      <c r="B60" s="33">
        <v>25430</v>
      </c>
    </row>
    <row r="61" spans="1:2">
      <c r="A61" s="32">
        <v>38739</v>
      </c>
      <c r="B61" s="33">
        <v>18630</v>
      </c>
    </row>
    <row r="62" spans="1:2">
      <c r="A62" s="32">
        <v>38746</v>
      </c>
      <c r="B62" s="33">
        <v>14435</v>
      </c>
    </row>
    <row r="63" spans="1:2">
      <c r="A63" s="32">
        <v>38753</v>
      </c>
      <c r="B63" s="33">
        <v>20673</v>
      </c>
    </row>
    <row r="64" spans="1:2">
      <c r="A64" s="32">
        <v>38760</v>
      </c>
      <c r="B64" s="33">
        <v>16746</v>
      </c>
    </row>
    <row r="65" spans="1:2">
      <c r="A65" s="32">
        <v>38767</v>
      </c>
      <c r="B65" s="33">
        <v>22465</v>
      </c>
    </row>
    <row r="66" spans="1:2">
      <c r="A66" s="32">
        <v>38774</v>
      </c>
      <c r="B66" s="33">
        <v>25554</v>
      </c>
    </row>
    <row r="67" spans="1:2">
      <c r="A67" s="32">
        <v>38781</v>
      </c>
      <c r="B67" s="33">
        <v>19803</v>
      </c>
    </row>
    <row r="68" spans="1:2">
      <c r="A68" s="32">
        <v>38788</v>
      </c>
      <c r="B68" s="33">
        <v>20948</v>
      </c>
    </row>
    <row r="69" spans="1:2">
      <c r="A69" s="32">
        <v>38795</v>
      </c>
      <c r="B69" s="33">
        <v>16733</v>
      </c>
    </row>
    <row r="70" spans="1:2">
      <c r="A70" s="32">
        <v>38802</v>
      </c>
      <c r="B70" s="33">
        <v>33023</v>
      </c>
    </row>
    <row r="71" spans="1:2">
      <c r="A71" s="32">
        <v>38809</v>
      </c>
      <c r="B71" s="33">
        <v>18688</v>
      </c>
    </row>
    <row r="72" spans="1:2">
      <c r="A72" s="32">
        <v>38816</v>
      </c>
      <c r="B72" s="33">
        <v>15146</v>
      </c>
    </row>
    <row r="73" spans="1:2">
      <c r="A73" s="32">
        <v>38823</v>
      </c>
      <c r="B73" s="33">
        <v>18491</v>
      </c>
    </row>
    <row r="74" spans="1:2">
      <c r="A74" s="32">
        <v>38830</v>
      </c>
      <c r="B74" s="33">
        <v>36856</v>
      </c>
    </row>
    <row r="75" spans="1:2">
      <c r="A75" s="32">
        <v>38837</v>
      </c>
      <c r="B75" s="33">
        <v>14443</v>
      </c>
    </row>
    <row r="76" spans="1:2">
      <c r="A76" s="32">
        <v>38844</v>
      </c>
      <c r="B76" s="33">
        <v>24897</v>
      </c>
    </row>
    <row r="77" spans="1:2">
      <c r="A77" s="32">
        <v>38851</v>
      </c>
      <c r="B77" s="33">
        <v>10841</v>
      </c>
    </row>
    <row r="78" spans="1:2">
      <c r="A78" s="32">
        <v>38858</v>
      </c>
      <c r="B78" s="33">
        <v>35834</v>
      </c>
    </row>
    <row r="79" spans="1:2">
      <c r="A79" s="32">
        <v>38865</v>
      </c>
      <c r="B79" s="33">
        <v>28048</v>
      </c>
    </row>
    <row r="80" spans="1:2">
      <c r="A80" s="32">
        <v>38872</v>
      </c>
      <c r="B80" s="33">
        <v>15389</v>
      </c>
    </row>
    <row r="81" spans="1:2">
      <c r="A81" s="32">
        <v>38879</v>
      </c>
      <c r="B81" s="33">
        <v>11785</v>
      </c>
    </row>
    <row r="82" spans="1:2">
      <c r="A82" s="32">
        <v>38886</v>
      </c>
      <c r="B82" s="33">
        <v>22207</v>
      </c>
    </row>
    <row r="83" spans="1:2">
      <c r="A83" s="32">
        <v>38893</v>
      </c>
      <c r="B83" s="33">
        <v>22022</v>
      </c>
    </row>
    <row r="84" spans="1:2">
      <c r="A84" s="32">
        <v>38900</v>
      </c>
      <c r="B84" s="33">
        <v>14172</v>
      </c>
    </row>
    <row r="85" spans="1:2">
      <c r="A85" s="32">
        <v>38907</v>
      </c>
      <c r="B85" s="33">
        <v>19088</v>
      </c>
    </row>
    <row r="86" spans="1:2">
      <c r="A86" s="32">
        <v>38914</v>
      </c>
      <c r="B86" s="33">
        <v>22882</v>
      </c>
    </row>
    <row r="87" spans="1:2">
      <c r="A87" s="32">
        <v>38921</v>
      </c>
      <c r="B87" s="33">
        <v>23800</v>
      </c>
    </row>
    <row r="88" spans="1:2">
      <c r="A88" s="32">
        <v>38928</v>
      </c>
      <c r="B88" s="33">
        <v>23144</v>
      </c>
    </row>
    <row r="89" spans="1:2">
      <c r="A89" s="32">
        <v>38935</v>
      </c>
      <c r="B89" s="33">
        <v>29106</v>
      </c>
    </row>
    <row r="90" spans="1:2">
      <c r="A90" s="32">
        <v>38942</v>
      </c>
      <c r="B90" s="33">
        <v>15125</v>
      </c>
    </row>
    <row r="91" spans="1:2">
      <c r="A91" s="32">
        <v>38949</v>
      </c>
      <c r="B91" s="33">
        <v>13208</v>
      </c>
    </row>
    <row r="92" spans="1:2">
      <c r="A92" s="32">
        <v>38956</v>
      </c>
      <c r="B92" s="33">
        <v>27332</v>
      </c>
    </row>
    <row r="93" spans="1:2">
      <c r="A93" s="32">
        <v>38963</v>
      </c>
      <c r="B93" s="33">
        <v>15273</v>
      </c>
    </row>
    <row r="94" spans="1:2">
      <c r="A94" s="32">
        <v>38970</v>
      </c>
      <c r="B94" s="33">
        <v>11398</v>
      </c>
    </row>
    <row r="95" spans="1:2">
      <c r="A95" s="32">
        <v>38977</v>
      </c>
      <c r="B95" s="33">
        <v>17026</v>
      </c>
    </row>
    <row r="96" spans="1:2">
      <c r="A96" s="32">
        <v>38984</v>
      </c>
      <c r="B96" s="33">
        <v>32999</v>
      </c>
    </row>
    <row r="97" spans="1:2">
      <c r="A97" s="32">
        <v>38991</v>
      </c>
      <c r="B97" s="33">
        <v>19499</v>
      </c>
    </row>
    <row r="98" spans="1:2">
      <c r="A98" s="32">
        <v>38998</v>
      </c>
      <c r="B98" s="33">
        <v>13902</v>
      </c>
    </row>
    <row r="99" spans="1:2">
      <c r="A99" s="32">
        <v>39005</v>
      </c>
      <c r="B99" s="33">
        <v>10420</v>
      </c>
    </row>
    <row r="100" spans="1:2">
      <c r="A100" s="32">
        <v>39012</v>
      </c>
      <c r="B100" s="33">
        <v>27658</v>
      </c>
    </row>
    <row r="101" spans="1:2">
      <c r="A101" s="32">
        <v>39019</v>
      </c>
      <c r="B101" s="33">
        <v>16320</v>
      </c>
    </row>
    <row r="102" spans="1:2">
      <c r="A102" s="32">
        <v>39026</v>
      </c>
      <c r="B102" s="33">
        <v>20178</v>
      </c>
    </row>
    <row r="103" spans="1:2">
      <c r="A103" s="32">
        <v>39033</v>
      </c>
      <c r="B103" s="33">
        <v>13139</v>
      </c>
    </row>
    <row r="104" spans="1:2">
      <c r="A104" s="32">
        <v>39040</v>
      </c>
      <c r="B104" s="33">
        <v>8821</v>
      </c>
    </row>
    <row r="105" spans="1:2">
      <c r="A105" s="32">
        <v>39047</v>
      </c>
      <c r="B105" s="33">
        <v>16599</v>
      </c>
    </row>
    <row r="106" spans="1:2">
      <c r="A106" s="32">
        <v>39054</v>
      </c>
      <c r="B106" s="33">
        <v>19955</v>
      </c>
    </row>
    <row r="107" spans="1:2">
      <c r="A107" s="32">
        <v>39061</v>
      </c>
      <c r="B107" s="33">
        <v>14567</v>
      </c>
    </row>
    <row r="108" spans="1:2">
      <c r="A108" s="32">
        <v>39068</v>
      </c>
      <c r="B108" s="33">
        <v>9557</v>
      </c>
    </row>
    <row r="109" spans="1:2">
      <c r="A109" s="32">
        <v>39075</v>
      </c>
      <c r="B109" s="33">
        <v>26341</v>
      </c>
    </row>
    <row r="110" spans="1:2">
      <c r="A110" s="32">
        <v>39082</v>
      </c>
      <c r="B110" s="33">
        <v>15284</v>
      </c>
    </row>
    <row r="111" spans="1:2">
      <c r="A111" s="32">
        <v>39089</v>
      </c>
      <c r="B111" s="33">
        <v>12683</v>
      </c>
    </row>
    <row r="112" spans="1:2">
      <c r="A112" s="32">
        <v>39096</v>
      </c>
      <c r="B112" s="33">
        <v>10036</v>
      </c>
    </row>
    <row r="113" spans="1:2">
      <c r="A113" s="32">
        <v>39103</v>
      </c>
      <c r="B113" s="33">
        <v>15723</v>
      </c>
    </row>
    <row r="114" spans="1:2">
      <c r="A114" s="32">
        <v>39110</v>
      </c>
      <c r="B114" s="33">
        <v>25288</v>
      </c>
    </row>
    <row r="115" spans="1:2">
      <c r="A115" s="32">
        <v>39117</v>
      </c>
      <c r="B115" s="33">
        <v>8085</v>
      </c>
    </row>
    <row r="116" spans="1:2">
      <c r="A116" s="32">
        <v>39124</v>
      </c>
      <c r="B116" s="33">
        <v>16282</v>
      </c>
    </row>
    <row r="117" spans="1:2">
      <c r="A117" s="32">
        <v>39131</v>
      </c>
      <c r="B117" s="33">
        <v>23178</v>
      </c>
    </row>
    <row r="118" spans="1:2">
      <c r="A118" s="32">
        <v>39138</v>
      </c>
      <c r="B118" s="33">
        <v>24919</v>
      </c>
    </row>
    <row r="119" spans="1:2">
      <c r="A119" s="32">
        <v>39145</v>
      </c>
      <c r="B119" s="33">
        <v>15258</v>
      </c>
    </row>
    <row r="120" spans="1:2">
      <c r="A120" s="32">
        <v>39152</v>
      </c>
      <c r="B120" s="33">
        <v>8492</v>
      </c>
    </row>
    <row r="121" spans="1:2">
      <c r="A121" s="32">
        <v>39159</v>
      </c>
      <c r="B121" s="33">
        <v>12426</v>
      </c>
    </row>
    <row r="122" spans="1:2">
      <c r="A122" s="32">
        <v>39166</v>
      </c>
      <c r="B122" s="33">
        <v>32266</v>
      </c>
    </row>
    <row r="123" spans="1:2">
      <c r="A123" s="32">
        <v>39173</v>
      </c>
      <c r="B123" s="33">
        <v>21981</v>
      </c>
    </row>
    <row r="124" spans="1:2">
      <c r="A124" s="32">
        <v>39180</v>
      </c>
      <c r="B124" s="33">
        <v>12558</v>
      </c>
    </row>
    <row r="125" spans="1:2">
      <c r="A125" s="32">
        <v>39187</v>
      </c>
      <c r="B125" s="33">
        <v>9299</v>
      </c>
    </row>
    <row r="126" spans="1:2">
      <c r="A126" s="32">
        <v>39194</v>
      </c>
      <c r="B126" s="33">
        <v>25516</v>
      </c>
    </row>
    <row r="127" spans="1:2">
      <c r="A127" s="32">
        <v>39201</v>
      </c>
      <c r="B127" s="33">
        <v>15326</v>
      </c>
    </row>
    <row r="128" spans="1:2">
      <c r="A128" s="32">
        <v>39208</v>
      </c>
      <c r="B128" s="33">
        <v>13354</v>
      </c>
    </row>
    <row r="129" spans="1:2">
      <c r="A129" s="32">
        <v>39215</v>
      </c>
      <c r="B129" s="33">
        <v>21417</v>
      </c>
    </row>
    <row r="130" spans="1:2">
      <c r="A130" s="32">
        <v>39222</v>
      </c>
      <c r="B130" s="33">
        <v>25529</v>
      </c>
    </row>
    <row r="131" spans="1:2">
      <c r="A131" s="32">
        <v>39229</v>
      </c>
      <c r="B131" s="33">
        <v>19585</v>
      </c>
    </row>
    <row r="132" spans="1:2">
      <c r="A132" s="32">
        <v>39236</v>
      </c>
      <c r="B132" s="33">
        <v>28865</v>
      </c>
    </row>
    <row r="133" spans="1:2">
      <c r="A133" s="32">
        <v>39243</v>
      </c>
      <c r="B133" s="33">
        <v>14905</v>
      </c>
    </row>
    <row r="134" spans="1:2">
      <c r="A134" s="32">
        <v>39250</v>
      </c>
      <c r="B134" s="33">
        <v>16386</v>
      </c>
    </row>
    <row r="135" spans="1:2">
      <c r="A135" s="32">
        <v>39257</v>
      </c>
      <c r="B135" s="33">
        <v>20385</v>
      </c>
    </row>
    <row r="136" spans="1:2">
      <c r="A136" s="32">
        <v>39264</v>
      </c>
      <c r="B136" s="33">
        <v>4173</v>
      </c>
    </row>
    <row r="137" spans="1:2">
      <c r="A137" s="32">
        <v>39271</v>
      </c>
      <c r="B137" s="33">
        <v>20030</v>
      </c>
    </row>
    <row r="138" spans="1:2">
      <c r="A138" s="32">
        <v>39278</v>
      </c>
      <c r="B138" s="33">
        <v>11964</v>
      </c>
    </row>
    <row r="139" spans="1:2">
      <c r="A139" s="32">
        <v>39285</v>
      </c>
      <c r="B139" s="33">
        <v>22061</v>
      </c>
    </row>
    <row r="140" spans="1:2">
      <c r="A140" s="32">
        <v>39292</v>
      </c>
      <c r="B140" s="33">
        <v>16925</v>
      </c>
    </row>
    <row r="141" spans="1:2">
      <c r="A141" s="32">
        <v>39299</v>
      </c>
      <c r="B141" s="33">
        <v>8736</v>
      </c>
    </row>
    <row r="142" spans="1:2">
      <c r="A142" s="32">
        <v>39306</v>
      </c>
      <c r="B142" s="33">
        <v>16107</v>
      </c>
    </row>
    <row r="143" spans="1:2">
      <c r="A143" s="32">
        <v>39313</v>
      </c>
      <c r="B143" s="33">
        <v>12353</v>
      </c>
    </row>
    <row r="144" spans="1:2">
      <c r="A144" s="32">
        <v>39320</v>
      </c>
      <c r="B144" s="33">
        <v>28451</v>
      </c>
    </row>
    <row r="145" spans="1:2">
      <c r="A145" s="32">
        <v>39327</v>
      </c>
      <c r="B145" s="33">
        <v>11135</v>
      </c>
    </row>
    <row r="146" spans="1:2">
      <c r="A146" s="32">
        <v>39334</v>
      </c>
      <c r="B146" s="33">
        <v>28543</v>
      </c>
    </row>
    <row r="147" spans="1:2">
      <c r="A147" s="32">
        <v>39341</v>
      </c>
      <c r="B147" s="33">
        <v>10668</v>
      </c>
    </row>
    <row r="148" spans="1:2">
      <c r="A148" s="32">
        <v>39348</v>
      </c>
      <c r="B148" s="33">
        <v>28752</v>
      </c>
    </row>
    <row r="149" spans="1:2">
      <c r="A149" s="32">
        <v>39355</v>
      </c>
      <c r="B149" s="33">
        <v>13886</v>
      </c>
    </row>
    <row r="150" spans="1:2">
      <c r="A150" s="32">
        <v>39362</v>
      </c>
      <c r="B150" s="33">
        <v>7828</v>
      </c>
    </row>
    <row r="151" spans="1:2">
      <c r="A151" s="32">
        <v>39369</v>
      </c>
      <c r="B151" s="33">
        <v>13435</v>
      </c>
    </row>
    <row r="152" spans="1:2">
      <c r="A152" s="32">
        <v>39376</v>
      </c>
      <c r="B152" s="33">
        <v>19429</v>
      </c>
    </row>
    <row r="153" spans="1:2">
      <c r="A153" s="32">
        <v>39383</v>
      </c>
      <c r="B153" s="33">
        <v>23102</v>
      </c>
    </row>
    <row r="154" spans="1:2">
      <c r="A154" s="32">
        <v>39390</v>
      </c>
      <c r="B154" s="33">
        <v>16170</v>
      </c>
    </row>
    <row r="155" spans="1:2">
      <c r="A155" s="32">
        <v>39397</v>
      </c>
      <c r="B155" s="33">
        <v>14836</v>
      </c>
    </row>
    <row r="156" spans="1:2">
      <c r="A156" s="32">
        <v>39404</v>
      </c>
      <c r="B156" s="33">
        <v>13680</v>
      </c>
    </row>
    <row r="157" spans="1:2">
      <c r="A157" s="32">
        <v>39411</v>
      </c>
      <c r="B157" s="33">
        <v>40447</v>
      </c>
    </row>
    <row r="158" spans="1:2">
      <c r="A158" s="32">
        <v>39418</v>
      </c>
      <c r="B158" s="33">
        <v>21080</v>
      </c>
    </row>
    <row r="159" spans="1:2">
      <c r="A159" s="32">
        <v>39425</v>
      </c>
      <c r="B159" s="33">
        <v>12456</v>
      </c>
    </row>
    <row r="160" spans="1:2">
      <c r="A160" s="32">
        <v>39432</v>
      </c>
      <c r="B160" s="33">
        <v>9663</v>
      </c>
    </row>
    <row r="161" spans="1:2">
      <c r="A161" s="32">
        <v>39439</v>
      </c>
      <c r="B161" s="33">
        <v>23735</v>
      </c>
    </row>
    <row r="162" spans="1:2">
      <c r="A162" s="32">
        <v>39446</v>
      </c>
      <c r="B162" s="33">
        <v>8569</v>
      </c>
    </row>
    <row r="163" spans="1:2">
      <c r="A163" s="32">
        <v>39453</v>
      </c>
      <c r="B163" s="33">
        <v>16856</v>
      </c>
    </row>
    <row r="164" spans="1:2">
      <c r="A164" s="32">
        <v>39460</v>
      </c>
      <c r="B164" s="33">
        <v>19903</v>
      </c>
    </row>
    <row r="165" spans="1:2">
      <c r="A165" s="32">
        <v>39467</v>
      </c>
      <c r="B165" s="33">
        <v>18139</v>
      </c>
    </row>
    <row r="166" spans="1:2">
      <c r="A166" s="32">
        <v>39474</v>
      </c>
      <c r="B166" s="33">
        <v>36322</v>
      </c>
    </row>
    <row r="167" spans="1:2">
      <c r="A167" s="32">
        <v>39481</v>
      </c>
      <c r="B167" s="33">
        <v>21289</v>
      </c>
    </row>
    <row r="168" spans="1:2">
      <c r="A168" s="32">
        <v>39488</v>
      </c>
      <c r="B168" s="33">
        <v>34252</v>
      </c>
    </row>
    <row r="169" spans="1:2">
      <c r="A169" s="32">
        <v>39495</v>
      </c>
      <c r="B169" s="33">
        <v>17411</v>
      </c>
    </row>
    <row r="170" spans="1:2">
      <c r="A170" s="32">
        <v>39502</v>
      </c>
      <c r="B170" s="33">
        <v>28128</v>
      </c>
    </row>
    <row r="171" spans="1:2">
      <c r="A171" s="32">
        <v>39509</v>
      </c>
      <c r="B171" s="33">
        <v>19459</v>
      </c>
    </row>
    <row r="172" spans="1:2">
      <c r="A172" s="32">
        <v>39516</v>
      </c>
      <c r="B172" s="33">
        <v>23140</v>
      </c>
    </row>
    <row r="173" spans="1:2">
      <c r="A173" s="32">
        <v>39523</v>
      </c>
      <c r="B173" s="33">
        <v>13394</v>
      </c>
    </row>
    <row r="174" spans="1:2">
      <c r="A174" s="32">
        <v>39530</v>
      </c>
      <c r="B174" s="33">
        <v>34894</v>
      </c>
    </row>
    <row r="175" spans="1:2">
      <c r="A175" s="32">
        <v>39537</v>
      </c>
      <c r="B175" s="33">
        <v>31014</v>
      </c>
    </row>
    <row r="176" spans="1:2">
      <c r="A176" s="32">
        <v>39544</v>
      </c>
      <c r="B176" s="33">
        <v>21431</v>
      </c>
    </row>
    <row r="177" spans="1:2">
      <c r="A177" s="32">
        <v>39551</v>
      </c>
      <c r="B177" s="33">
        <v>15735</v>
      </c>
    </row>
    <row r="178" spans="1:2">
      <c r="A178" s="32">
        <v>39558</v>
      </c>
      <c r="B178" s="33">
        <v>17188</v>
      </c>
    </row>
    <row r="179" spans="1:2">
      <c r="A179" s="32">
        <v>39565</v>
      </c>
      <c r="B179" s="33">
        <v>44740</v>
      </c>
    </row>
    <row r="180" spans="1:2">
      <c r="A180" s="32">
        <v>39572</v>
      </c>
      <c r="B180" s="33">
        <v>17902</v>
      </c>
    </row>
    <row r="181" spans="1:2">
      <c r="A181" s="32">
        <v>39579</v>
      </c>
      <c r="B181" s="33">
        <v>14145</v>
      </c>
    </row>
    <row r="182" spans="1:2">
      <c r="A182" s="32">
        <v>39586</v>
      </c>
      <c r="B182" s="33">
        <v>11076</v>
      </c>
    </row>
    <row r="183" spans="1:2">
      <c r="A183" s="32">
        <v>39593</v>
      </c>
      <c r="B183" s="33">
        <v>16585</v>
      </c>
    </row>
    <row r="184" spans="1:2">
      <c r="A184" s="32">
        <v>39600</v>
      </c>
      <c r="B184" s="33">
        <v>18906</v>
      </c>
    </row>
    <row r="185" spans="1:2">
      <c r="A185" s="32">
        <v>39607</v>
      </c>
      <c r="B185" s="33">
        <v>28053</v>
      </c>
    </row>
    <row r="186" spans="1:2">
      <c r="A186" s="32">
        <v>39614</v>
      </c>
      <c r="B186" s="33">
        <v>19382</v>
      </c>
    </row>
    <row r="187" spans="1:2">
      <c r="A187" s="32">
        <v>39621</v>
      </c>
      <c r="B187" s="33">
        <v>24274</v>
      </c>
    </row>
    <row r="188" spans="1:2">
      <c r="A188" s="32">
        <v>39628</v>
      </c>
      <c r="B188" s="33">
        <v>15309</v>
      </c>
    </row>
    <row r="189" spans="1:2">
      <c r="A189" s="32">
        <v>39635</v>
      </c>
      <c r="B189" s="33">
        <v>8633</v>
      </c>
    </row>
    <row r="190" spans="1:2">
      <c r="A190" s="32">
        <v>39642</v>
      </c>
      <c r="B190" s="33">
        <v>17216</v>
      </c>
    </row>
    <row r="191" spans="1:2">
      <c r="A191" s="32">
        <v>39649</v>
      </c>
      <c r="B191" s="33">
        <v>17309</v>
      </c>
    </row>
    <row r="192" spans="1:2">
      <c r="A192" s="32">
        <v>39656</v>
      </c>
      <c r="B192" s="33">
        <v>24571</v>
      </c>
    </row>
    <row r="193" spans="1:2">
      <c r="A193" s="32">
        <v>39663</v>
      </c>
      <c r="B193" s="33">
        <v>14390</v>
      </c>
    </row>
    <row r="194" spans="1:2">
      <c r="A194" s="32">
        <v>39670</v>
      </c>
      <c r="B194" s="33">
        <v>17231</v>
      </c>
    </row>
    <row r="195" spans="1:2">
      <c r="A195" s="32">
        <v>39677</v>
      </c>
      <c r="B195" s="33">
        <v>13802</v>
      </c>
    </row>
    <row r="196" spans="1:2">
      <c r="A196" s="32">
        <v>39684</v>
      </c>
      <c r="B196" s="33">
        <v>26653</v>
      </c>
    </row>
    <row r="197" spans="1:2">
      <c r="A197" s="32">
        <v>39691</v>
      </c>
      <c r="B197" s="33">
        <v>12403</v>
      </c>
    </row>
    <row r="198" spans="1:2">
      <c r="A198" s="32">
        <v>39698</v>
      </c>
      <c r="B198" s="33">
        <v>11695</v>
      </c>
    </row>
    <row r="199" spans="1:2">
      <c r="A199" s="32">
        <v>39705</v>
      </c>
      <c r="B199" s="33">
        <v>26362</v>
      </c>
    </row>
    <row r="200" spans="1:2">
      <c r="A200" s="32">
        <v>39712</v>
      </c>
      <c r="B200" s="33">
        <v>15772</v>
      </c>
    </row>
    <row r="201" spans="1:2">
      <c r="A201" s="32">
        <v>39719</v>
      </c>
      <c r="B201" s="33">
        <v>31972</v>
      </c>
    </row>
    <row r="202" spans="1:2">
      <c r="A202" s="32">
        <v>39726</v>
      </c>
      <c r="B202" s="33">
        <v>15531</v>
      </c>
    </row>
    <row r="203" spans="1:2">
      <c r="A203" s="32">
        <v>39733</v>
      </c>
      <c r="B203" s="33">
        <v>19734</v>
      </c>
    </row>
    <row r="204" spans="1:2">
      <c r="A204" s="32">
        <v>39740</v>
      </c>
      <c r="B204" s="33">
        <v>17193</v>
      </c>
    </row>
    <row r="205" spans="1:2">
      <c r="A205" s="32">
        <v>39747</v>
      </c>
      <c r="B205" s="33">
        <v>22591</v>
      </c>
    </row>
    <row r="206" spans="1:2">
      <c r="A206" s="32">
        <v>39754</v>
      </c>
      <c r="B206" s="33">
        <v>8992</v>
      </c>
    </row>
    <row r="207" spans="1:2">
      <c r="A207" s="32">
        <v>39761</v>
      </c>
      <c r="B207" s="33">
        <v>19104</v>
      </c>
    </row>
    <row r="208" spans="1:2">
      <c r="A208" s="32">
        <v>39768</v>
      </c>
      <c r="B208" s="33">
        <v>21455</v>
      </c>
    </row>
    <row r="209" spans="1:2">
      <c r="A209" s="32">
        <v>39775</v>
      </c>
      <c r="B209" s="33">
        <v>18784</v>
      </c>
    </row>
    <row r="210" spans="1:2">
      <c r="A210" s="32">
        <v>39782</v>
      </c>
      <c r="B210" s="33">
        <v>14298</v>
      </c>
    </row>
    <row r="211" spans="1:2">
      <c r="A211" s="32">
        <v>39789</v>
      </c>
      <c r="B211" s="33">
        <v>17215</v>
      </c>
    </row>
    <row r="212" spans="1:2">
      <c r="A212" s="32">
        <v>39796</v>
      </c>
      <c r="B212" s="33">
        <v>27257</v>
      </c>
    </row>
    <row r="213" spans="1:2">
      <c r="A213" s="32">
        <v>39803</v>
      </c>
      <c r="B213" s="33">
        <v>11292</v>
      </c>
    </row>
    <row r="214" spans="1:2">
      <c r="A214" s="32">
        <v>39810</v>
      </c>
      <c r="B214" s="33">
        <v>20148</v>
      </c>
    </row>
    <row r="215" spans="1:2">
      <c r="A215" s="32">
        <v>39817</v>
      </c>
      <c r="B215" s="33">
        <v>16454</v>
      </c>
    </row>
    <row r="216" spans="1:2">
      <c r="A216" s="32">
        <v>39824</v>
      </c>
      <c r="B216" s="33">
        <v>12703</v>
      </c>
    </row>
    <row r="217" spans="1:2">
      <c r="A217" s="32">
        <v>39831</v>
      </c>
      <c r="B217" s="33">
        <v>26303</v>
      </c>
    </row>
    <row r="218" spans="1:2">
      <c r="A218" s="32">
        <v>39838</v>
      </c>
      <c r="B218" s="33">
        <v>22199</v>
      </c>
    </row>
    <row r="219" spans="1:2">
      <c r="A219" s="32">
        <v>39845</v>
      </c>
      <c r="B219" s="33">
        <v>16535</v>
      </c>
    </row>
    <row r="220" spans="1:2">
      <c r="A220" s="32">
        <v>39852</v>
      </c>
      <c r="B220" s="33">
        <v>7814</v>
      </c>
    </row>
    <row r="221" spans="1:2">
      <c r="A221" s="32">
        <v>39859</v>
      </c>
      <c r="B221" s="33">
        <v>28041</v>
      </c>
    </row>
    <row r="222" spans="1:2">
      <c r="A222" s="32">
        <v>39866</v>
      </c>
      <c r="B222" s="33">
        <v>31496</v>
      </c>
    </row>
    <row r="223" spans="1:2">
      <c r="A223" s="32">
        <v>39873</v>
      </c>
      <c r="B223" s="33">
        <v>10181</v>
      </c>
    </row>
    <row r="224" spans="1:2">
      <c r="A224" s="32">
        <v>39880</v>
      </c>
      <c r="B224" s="33">
        <v>9727</v>
      </c>
    </row>
    <row r="225" spans="1:2">
      <c r="A225" s="32">
        <v>39887</v>
      </c>
      <c r="B225" s="33">
        <v>18323</v>
      </c>
    </row>
    <row r="226" spans="1:2">
      <c r="A226" s="32">
        <v>39894</v>
      </c>
      <c r="B226" s="33">
        <v>17299</v>
      </c>
    </row>
    <row r="227" spans="1:2">
      <c r="A227" s="32">
        <v>39901</v>
      </c>
      <c r="B227" s="33">
        <v>13862</v>
      </c>
    </row>
    <row r="228" spans="1:2">
      <c r="A228" s="32">
        <v>39908</v>
      </c>
      <c r="B228" s="33">
        <v>19007</v>
      </c>
    </row>
    <row r="229" spans="1:2">
      <c r="A229" s="32">
        <v>39915</v>
      </c>
      <c r="B229" s="33">
        <v>23284</v>
      </c>
    </row>
    <row r="230" spans="1:2">
      <c r="A230" s="32">
        <v>39922</v>
      </c>
      <c r="B230" s="33">
        <v>17374</v>
      </c>
    </row>
    <row r="231" spans="1:2">
      <c r="A231" s="32">
        <v>39929</v>
      </c>
      <c r="B231" s="33">
        <v>18195</v>
      </c>
    </row>
    <row r="232" spans="1:2">
      <c r="A232" s="32">
        <v>39936</v>
      </c>
      <c r="B232" s="33">
        <v>9176</v>
      </c>
    </row>
    <row r="233" spans="1:2">
      <c r="A233" s="32">
        <v>39943</v>
      </c>
      <c r="B233" s="33">
        <v>12881</v>
      </c>
    </row>
    <row r="234" spans="1:2">
      <c r="A234" s="32">
        <v>39950</v>
      </c>
      <c r="B234" s="33">
        <v>15524</v>
      </c>
    </row>
    <row r="235" spans="1:2">
      <c r="A235" s="32">
        <v>39957</v>
      </c>
      <c r="B235" s="33">
        <v>15406</v>
      </c>
    </row>
    <row r="236" spans="1:2">
      <c r="A236" s="32">
        <v>39964</v>
      </c>
      <c r="B236" s="33">
        <v>14536</v>
      </c>
    </row>
    <row r="237" spans="1:2">
      <c r="A237" s="32">
        <v>39971</v>
      </c>
      <c r="B237" s="33">
        <v>10397</v>
      </c>
    </row>
    <row r="238" spans="1:2">
      <c r="A238" s="32">
        <v>39978</v>
      </c>
      <c r="B238" s="33">
        <v>11054</v>
      </c>
    </row>
    <row r="239" spans="1:2">
      <c r="A239" s="32">
        <v>39985</v>
      </c>
      <c r="B239" s="33">
        <v>17855</v>
      </c>
    </row>
    <row r="240" spans="1:2">
      <c r="A240" s="32">
        <v>39992</v>
      </c>
      <c r="B240" s="33">
        <v>7197</v>
      </c>
    </row>
    <row r="241" spans="1:2">
      <c r="A241" s="32">
        <v>39999</v>
      </c>
      <c r="B241" s="33">
        <v>3826</v>
      </c>
    </row>
    <row r="242" spans="1:2">
      <c r="A242" s="32">
        <v>40006</v>
      </c>
      <c r="B242" s="33">
        <v>22821</v>
      </c>
    </row>
    <row r="243" spans="1:2">
      <c r="A243" s="32">
        <v>40013</v>
      </c>
      <c r="B243" s="33">
        <v>12758</v>
      </c>
    </row>
    <row r="244" spans="1:2">
      <c r="A244" s="32">
        <v>40020</v>
      </c>
      <c r="B244" s="33">
        <v>22325</v>
      </c>
    </row>
    <row r="245" spans="1:2">
      <c r="A245" s="32">
        <v>40027</v>
      </c>
      <c r="B245" s="33">
        <v>18566</v>
      </c>
    </row>
    <row r="246" spans="1:2">
      <c r="A246" s="32">
        <v>40034</v>
      </c>
      <c r="B246" s="33">
        <v>12294</v>
      </c>
    </row>
    <row r="247" spans="1:2">
      <c r="A247" s="32">
        <v>40041</v>
      </c>
      <c r="B247" s="33">
        <v>11293</v>
      </c>
    </row>
    <row r="248" spans="1:2">
      <c r="A248" s="32">
        <v>40048</v>
      </c>
      <c r="B248" s="33">
        <v>23762</v>
      </c>
    </row>
    <row r="249" spans="1:2">
      <c r="A249" s="32">
        <v>40055</v>
      </c>
      <c r="B249" s="33">
        <v>11308</v>
      </c>
    </row>
    <row r="250" spans="1:2">
      <c r="A250" s="32">
        <v>40062</v>
      </c>
      <c r="B250" s="33">
        <v>6662</v>
      </c>
    </row>
    <row r="251" spans="1:2">
      <c r="A251" s="32">
        <v>40069</v>
      </c>
      <c r="B251" s="33">
        <v>14995</v>
      </c>
    </row>
    <row r="252" spans="1:2">
      <c r="A252" s="32">
        <v>40076</v>
      </c>
      <c r="B252" s="33">
        <v>21218</v>
      </c>
    </row>
    <row r="253" spans="1:2">
      <c r="A253" s="32">
        <v>40083</v>
      </c>
      <c r="B253" s="33">
        <v>14764</v>
      </c>
    </row>
    <row r="254" spans="1:2">
      <c r="A254" s="32">
        <v>40090</v>
      </c>
      <c r="B254" s="33">
        <v>14905</v>
      </c>
    </row>
    <row r="255" spans="1:2">
      <c r="A255" s="32">
        <v>40097</v>
      </c>
      <c r="B255" s="33">
        <v>16611</v>
      </c>
    </row>
    <row r="256" spans="1:2">
      <c r="A256" s="32">
        <v>40104</v>
      </c>
      <c r="B256" s="33">
        <v>18343</v>
      </c>
    </row>
    <row r="257" spans="1:2">
      <c r="A257" s="32">
        <v>40111</v>
      </c>
      <c r="B257" s="33">
        <v>25017</v>
      </c>
    </row>
    <row r="258" spans="1:2">
      <c r="A258" s="32">
        <v>40118</v>
      </c>
      <c r="B258" s="33">
        <v>10741</v>
      </c>
    </row>
    <row r="259" spans="1:2">
      <c r="A259" s="32">
        <v>40125</v>
      </c>
      <c r="B259" s="33">
        <v>11722</v>
      </c>
    </row>
    <row r="260" spans="1:2">
      <c r="A260" s="32">
        <v>40132</v>
      </c>
      <c r="B260" s="33">
        <v>17457</v>
      </c>
    </row>
    <row r="261" spans="1:2">
      <c r="A261" s="32">
        <v>40139</v>
      </c>
      <c r="B261" s="33">
        <v>15513</v>
      </c>
    </row>
    <row r="262" spans="1:2">
      <c r="A262" s="32">
        <v>40146</v>
      </c>
      <c r="B262" s="33">
        <v>15038</v>
      </c>
    </row>
    <row r="263" spans="1:2">
      <c r="A263" s="32">
        <v>40153</v>
      </c>
      <c r="B263" s="33">
        <v>20636</v>
      </c>
    </row>
    <row r="264" spans="1:2">
      <c r="A264" s="32">
        <v>40160</v>
      </c>
      <c r="B264" s="33">
        <v>20792</v>
      </c>
    </row>
    <row r="265" spans="1:2">
      <c r="A265" s="32">
        <v>40167</v>
      </c>
      <c r="B265" s="33">
        <v>6715</v>
      </c>
    </row>
    <row r="266" spans="1:2">
      <c r="A266" s="32">
        <v>40174</v>
      </c>
      <c r="B266" s="33">
        <v>22207</v>
      </c>
    </row>
    <row r="267" spans="1:2">
      <c r="A267" s="32">
        <v>40181</v>
      </c>
      <c r="B267" s="33">
        <v>8102</v>
      </c>
    </row>
    <row r="268" spans="1:2">
      <c r="A268" s="32">
        <v>40188</v>
      </c>
      <c r="B268" s="33">
        <v>13969</v>
      </c>
    </row>
    <row r="269" spans="1:2">
      <c r="A269" s="32">
        <v>40195</v>
      </c>
      <c r="B269" s="33">
        <v>35669</v>
      </c>
    </row>
    <row r="270" spans="1:2">
      <c r="A270" s="32">
        <v>40202</v>
      </c>
      <c r="B270" s="33">
        <v>19592</v>
      </c>
    </row>
    <row r="271" spans="1:2">
      <c r="A271" s="32">
        <v>40209</v>
      </c>
      <c r="B271" s="33">
        <v>17645</v>
      </c>
    </row>
    <row r="272" spans="1:2">
      <c r="A272" s="32">
        <v>40216</v>
      </c>
      <c r="B272" s="33">
        <v>15911</v>
      </c>
    </row>
    <row r="273" spans="1:2">
      <c r="A273" s="32">
        <v>40223</v>
      </c>
      <c r="B273" s="33">
        <v>14516</v>
      </c>
    </row>
    <row r="274" spans="1:2">
      <c r="A274" s="32">
        <v>40230</v>
      </c>
      <c r="B274" s="33">
        <v>25250</v>
      </c>
    </row>
    <row r="275" spans="1:2">
      <c r="A275" s="32">
        <v>40237</v>
      </c>
      <c r="B275" s="33">
        <v>23285</v>
      </c>
    </row>
    <row r="276" spans="1:2">
      <c r="A276" s="32">
        <v>40244</v>
      </c>
      <c r="B276" s="33">
        <v>20585</v>
      </c>
    </row>
    <row r="277" spans="1:2">
      <c r="A277" s="32">
        <v>40251</v>
      </c>
      <c r="B277" s="33">
        <v>11532</v>
      </c>
    </row>
    <row r="278" spans="1:2">
      <c r="A278" s="32">
        <v>40258</v>
      </c>
      <c r="B278" s="33">
        <v>24894</v>
      </c>
    </row>
    <row r="279" spans="1:2">
      <c r="A279" s="32">
        <v>40265</v>
      </c>
      <c r="B279" s="33">
        <v>12908</v>
      </c>
    </row>
    <row r="280" spans="1:2">
      <c r="A280" s="32">
        <v>40272</v>
      </c>
      <c r="B280" s="33">
        <v>19234</v>
      </c>
    </row>
    <row r="281" spans="1:2">
      <c r="A281" s="32">
        <v>40279</v>
      </c>
      <c r="B281" s="33">
        <v>20026</v>
      </c>
    </row>
    <row r="282" spans="1:2">
      <c r="A282" s="32">
        <v>40286</v>
      </c>
      <c r="B282" s="33">
        <v>22317</v>
      </c>
    </row>
    <row r="283" spans="1:2">
      <c r="A283" s="32">
        <v>40293</v>
      </c>
      <c r="B283" s="33">
        <v>28181</v>
      </c>
    </row>
    <row r="284" spans="1:2">
      <c r="A284" s="32">
        <v>40300</v>
      </c>
      <c r="B284" s="33">
        <v>28906</v>
      </c>
    </row>
    <row r="285" spans="1:2">
      <c r="A285" s="32">
        <v>40307</v>
      </c>
      <c r="B285" s="33">
        <v>15729</v>
      </c>
    </row>
    <row r="286" spans="1:2">
      <c r="A286" s="32">
        <v>40314</v>
      </c>
      <c r="B286" s="33">
        <v>14793</v>
      </c>
    </row>
    <row r="287" spans="1:2">
      <c r="A287" s="32">
        <v>40321</v>
      </c>
      <c r="B287" s="33">
        <v>30790</v>
      </c>
    </row>
    <row r="288" spans="1:2">
      <c r="A288" s="32">
        <v>40328</v>
      </c>
      <c r="B288" s="33">
        <v>27704</v>
      </c>
    </row>
    <row r="289" spans="1:2">
      <c r="A289" s="32">
        <v>40335</v>
      </c>
      <c r="B289" s="33">
        <v>12274</v>
      </c>
    </row>
    <row r="290" spans="1:2">
      <c r="A290" s="32">
        <v>40342</v>
      </c>
      <c r="B290" s="33">
        <v>14862</v>
      </c>
    </row>
    <row r="291" spans="1:2">
      <c r="A291" s="32">
        <v>40349</v>
      </c>
      <c r="B291" s="33">
        <v>19431</v>
      </c>
    </row>
    <row r="292" spans="1:2">
      <c r="A292" s="32">
        <v>40356</v>
      </c>
      <c r="B292" s="33">
        <v>21976</v>
      </c>
    </row>
    <row r="293" spans="1:2">
      <c r="A293" s="32">
        <v>40363</v>
      </c>
      <c r="B293" s="33">
        <v>5380</v>
      </c>
    </row>
    <row r="294" spans="1:2">
      <c r="A294" s="32">
        <v>40370</v>
      </c>
      <c r="B294" s="33">
        <v>17776</v>
      </c>
    </row>
    <row r="295" spans="1:2">
      <c r="A295" s="32">
        <v>40377</v>
      </c>
      <c r="B295" s="33">
        <v>14307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M463"/>
  <sheetViews>
    <sheetView workbookViewId="0">
      <selection activeCell="G27" sqref="G27"/>
    </sheetView>
  </sheetViews>
  <sheetFormatPr defaultRowHeight="15"/>
  <cols>
    <col min="1" max="1" width="30.42578125" bestFit="1" customWidth="1"/>
    <col min="2" max="2" width="7.85546875" customWidth="1"/>
    <col min="3" max="3" width="20.42578125" customWidth="1"/>
    <col min="4" max="4" width="9.140625" customWidth="1"/>
    <col min="5" max="5" width="20.42578125" customWidth="1"/>
    <col min="6" max="7" width="19" customWidth="1"/>
    <col min="8" max="8" width="21.7109375" customWidth="1"/>
    <col min="12" max="12" width="13.140625" bestFit="1" customWidth="1"/>
    <col min="13" max="13" width="14.42578125" bestFit="1" customWidth="1"/>
  </cols>
  <sheetData>
    <row r="1" spans="1:13">
      <c r="A1" t="s">
        <v>358</v>
      </c>
      <c r="B1" s="30" t="s">
        <v>21</v>
      </c>
      <c r="C1" t="s">
        <v>169</v>
      </c>
      <c r="D1" t="s">
        <v>38</v>
      </c>
      <c r="G1" t="s">
        <v>38</v>
      </c>
      <c r="H1" t="s">
        <v>21</v>
      </c>
      <c r="L1" s="86" t="s">
        <v>64</v>
      </c>
      <c r="M1" t="s">
        <v>359</v>
      </c>
    </row>
    <row r="2" spans="1:13">
      <c r="A2" t="s">
        <v>360</v>
      </c>
      <c r="B2">
        <v>37</v>
      </c>
      <c r="C2">
        <f t="shared" ref="C2:C65" si="0">(B2-$I$3)/$I$7</f>
        <v>-1.1539588070807629</v>
      </c>
      <c r="D2" t="str">
        <f t="shared" ref="D2:D65" si="1">IF(C2&lt;=1, "&lt;=1", IF(C2&lt;=2, "&lt;=2", IF(C2&lt;=3, "&lt;=3", "&lt;=3")))</f>
        <v>&lt;=1</v>
      </c>
      <c r="E2">
        <f>COUNTA(D2:D416)</f>
        <v>415</v>
      </c>
      <c r="F2" s="106">
        <f>1-(E2/462)</f>
        <v>0.10173160173160178</v>
      </c>
      <c r="G2" s="108">
        <f>IF(C2&gt;=3, 3, IF(C2&gt;=2, 2, IF(C2&gt;=1, 1, IF(C2&gt;=-2, -2, IF(C2&gt;=-3, -3, "Error")))))</f>
        <v>-2</v>
      </c>
      <c r="L2" s="31">
        <v>-2</v>
      </c>
      <c r="M2">
        <v>415</v>
      </c>
    </row>
    <row r="3" spans="1:13">
      <c r="A3" t="s">
        <v>361</v>
      </c>
      <c r="B3">
        <v>39</v>
      </c>
      <c r="C3">
        <f t="shared" si="0"/>
        <v>-1.1335858789851017</v>
      </c>
      <c r="D3" t="str">
        <f t="shared" si="1"/>
        <v>&lt;=1</v>
      </c>
      <c r="G3" s="108">
        <f t="shared" ref="G3:G66" si="2">IF(C3&gt;=3, 3, IF(C3&gt;=2, 2, IF(C3&gt;=1, 1, IF(C3&gt;=-2, -2, IF(C3&gt;=-3, -3, "Error")))))</f>
        <v>-2</v>
      </c>
      <c r="H3" t="s">
        <v>26</v>
      </c>
      <c r="I3">
        <v>150.28354978354977</v>
      </c>
      <c r="L3" s="31">
        <v>1</v>
      </c>
      <c r="M3">
        <v>24</v>
      </c>
    </row>
    <row r="4" spans="1:13">
      <c r="A4" t="s">
        <v>362</v>
      </c>
      <c r="B4">
        <v>41</v>
      </c>
      <c r="C4">
        <f t="shared" si="0"/>
        <v>-1.1132129508894404</v>
      </c>
      <c r="D4" t="str">
        <f t="shared" si="1"/>
        <v>&lt;=1</v>
      </c>
      <c r="G4" s="108">
        <f t="shared" si="2"/>
        <v>-2</v>
      </c>
      <c r="H4" t="s">
        <v>27</v>
      </c>
      <c r="I4">
        <v>4.5672581085515676</v>
      </c>
      <c r="L4" s="31">
        <v>2</v>
      </c>
      <c r="M4">
        <v>9</v>
      </c>
    </row>
    <row r="5" spans="1:13">
      <c r="A5" t="s">
        <v>363</v>
      </c>
      <c r="B5">
        <v>44</v>
      </c>
      <c r="C5">
        <f t="shared" si="0"/>
        <v>-1.0826535587459485</v>
      </c>
      <c r="D5" t="str">
        <f t="shared" si="1"/>
        <v>&lt;=1</v>
      </c>
      <c r="G5" s="108">
        <f t="shared" si="2"/>
        <v>-2</v>
      </c>
      <c r="H5" t="s">
        <v>28</v>
      </c>
      <c r="I5">
        <v>122</v>
      </c>
      <c r="L5" s="31">
        <v>3</v>
      </c>
      <c r="M5">
        <v>14</v>
      </c>
    </row>
    <row r="6" spans="1:13">
      <c r="A6" t="s">
        <v>364</v>
      </c>
      <c r="B6">
        <v>46</v>
      </c>
      <c r="C6">
        <f t="shared" si="0"/>
        <v>-1.0622806306502872</v>
      </c>
      <c r="D6" t="str">
        <f t="shared" si="1"/>
        <v>&lt;=1</v>
      </c>
      <c r="G6" s="108">
        <f t="shared" si="2"/>
        <v>-2</v>
      </c>
      <c r="H6" t="s">
        <v>29</v>
      </c>
      <c r="I6">
        <v>91</v>
      </c>
      <c r="L6" s="31" t="s">
        <v>365</v>
      </c>
    </row>
    <row r="7" spans="1:13">
      <c r="A7" t="s">
        <v>366</v>
      </c>
      <c r="B7">
        <v>46</v>
      </c>
      <c r="C7">
        <f t="shared" si="0"/>
        <v>-1.0622806306502872</v>
      </c>
      <c r="D7" t="str">
        <f t="shared" si="1"/>
        <v>&lt;=1</v>
      </c>
      <c r="G7" s="108">
        <f t="shared" si="2"/>
        <v>-2</v>
      </c>
      <c r="H7" t="s">
        <v>30</v>
      </c>
      <c r="I7">
        <v>98.1694919163794</v>
      </c>
      <c r="L7" s="31" t="s">
        <v>7</v>
      </c>
      <c r="M7">
        <v>462</v>
      </c>
    </row>
    <row r="8" spans="1:13">
      <c r="A8" t="s">
        <v>367</v>
      </c>
      <c r="B8">
        <v>47</v>
      </c>
      <c r="C8">
        <f t="shared" si="0"/>
        <v>-1.0520941666024566</v>
      </c>
      <c r="D8" t="str">
        <f t="shared" si="1"/>
        <v>&lt;=1</v>
      </c>
      <c r="G8" s="108">
        <f t="shared" si="2"/>
        <v>-2</v>
      </c>
      <c r="H8" t="s">
        <v>31</v>
      </c>
      <c r="I8">
        <v>9637.2491431200797</v>
      </c>
    </row>
    <row r="9" spans="1:13">
      <c r="A9" t="s">
        <v>368</v>
      </c>
      <c r="B9">
        <v>47</v>
      </c>
      <c r="C9">
        <f t="shared" si="0"/>
        <v>-1.0520941666024566</v>
      </c>
      <c r="D9" t="str">
        <f t="shared" si="1"/>
        <v>&lt;=1</v>
      </c>
      <c r="G9" s="108">
        <f t="shared" si="2"/>
        <v>-2</v>
      </c>
      <c r="H9" t="s">
        <v>32</v>
      </c>
      <c r="I9">
        <v>5.8619896321402543</v>
      </c>
    </row>
    <row r="10" spans="1:13">
      <c r="A10" t="s">
        <v>369</v>
      </c>
      <c r="B10">
        <v>47</v>
      </c>
      <c r="C10">
        <f t="shared" si="0"/>
        <v>-1.0520941666024566</v>
      </c>
      <c r="D10" t="str">
        <f t="shared" si="1"/>
        <v>&lt;=1</v>
      </c>
      <c r="G10" s="108">
        <f t="shared" si="2"/>
        <v>-2</v>
      </c>
      <c r="H10" t="s">
        <v>33</v>
      </c>
      <c r="I10">
        <v>2.1669722118447661</v>
      </c>
    </row>
    <row r="11" spans="1:13">
      <c r="A11" t="s">
        <v>370</v>
      </c>
      <c r="B11">
        <v>48</v>
      </c>
      <c r="C11">
        <f t="shared" si="0"/>
        <v>-1.0419077025546259</v>
      </c>
      <c r="D11" t="str">
        <f t="shared" si="1"/>
        <v>&lt;=1</v>
      </c>
      <c r="G11" s="108">
        <f t="shared" si="2"/>
        <v>-2</v>
      </c>
      <c r="H11" t="s">
        <v>34</v>
      </c>
      <c r="I11">
        <v>627</v>
      </c>
    </row>
    <row r="12" spans="1:13">
      <c r="A12" t="s">
        <v>371</v>
      </c>
      <c r="B12">
        <v>49</v>
      </c>
      <c r="C12">
        <f t="shared" si="0"/>
        <v>-1.0317212385067951</v>
      </c>
      <c r="D12" t="str">
        <f t="shared" si="1"/>
        <v>&lt;=1</v>
      </c>
      <c r="G12" s="108">
        <f t="shared" si="2"/>
        <v>-2</v>
      </c>
      <c r="H12" t="s">
        <v>35</v>
      </c>
      <c r="I12">
        <v>37</v>
      </c>
    </row>
    <row r="13" spans="1:13">
      <c r="A13" t="s">
        <v>372</v>
      </c>
      <c r="B13">
        <v>49</v>
      </c>
      <c r="C13">
        <f t="shared" si="0"/>
        <v>-1.0317212385067951</v>
      </c>
      <c r="D13" t="str">
        <f t="shared" si="1"/>
        <v>&lt;=1</v>
      </c>
      <c r="G13" s="108">
        <f t="shared" si="2"/>
        <v>-2</v>
      </c>
      <c r="H13" t="s">
        <v>36</v>
      </c>
      <c r="I13">
        <v>664</v>
      </c>
    </row>
    <row r="14" spans="1:13">
      <c r="A14" t="s">
        <v>373</v>
      </c>
      <c r="B14">
        <v>49</v>
      </c>
      <c r="C14">
        <f t="shared" si="0"/>
        <v>-1.0317212385067951</v>
      </c>
      <c r="D14" t="str">
        <f t="shared" si="1"/>
        <v>&lt;=1</v>
      </c>
      <c r="G14" s="108">
        <f t="shared" si="2"/>
        <v>-2</v>
      </c>
      <c r="H14" t="s">
        <v>37</v>
      </c>
      <c r="I14">
        <v>69431</v>
      </c>
    </row>
    <row r="15" spans="1:13">
      <c r="A15" t="s">
        <v>374</v>
      </c>
      <c r="B15">
        <v>50</v>
      </c>
      <c r="C15">
        <f t="shared" si="0"/>
        <v>-1.0215347744589645</v>
      </c>
      <c r="D15" t="str">
        <f t="shared" si="1"/>
        <v>&lt;=1</v>
      </c>
      <c r="G15" s="108">
        <f t="shared" si="2"/>
        <v>-2</v>
      </c>
      <c r="H15" t="s">
        <v>38</v>
      </c>
      <c r="I15">
        <v>462</v>
      </c>
    </row>
    <row r="16" spans="1:13">
      <c r="A16" t="s">
        <v>375</v>
      </c>
      <c r="B16">
        <v>50</v>
      </c>
      <c r="C16">
        <f t="shared" si="0"/>
        <v>-1.0215347744589645</v>
      </c>
      <c r="D16" t="str">
        <f t="shared" si="1"/>
        <v>&lt;=1</v>
      </c>
      <c r="G16" s="108">
        <f t="shared" si="2"/>
        <v>-2</v>
      </c>
      <c r="H16" t="s">
        <v>39</v>
      </c>
      <c r="I16">
        <v>8.9752245742499781</v>
      </c>
    </row>
    <row r="17" spans="1:7">
      <c r="A17" t="s">
        <v>376</v>
      </c>
      <c r="B17">
        <v>51</v>
      </c>
      <c r="C17">
        <f t="shared" si="0"/>
        <v>-1.0113483104111338</v>
      </c>
      <c r="D17" t="str">
        <f t="shared" si="1"/>
        <v>&lt;=1</v>
      </c>
      <c r="G17" s="108">
        <f t="shared" si="2"/>
        <v>-2</v>
      </c>
    </row>
    <row r="18" spans="1:7">
      <c r="A18" t="s">
        <v>377</v>
      </c>
      <c r="B18">
        <v>51</v>
      </c>
      <c r="C18">
        <f t="shared" si="0"/>
        <v>-1.0113483104111338</v>
      </c>
      <c r="D18" t="str">
        <f t="shared" si="1"/>
        <v>&lt;=1</v>
      </c>
      <c r="G18" s="108">
        <f t="shared" si="2"/>
        <v>-2</v>
      </c>
    </row>
    <row r="19" spans="1:7">
      <c r="A19" t="s">
        <v>378</v>
      </c>
      <c r="B19">
        <v>51</v>
      </c>
      <c r="C19">
        <f t="shared" si="0"/>
        <v>-1.0113483104111338</v>
      </c>
      <c r="D19" t="str">
        <f t="shared" si="1"/>
        <v>&lt;=1</v>
      </c>
      <c r="G19" s="108">
        <f t="shared" si="2"/>
        <v>-2</v>
      </c>
    </row>
    <row r="20" spans="1:7">
      <c r="A20" t="s">
        <v>379</v>
      </c>
      <c r="B20">
        <v>51</v>
      </c>
      <c r="C20">
        <f t="shared" si="0"/>
        <v>-1.0113483104111338</v>
      </c>
      <c r="D20" t="str">
        <f t="shared" si="1"/>
        <v>&lt;=1</v>
      </c>
      <c r="G20" s="108">
        <f t="shared" si="2"/>
        <v>-2</v>
      </c>
    </row>
    <row r="21" spans="1:7">
      <c r="A21" t="s">
        <v>380</v>
      </c>
      <c r="B21">
        <v>52</v>
      </c>
      <c r="C21">
        <f t="shared" si="0"/>
        <v>-1.0011618463633032</v>
      </c>
      <c r="D21" t="str">
        <f t="shared" si="1"/>
        <v>&lt;=1</v>
      </c>
      <c r="G21" s="108">
        <f t="shared" si="2"/>
        <v>-2</v>
      </c>
    </row>
    <row r="22" spans="1:7">
      <c r="A22" t="s">
        <v>381</v>
      </c>
      <c r="B22">
        <v>52</v>
      </c>
      <c r="C22">
        <f t="shared" si="0"/>
        <v>-1.0011618463633032</v>
      </c>
      <c r="D22" t="str">
        <f t="shared" si="1"/>
        <v>&lt;=1</v>
      </c>
      <c r="G22" s="108">
        <f t="shared" si="2"/>
        <v>-2</v>
      </c>
    </row>
    <row r="23" spans="1:7">
      <c r="A23" t="s">
        <v>382</v>
      </c>
      <c r="B23">
        <v>52</v>
      </c>
      <c r="C23">
        <f t="shared" si="0"/>
        <v>-1.0011618463633032</v>
      </c>
      <c r="D23" t="str">
        <f t="shared" si="1"/>
        <v>&lt;=1</v>
      </c>
      <c r="G23" s="108">
        <f t="shared" si="2"/>
        <v>-2</v>
      </c>
    </row>
    <row r="24" spans="1:7">
      <c r="A24" t="s">
        <v>383</v>
      </c>
      <c r="B24">
        <v>52</v>
      </c>
      <c r="C24">
        <f t="shared" si="0"/>
        <v>-1.0011618463633032</v>
      </c>
      <c r="D24" t="str">
        <f t="shared" si="1"/>
        <v>&lt;=1</v>
      </c>
      <c r="G24" s="108">
        <f t="shared" si="2"/>
        <v>-2</v>
      </c>
    </row>
    <row r="25" spans="1:7">
      <c r="A25" t="s">
        <v>384</v>
      </c>
      <c r="B25">
        <v>53</v>
      </c>
      <c r="C25">
        <f t="shared" si="0"/>
        <v>-0.99097538231547255</v>
      </c>
      <c r="D25" t="str">
        <f t="shared" si="1"/>
        <v>&lt;=1</v>
      </c>
      <c r="G25" s="108">
        <f t="shared" si="2"/>
        <v>-2</v>
      </c>
    </row>
    <row r="26" spans="1:7">
      <c r="A26" t="s">
        <v>385</v>
      </c>
      <c r="B26">
        <v>53</v>
      </c>
      <c r="C26">
        <f t="shared" si="0"/>
        <v>-0.99097538231547255</v>
      </c>
      <c r="D26" t="str">
        <f t="shared" si="1"/>
        <v>&lt;=1</v>
      </c>
      <c r="G26" s="108">
        <f t="shared" si="2"/>
        <v>-2</v>
      </c>
    </row>
    <row r="27" spans="1:7">
      <c r="A27" t="s">
        <v>386</v>
      </c>
      <c r="B27">
        <v>53</v>
      </c>
      <c r="C27">
        <f t="shared" si="0"/>
        <v>-0.99097538231547255</v>
      </c>
      <c r="D27" t="str">
        <f t="shared" si="1"/>
        <v>&lt;=1</v>
      </c>
      <c r="G27" s="108">
        <f t="shared" si="2"/>
        <v>-2</v>
      </c>
    </row>
    <row r="28" spans="1:7">
      <c r="A28" t="s">
        <v>387</v>
      </c>
      <c r="B28">
        <v>53</v>
      </c>
      <c r="C28">
        <f t="shared" si="0"/>
        <v>-0.99097538231547255</v>
      </c>
      <c r="D28" t="str">
        <f t="shared" si="1"/>
        <v>&lt;=1</v>
      </c>
      <c r="G28" s="108">
        <f t="shared" si="2"/>
        <v>-2</v>
      </c>
    </row>
    <row r="29" spans="1:7">
      <c r="A29" t="s">
        <v>388</v>
      </c>
      <c r="B29">
        <v>53</v>
      </c>
      <c r="C29">
        <f t="shared" si="0"/>
        <v>-0.99097538231547255</v>
      </c>
      <c r="D29" t="str">
        <f t="shared" si="1"/>
        <v>&lt;=1</v>
      </c>
      <c r="G29" s="108">
        <f t="shared" si="2"/>
        <v>-2</v>
      </c>
    </row>
    <row r="30" spans="1:7">
      <c r="A30" t="s">
        <v>389</v>
      </c>
      <c r="B30">
        <v>53</v>
      </c>
      <c r="C30">
        <f t="shared" si="0"/>
        <v>-0.99097538231547255</v>
      </c>
      <c r="D30" t="str">
        <f t="shared" si="1"/>
        <v>&lt;=1</v>
      </c>
      <c r="G30" s="108">
        <f t="shared" si="2"/>
        <v>-2</v>
      </c>
    </row>
    <row r="31" spans="1:7">
      <c r="A31" t="s">
        <v>390</v>
      </c>
      <c r="B31">
        <v>53</v>
      </c>
      <c r="C31">
        <f t="shared" si="0"/>
        <v>-0.99097538231547255</v>
      </c>
      <c r="D31" t="str">
        <f t="shared" si="1"/>
        <v>&lt;=1</v>
      </c>
      <c r="G31" s="108">
        <f t="shared" si="2"/>
        <v>-2</v>
      </c>
    </row>
    <row r="32" spans="1:7">
      <c r="A32" t="s">
        <v>391</v>
      </c>
      <c r="B32">
        <v>53</v>
      </c>
      <c r="C32">
        <f t="shared" si="0"/>
        <v>-0.99097538231547255</v>
      </c>
      <c r="D32" t="str">
        <f t="shared" si="1"/>
        <v>&lt;=1</v>
      </c>
      <c r="G32" s="108">
        <f t="shared" si="2"/>
        <v>-2</v>
      </c>
    </row>
    <row r="33" spans="1:7">
      <c r="A33" t="s">
        <v>392</v>
      </c>
      <c r="B33">
        <v>55</v>
      </c>
      <c r="C33">
        <f t="shared" si="0"/>
        <v>-0.97060245421981128</v>
      </c>
      <c r="D33" t="str">
        <f t="shared" si="1"/>
        <v>&lt;=1</v>
      </c>
      <c r="G33" s="108">
        <f t="shared" si="2"/>
        <v>-2</v>
      </c>
    </row>
    <row r="34" spans="1:7">
      <c r="A34" s="8" t="s">
        <v>393</v>
      </c>
      <c r="B34" s="8">
        <v>56</v>
      </c>
      <c r="C34">
        <f t="shared" si="0"/>
        <v>-0.96041599017198065</v>
      </c>
      <c r="D34" t="str">
        <f t="shared" si="1"/>
        <v>&lt;=1</v>
      </c>
      <c r="G34" s="108">
        <f t="shared" si="2"/>
        <v>-2</v>
      </c>
    </row>
    <row r="35" spans="1:7">
      <c r="A35" t="s">
        <v>394</v>
      </c>
      <c r="B35">
        <v>56</v>
      </c>
      <c r="C35">
        <f t="shared" si="0"/>
        <v>-0.96041599017198065</v>
      </c>
      <c r="D35" t="str">
        <f t="shared" si="1"/>
        <v>&lt;=1</v>
      </c>
      <c r="G35" s="108">
        <f t="shared" si="2"/>
        <v>-2</v>
      </c>
    </row>
    <row r="36" spans="1:7">
      <c r="A36" t="s">
        <v>395</v>
      </c>
      <c r="B36">
        <v>56</v>
      </c>
      <c r="C36">
        <f t="shared" si="0"/>
        <v>-0.96041599017198065</v>
      </c>
      <c r="D36" t="str">
        <f t="shared" si="1"/>
        <v>&lt;=1</v>
      </c>
      <c r="G36" s="108">
        <f t="shared" si="2"/>
        <v>-2</v>
      </c>
    </row>
    <row r="37" spans="1:7">
      <c r="A37" t="s">
        <v>396</v>
      </c>
      <c r="B37">
        <v>57</v>
      </c>
      <c r="C37">
        <f t="shared" si="0"/>
        <v>-0.95022952612415001</v>
      </c>
      <c r="D37" t="str">
        <f t="shared" si="1"/>
        <v>&lt;=1</v>
      </c>
      <c r="G37" s="108">
        <f t="shared" si="2"/>
        <v>-2</v>
      </c>
    </row>
    <row r="38" spans="1:7">
      <c r="A38" t="s">
        <v>397</v>
      </c>
      <c r="B38">
        <v>57</v>
      </c>
      <c r="C38">
        <f t="shared" si="0"/>
        <v>-0.95022952612415001</v>
      </c>
      <c r="D38" t="str">
        <f t="shared" si="1"/>
        <v>&lt;=1</v>
      </c>
      <c r="G38" s="108">
        <f t="shared" si="2"/>
        <v>-2</v>
      </c>
    </row>
    <row r="39" spans="1:7">
      <c r="A39" t="s">
        <v>398</v>
      </c>
      <c r="B39">
        <v>57</v>
      </c>
      <c r="C39">
        <f t="shared" si="0"/>
        <v>-0.95022952612415001</v>
      </c>
      <c r="D39" t="str">
        <f t="shared" si="1"/>
        <v>&lt;=1</v>
      </c>
      <c r="G39" s="108">
        <f t="shared" si="2"/>
        <v>-2</v>
      </c>
    </row>
    <row r="40" spans="1:7">
      <c r="A40" t="s">
        <v>399</v>
      </c>
      <c r="B40">
        <v>58</v>
      </c>
      <c r="C40">
        <f t="shared" si="0"/>
        <v>-0.94004306207631938</v>
      </c>
      <c r="D40" t="str">
        <f t="shared" si="1"/>
        <v>&lt;=1</v>
      </c>
      <c r="G40" s="108">
        <f t="shared" si="2"/>
        <v>-2</v>
      </c>
    </row>
    <row r="41" spans="1:7">
      <c r="A41" t="s">
        <v>400</v>
      </c>
      <c r="B41">
        <v>58</v>
      </c>
      <c r="C41">
        <f t="shared" si="0"/>
        <v>-0.94004306207631938</v>
      </c>
      <c r="D41" t="str">
        <f t="shared" si="1"/>
        <v>&lt;=1</v>
      </c>
      <c r="G41" s="108">
        <f t="shared" si="2"/>
        <v>-2</v>
      </c>
    </row>
    <row r="42" spans="1:7">
      <c r="A42" t="s">
        <v>401</v>
      </c>
      <c r="B42">
        <v>58</v>
      </c>
      <c r="C42">
        <f t="shared" si="0"/>
        <v>-0.94004306207631938</v>
      </c>
      <c r="D42" t="str">
        <f t="shared" si="1"/>
        <v>&lt;=1</v>
      </c>
      <c r="G42" s="108">
        <f t="shared" si="2"/>
        <v>-2</v>
      </c>
    </row>
    <row r="43" spans="1:7">
      <c r="A43" t="s">
        <v>402</v>
      </c>
      <c r="B43">
        <v>58</v>
      </c>
      <c r="C43">
        <f t="shared" si="0"/>
        <v>-0.94004306207631938</v>
      </c>
      <c r="D43" t="str">
        <f t="shared" si="1"/>
        <v>&lt;=1</v>
      </c>
      <c r="G43" s="108">
        <f t="shared" si="2"/>
        <v>-2</v>
      </c>
    </row>
    <row r="44" spans="1:7">
      <c r="A44" t="s">
        <v>403</v>
      </c>
      <c r="B44">
        <v>59</v>
      </c>
      <c r="C44">
        <f t="shared" si="0"/>
        <v>-0.92985659802848875</v>
      </c>
      <c r="D44" t="str">
        <f t="shared" si="1"/>
        <v>&lt;=1</v>
      </c>
      <c r="G44" s="108">
        <f t="shared" si="2"/>
        <v>-2</v>
      </c>
    </row>
    <row r="45" spans="1:7">
      <c r="A45" t="s">
        <v>404</v>
      </c>
      <c r="B45">
        <v>59</v>
      </c>
      <c r="C45">
        <f t="shared" si="0"/>
        <v>-0.92985659802848875</v>
      </c>
      <c r="D45" t="str">
        <f t="shared" si="1"/>
        <v>&lt;=1</v>
      </c>
      <c r="G45" s="108">
        <f t="shared" si="2"/>
        <v>-2</v>
      </c>
    </row>
    <row r="46" spans="1:7">
      <c r="A46" t="s">
        <v>405</v>
      </c>
      <c r="B46">
        <v>59</v>
      </c>
      <c r="C46">
        <f t="shared" si="0"/>
        <v>-0.92985659802848875</v>
      </c>
      <c r="D46" t="str">
        <f t="shared" si="1"/>
        <v>&lt;=1</v>
      </c>
      <c r="G46" s="108">
        <f t="shared" si="2"/>
        <v>-2</v>
      </c>
    </row>
    <row r="47" spans="1:7">
      <c r="A47" t="s">
        <v>406</v>
      </c>
      <c r="B47">
        <v>59</v>
      </c>
      <c r="C47">
        <f t="shared" si="0"/>
        <v>-0.92985659802848875</v>
      </c>
      <c r="D47" t="str">
        <f t="shared" si="1"/>
        <v>&lt;=1</v>
      </c>
      <c r="G47" s="108">
        <f t="shared" si="2"/>
        <v>-2</v>
      </c>
    </row>
    <row r="48" spans="1:7">
      <c r="A48" s="8" t="s">
        <v>407</v>
      </c>
      <c r="B48" s="8">
        <v>60</v>
      </c>
      <c r="C48">
        <f t="shared" si="0"/>
        <v>-0.91967013398065811</v>
      </c>
      <c r="D48" t="str">
        <f t="shared" si="1"/>
        <v>&lt;=1</v>
      </c>
      <c r="G48" s="108">
        <f t="shared" si="2"/>
        <v>-2</v>
      </c>
    </row>
    <row r="49" spans="1:7">
      <c r="A49" s="26" t="s">
        <v>408</v>
      </c>
      <c r="B49" s="26">
        <v>60</v>
      </c>
      <c r="C49">
        <f t="shared" si="0"/>
        <v>-0.91967013398065811</v>
      </c>
      <c r="D49" t="str">
        <f t="shared" si="1"/>
        <v>&lt;=1</v>
      </c>
      <c r="G49" s="108">
        <f t="shared" si="2"/>
        <v>-2</v>
      </c>
    </row>
    <row r="50" spans="1:7">
      <c r="A50" t="s">
        <v>409</v>
      </c>
      <c r="B50">
        <v>62</v>
      </c>
      <c r="C50">
        <f t="shared" si="0"/>
        <v>-0.89929720588499684</v>
      </c>
      <c r="D50" t="str">
        <f t="shared" si="1"/>
        <v>&lt;=1</v>
      </c>
      <c r="G50" s="108">
        <f t="shared" si="2"/>
        <v>-2</v>
      </c>
    </row>
    <row r="51" spans="1:7">
      <c r="A51" s="26" t="s">
        <v>410</v>
      </c>
      <c r="B51" s="26">
        <v>63</v>
      </c>
      <c r="C51">
        <f t="shared" si="0"/>
        <v>-0.8891107418371661</v>
      </c>
      <c r="D51" t="str">
        <f t="shared" si="1"/>
        <v>&lt;=1</v>
      </c>
      <c r="G51" s="108">
        <f t="shared" si="2"/>
        <v>-2</v>
      </c>
    </row>
    <row r="52" spans="1:7">
      <c r="A52" t="s">
        <v>411</v>
      </c>
      <c r="B52">
        <v>64</v>
      </c>
      <c r="C52">
        <f t="shared" si="0"/>
        <v>-0.87892427778933546</v>
      </c>
      <c r="D52" t="str">
        <f t="shared" si="1"/>
        <v>&lt;=1</v>
      </c>
      <c r="G52" s="108">
        <f t="shared" si="2"/>
        <v>-2</v>
      </c>
    </row>
    <row r="53" spans="1:7">
      <c r="A53" t="s">
        <v>412</v>
      </c>
      <c r="B53">
        <v>65</v>
      </c>
      <c r="C53">
        <f t="shared" si="0"/>
        <v>-0.86873781374150483</v>
      </c>
      <c r="D53" t="str">
        <f t="shared" si="1"/>
        <v>&lt;=1</v>
      </c>
      <c r="G53" s="108">
        <f t="shared" si="2"/>
        <v>-2</v>
      </c>
    </row>
    <row r="54" spans="1:7">
      <c r="A54" t="s">
        <v>413</v>
      </c>
      <c r="B54">
        <v>65</v>
      </c>
      <c r="C54">
        <f t="shared" si="0"/>
        <v>-0.86873781374150483</v>
      </c>
      <c r="D54" t="str">
        <f t="shared" si="1"/>
        <v>&lt;=1</v>
      </c>
      <c r="G54" s="108">
        <f t="shared" si="2"/>
        <v>-2</v>
      </c>
    </row>
    <row r="55" spans="1:7">
      <c r="A55" s="8" t="s">
        <v>414</v>
      </c>
      <c r="B55" s="8">
        <v>67</v>
      </c>
      <c r="C55">
        <f t="shared" si="0"/>
        <v>-0.84836488564584356</v>
      </c>
      <c r="D55" t="str">
        <f t="shared" si="1"/>
        <v>&lt;=1</v>
      </c>
      <c r="G55" s="108">
        <f t="shared" si="2"/>
        <v>-2</v>
      </c>
    </row>
    <row r="56" spans="1:7">
      <c r="A56" s="8" t="s">
        <v>415</v>
      </c>
      <c r="B56" s="8">
        <v>67</v>
      </c>
      <c r="C56">
        <f t="shared" si="0"/>
        <v>-0.84836488564584356</v>
      </c>
      <c r="D56" t="str">
        <f t="shared" si="1"/>
        <v>&lt;=1</v>
      </c>
      <c r="G56" s="108">
        <f t="shared" si="2"/>
        <v>-2</v>
      </c>
    </row>
    <row r="57" spans="1:7">
      <c r="A57" s="8" t="s">
        <v>416</v>
      </c>
      <c r="B57" s="8">
        <v>67</v>
      </c>
      <c r="C57">
        <f t="shared" si="0"/>
        <v>-0.84836488564584356</v>
      </c>
      <c r="D57" t="str">
        <f t="shared" si="1"/>
        <v>&lt;=1</v>
      </c>
      <c r="G57" s="108">
        <f t="shared" si="2"/>
        <v>-2</v>
      </c>
    </row>
    <row r="58" spans="1:7">
      <c r="A58" t="s">
        <v>417</v>
      </c>
      <c r="B58">
        <v>67</v>
      </c>
      <c r="C58">
        <f t="shared" si="0"/>
        <v>-0.84836488564584356</v>
      </c>
      <c r="D58" t="str">
        <f t="shared" si="1"/>
        <v>&lt;=1</v>
      </c>
      <c r="G58" s="108">
        <f t="shared" si="2"/>
        <v>-2</v>
      </c>
    </row>
    <row r="59" spans="1:7">
      <c r="A59" t="s">
        <v>418</v>
      </c>
      <c r="B59">
        <v>67</v>
      </c>
      <c r="C59">
        <f t="shared" si="0"/>
        <v>-0.84836488564584356</v>
      </c>
      <c r="D59" t="str">
        <f t="shared" si="1"/>
        <v>&lt;=1</v>
      </c>
      <c r="G59" s="108">
        <f t="shared" si="2"/>
        <v>-2</v>
      </c>
    </row>
    <row r="60" spans="1:7">
      <c r="A60" s="8" t="s">
        <v>419</v>
      </c>
      <c r="B60" s="8">
        <v>68</v>
      </c>
      <c r="C60">
        <f t="shared" si="0"/>
        <v>-0.83817842159801292</v>
      </c>
      <c r="D60" t="str">
        <f t="shared" si="1"/>
        <v>&lt;=1</v>
      </c>
      <c r="G60" s="108">
        <f t="shared" si="2"/>
        <v>-2</v>
      </c>
    </row>
    <row r="61" spans="1:7">
      <c r="A61" s="26" t="s">
        <v>420</v>
      </c>
      <c r="B61" s="26">
        <v>69</v>
      </c>
      <c r="C61">
        <f t="shared" si="0"/>
        <v>-0.82799195755018229</v>
      </c>
      <c r="D61" t="str">
        <f t="shared" si="1"/>
        <v>&lt;=1</v>
      </c>
      <c r="G61" s="108">
        <f t="shared" si="2"/>
        <v>-2</v>
      </c>
    </row>
    <row r="62" spans="1:7">
      <c r="A62" t="s">
        <v>421</v>
      </c>
      <c r="B62">
        <v>70</v>
      </c>
      <c r="C62">
        <f t="shared" si="0"/>
        <v>-0.81780549350235165</v>
      </c>
      <c r="D62" t="str">
        <f t="shared" si="1"/>
        <v>&lt;=1</v>
      </c>
      <c r="G62" s="108">
        <f t="shared" si="2"/>
        <v>-2</v>
      </c>
    </row>
    <row r="63" spans="1:7">
      <c r="A63" s="8" t="s">
        <v>422</v>
      </c>
      <c r="B63" s="8">
        <v>73</v>
      </c>
      <c r="C63">
        <f t="shared" si="0"/>
        <v>-0.78724610135885964</v>
      </c>
      <c r="D63" t="str">
        <f t="shared" si="1"/>
        <v>&lt;=1</v>
      </c>
      <c r="G63" s="108">
        <f t="shared" si="2"/>
        <v>-2</v>
      </c>
    </row>
    <row r="64" spans="1:7">
      <c r="A64" s="8" t="s">
        <v>423</v>
      </c>
      <c r="B64" s="8">
        <v>74</v>
      </c>
      <c r="C64">
        <f t="shared" si="0"/>
        <v>-0.77705963731102901</v>
      </c>
      <c r="D64" t="str">
        <f t="shared" si="1"/>
        <v>&lt;=1</v>
      </c>
      <c r="G64" s="108">
        <f t="shared" si="2"/>
        <v>-2</v>
      </c>
    </row>
    <row r="65" spans="1:7">
      <c r="A65" s="8" t="s">
        <v>424</v>
      </c>
      <c r="B65" s="8">
        <v>74</v>
      </c>
      <c r="C65">
        <f t="shared" si="0"/>
        <v>-0.77705963731102901</v>
      </c>
      <c r="D65" t="str">
        <f t="shared" si="1"/>
        <v>&lt;=1</v>
      </c>
      <c r="G65" s="108">
        <f t="shared" si="2"/>
        <v>-2</v>
      </c>
    </row>
    <row r="66" spans="1:7">
      <c r="A66" s="8" t="s">
        <v>425</v>
      </c>
      <c r="B66" s="8">
        <v>74</v>
      </c>
      <c r="C66">
        <f t="shared" ref="C66:C129" si="3">(B66-$I$3)/$I$7</f>
        <v>-0.77705963731102901</v>
      </c>
      <c r="D66" t="str">
        <f t="shared" ref="D66:D129" si="4">IF(C66&lt;=1, "&lt;=1", IF(C66&lt;=2, "&lt;=2", IF(C66&lt;=3, "&lt;=3", "&lt;=3")))</f>
        <v>&lt;=1</v>
      </c>
      <c r="G66" s="108">
        <f t="shared" si="2"/>
        <v>-2</v>
      </c>
    </row>
    <row r="67" spans="1:7">
      <c r="A67" t="s">
        <v>426</v>
      </c>
      <c r="B67">
        <v>74</v>
      </c>
      <c r="C67">
        <f t="shared" si="3"/>
        <v>-0.77705963731102901</v>
      </c>
      <c r="D67" t="str">
        <f t="shared" si="4"/>
        <v>&lt;=1</v>
      </c>
      <c r="G67" s="108">
        <f t="shared" ref="G67:G130" si="5">IF(C67&gt;=3, 3, IF(C67&gt;=2, 2, IF(C67&gt;=1, 1, IF(C67&gt;=-2, -2, IF(C67&gt;=-3, -3, "Error")))))</f>
        <v>-2</v>
      </c>
    </row>
    <row r="68" spans="1:7">
      <c r="A68" t="s">
        <v>427</v>
      </c>
      <c r="B68">
        <v>74</v>
      </c>
      <c r="C68">
        <f t="shared" si="3"/>
        <v>-0.77705963731102901</v>
      </c>
      <c r="D68" t="str">
        <f t="shared" si="4"/>
        <v>&lt;=1</v>
      </c>
      <c r="G68" s="108">
        <f t="shared" si="5"/>
        <v>-2</v>
      </c>
    </row>
    <row r="69" spans="1:7">
      <c r="A69" t="s">
        <v>428</v>
      </c>
      <c r="B69">
        <v>74</v>
      </c>
      <c r="C69">
        <f t="shared" si="3"/>
        <v>-0.77705963731102901</v>
      </c>
      <c r="D69" t="str">
        <f t="shared" si="4"/>
        <v>&lt;=1</v>
      </c>
      <c r="G69" s="108">
        <f t="shared" si="5"/>
        <v>-2</v>
      </c>
    </row>
    <row r="70" spans="1:7">
      <c r="A70" t="s">
        <v>429</v>
      </c>
      <c r="B70">
        <v>75</v>
      </c>
      <c r="C70">
        <f t="shared" si="3"/>
        <v>-0.76687317326319837</v>
      </c>
      <c r="D70" t="str">
        <f t="shared" si="4"/>
        <v>&lt;=1</v>
      </c>
      <c r="G70" s="108">
        <f t="shared" si="5"/>
        <v>-2</v>
      </c>
    </row>
    <row r="71" spans="1:7">
      <c r="A71" s="8" t="s">
        <v>430</v>
      </c>
      <c r="B71" s="8">
        <v>76</v>
      </c>
      <c r="C71">
        <f t="shared" si="3"/>
        <v>-0.75668670921536774</v>
      </c>
      <c r="D71" t="str">
        <f t="shared" si="4"/>
        <v>&lt;=1</v>
      </c>
      <c r="G71" s="108">
        <f t="shared" si="5"/>
        <v>-2</v>
      </c>
    </row>
    <row r="72" spans="1:7">
      <c r="A72" s="8" t="s">
        <v>431</v>
      </c>
      <c r="B72" s="8">
        <v>77</v>
      </c>
      <c r="C72">
        <f t="shared" si="3"/>
        <v>-0.7465002451675371</v>
      </c>
      <c r="D72" t="str">
        <f t="shared" si="4"/>
        <v>&lt;=1</v>
      </c>
      <c r="G72" s="108">
        <f t="shared" si="5"/>
        <v>-2</v>
      </c>
    </row>
    <row r="73" spans="1:7">
      <c r="A73" s="8" t="s">
        <v>432</v>
      </c>
      <c r="B73" s="8">
        <v>77</v>
      </c>
      <c r="C73">
        <f t="shared" si="3"/>
        <v>-0.7465002451675371</v>
      </c>
      <c r="D73" t="str">
        <f t="shared" si="4"/>
        <v>&lt;=1</v>
      </c>
      <c r="G73" s="108">
        <f t="shared" si="5"/>
        <v>-2</v>
      </c>
    </row>
    <row r="74" spans="1:7">
      <c r="A74" t="s">
        <v>433</v>
      </c>
      <c r="B74">
        <v>77</v>
      </c>
      <c r="C74">
        <f t="shared" si="3"/>
        <v>-0.7465002451675371</v>
      </c>
      <c r="D74" t="str">
        <f t="shared" si="4"/>
        <v>&lt;=1</v>
      </c>
      <c r="G74" s="108">
        <f t="shared" si="5"/>
        <v>-2</v>
      </c>
    </row>
    <row r="75" spans="1:7">
      <c r="A75" t="s">
        <v>434</v>
      </c>
      <c r="B75">
        <v>78</v>
      </c>
      <c r="C75">
        <f t="shared" si="3"/>
        <v>-0.73631378111970647</v>
      </c>
      <c r="D75" t="str">
        <f t="shared" si="4"/>
        <v>&lt;=1</v>
      </c>
      <c r="G75" s="108">
        <f t="shared" si="5"/>
        <v>-2</v>
      </c>
    </row>
    <row r="76" spans="1:7">
      <c r="A76" s="26" t="s">
        <v>435</v>
      </c>
      <c r="B76" s="26">
        <v>79</v>
      </c>
      <c r="C76">
        <f t="shared" si="3"/>
        <v>-0.72612731707187583</v>
      </c>
      <c r="D76" t="str">
        <f t="shared" si="4"/>
        <v>&lt;=1</v>
      </c>
      <c r="G76" s="108">
        <f t="shared" si="5"/>
        <v>-2</v>
      </c>
    </row>
    <row r="77" spans="1:7">
      <c r="A77" t="s">
        <v>436</v>
      </c>
      <c r="B77">
        <v>80</v>
      </c>
      <c r="C77">
        <f t="shared" si="3"/>
        <v>-0.7159408530240452</v>
      </c>
      <c r="D77" t="str">
        <f t="shared" si="4"/>
        <v>&lt;=1</v>
      </c>
      <c r="G77" s="108">
        <f t="shared" si="5"/>
        <v>-2</v>
      </c>
    </row>
    <row r="78" spans="1:7">
      <c r="A78" t="s">
        <v>437</v>
      </c>
      <c r="B78">
        <v>80</v>
      </c>
      <c r="C78">
        <f t="shared" si="3"/>
        <v>-0.7159408530240452</v>
      </c>
      <c r="D78" t="str">
        <f t="shared" si="4"/>
        <v>&lt;=1</v>
      </c>
      <c r="G78" s="108">
        <f t="shared" si="5"/>
        <v>-2</v>
      </c>
    </row>
    <row r="79" spans="1:7">
      <c r="A79" s="26" t="s">
        <v>438</v>
      </c>
      <c r="B79" s="26">
        <v>80</v>
      </c>
      <c r="C79">
        <f t="shared" si="3"/>
        <v>-0.7159408530240452</v>
      </c>
      <c r="D79" t="str">
        <f t="shared" si="4"/>
        <v>&lt;=1</v>
      </c>
      <c r="G79" s="108">
        <f t="shared" si="5"/>
        <v>-2</v>
      </c>
    </row>
    <row r="80" spans="1:7">
      <c r="A80" t="s">
        <v>439</v>
      </c>
      <c r="B80">
        <v>81</v>
      </c>
      <c r="C80">
        <f t="shared" si="3"/>
        <v>-0.70575438897621456</v>
      </c>
      <c r="D80" t="str">
        <f t="shared" si="4"/>
        <v>&lt;=1</v>
      </c>
      <c r="G80" s="108">
        <f t="shared" si="5"/>
        <v>-2</v>
      </c>
    </row>
    <row r="81" spans="1:7">
      <c r="A81" t="s">
        <v>440</v>
      </c>
      <c r="B81">
        <v>81</v>
      </c>
      <c r="C81">
        <f t="shared" si="3"/>
        <v>-0.70575438897621456</v>
      </c>
      <c r="D81" t="str">
        <f t="shared" si="4"/>
        <v>&lt;=1</v>
      </c>
      <c r="G81" s="108">
        <f t="shared" si="5"/>
        <v>-2</v>
      </c>
    </row>
    <row r="82" spans="1:7">
      <c r="A82" t="s">
        <v>441</v>
      </c>
      <c r="B82">
        <v>81</v>
      </c>
      <c r="C82">
        <f t="shared" si="3"/>
        <v>-0.70575438897621456</v>
      </c>
      <c r="D82" t="str">
        <f t="shared" si="4"/>
        <v>&lt;=1</v>
      </c>
      <c r="G82" s="108">
        <f t="shared" si="5"/>
        <v>-2</v>
      </c>
    </row>
    <row r="83" spans="1:7">
      <c r="A83" t="s">
        <v>442</v>
      </c>
      <c r="B83">
        <v>81</v>
      </c>
      <c r="C83">
        <f t="shared" si="3"/>
        <v>-0.70575438897621456</v>
      </c>
      <c r="D83" t="str">
        <f t="shared" si="4"/>
        <v>&lt;=1</v>
      </c>
      <c r="G83" s="108">
        <f t="shared" si="5"/>
        <v>-2</v>
      </c>
    </row>
    <row r="84" spans="1:7">
      <c r="A84" t="s">
        <v>443</v>
      </c>
      <c r="B84">
        <v>81</v>
      </c>
      <c r="C84">
        <f t="shared" si="3"/>
        <v>-0.70575438897621456</v>
      </c>
      <c r="D84" t="str">
        <f t="shared" si="4"/>
        <v>&lt;=1</v>
      </c>
      <c r="G84" s="108">
        <f t="shared" si="5"/>
        <v>-2</v>
      </c>
    </row>
    <row r="85" spans="1:7">
      <c r="A85" t="s">
        <v>444</v>
      </c>
      <c r="B85">
        <v>81</v>
      </c>
      <c r="C85">
        <f t="shared" si="3"/>
        <v>-0.70575438897621456</v>
      </c>
      <c r="D85" t="str">
        <f t="shared" si="4"/>
        <v>&lt;=1</v>
      </c>
      <c r="G85" s="108">
        <f t="shared" si="5"/>
        <v>-2</v>
      </c>
    </row>
    <row r="86" spans="1:7">
      <c r="A86" t="s">
        <v>445</v>
      </c>
      <c r="B86">
        <v>81</v>
      </c>
      <c r="C86">
        <f t="shared" si="3"/>
        <v>-0.70575438897621456</v>
      </c>
      <c r="D86" t="str">
        <f t="shared" si="4"/>
        <v>&lt;=1</v>
      </c>
      <c r="G86" s="108">
        <f t="shared" si="5"/>
        <v>-2</v>
      </c>
    </row>
    <row r="87" spans="1:7">
      <c r="A87" t="s">
        <v>446</v>
      </c>
      <c r="B87">
        <v>82</v>
      </c>
      <c r="C87">
        <f t="shared" si="3"/>
        <v>-0.69556792492838382</v>
      </c>
      <c r="D87" t="str">
        <f t="shared" si="4"/>
        <v>&lt;=1</v>
      </c>
      <c r="G87" s="108">
        <f t="shared" si="5"/>
        <v>-2</v>
      </c>
    </row>
    <row r="88" spans="1:7">
      <c r="A88" t="s">
        <v>447</v>
      </c>
      <c r="B88">
        <v>83</v>
      </c>
      <c r="C88">
        <f t="shared" si="3"/>
        <v>-0.68538146088055318</v>
      </c>
      <c r="D88" t="str">
        <f t="shared" si="4"/>
        <v>&lt;=1</v>
      </c>
      <c r="G88" s="108">
        <f t="shared" si="5"/>
        <v>-2</v>
      </c>
    </row>
    <row r="89" spans="1:7">
      <c r="A89" t="s">
        <v>448</v>
      </c>
      <c r="B89">
        <v>83</v>
      </c>
      <c r="C89">
        <f t="shared" si="3"/>
        <v>-0.68538146088055318</v>
      </c>
      <c r="D89" t="str">
        <f t="shared" si="4"/>
        <v>&lt;=1</v>
      </c>
      <c r="G89" s="108">
        <f t="shared" si="5"/>
        <v>-2</v>
      </c>
    </row>
    <row r="90" spans="1:7">
      <c r="A90" t="s">
        <v>449</v>
      </c>
      <c r="B90">
        <v>83</v>
      </c>
      <c r="C90">
        <f t="shared" si="3"/>
        <v>-0.68538146088055318</v>
      </c>
      <c r="D90" t="str">
        <f t="shared" si="4"/>
        <v>&lt;=1</v>
      </c>
      <c r="G90" s="108">
        <f t="shared" si="5"/>
        <v>-2</v>
      </c>
    </row>
    <row r="91" spans="1:7">
      <c r="A91" s="8" t="s">
        <v>450</v>
      </c>
      <c r="B91" s="8">
        <v>84</v>
      </c>
      <c r="C91">
        <f t="shared" si="3"/>
        <v>-0.67519499683272255</v>
      </c>
      <c r="D91" t="str">
        <f t="shared" si="4"/>
        <v>&lt;=1</v>
      </c>
      <c r="G91" s="108">
        <f t="shared" si="5"/>
        <v>-2</v>
      </c>
    </row>
    <row r="92" spans="1:7">
      <c r="A92" t="s">
        <v>451</v>
      </c>
      <c r="B92">
        <v>84</v>
      </c>
      <c r="C92">
        <f t="shared" si="3"/>
        <v>-0.67519499683272255</v>
      </c>
      <c r="D92" t="str">
        <f t="shared" si="4"/>
        <v>&lt;=1</v>
      </c>
      <c r="G92" s="108">
        <f t="shared" si="5"/>
        <v>-2</v>
      </c>
    </row>
    <row r="93" spans="1:7">
      <c r="A93" t="s">
        <v>452</v>
      </c>
      <c r="B93">
        <v>84</v>
      </c>
      <c r="C93">
        <f t="shared" si="3"/>
        <v>-0.67519499683272255</v>
      </c>
      <c r="D93" t="str">
        <f t="shared" si="4"/>
        <v>&lt;=1</v>
      </c>
      <c r="G93" s="108">
        <f t="shared" si="5"/>
        <v>-2</v>
      </c>
    </row>
    <row r="94" spans="1:7">
      <c r="A94" t="s">
        <v>453</v>
      </c>
      <c r="B94">
        <v>84</v>
      </c>
      <c r="C94">
        <f t="shared" si="3"/>
        <v>-0.67519499683272255</v>
      </c>
      <c r="D94" t="str">
        <f t="shared" si="4"/>
        <v>&lt;=1</v>
      </c>
      <c r="G94" s="108">
        <f t="shared" si="5"/>
        <v>-2</v>
      </c>
    </row>
    <row r="95" spans="1:7">
      <c r="A95" t="s">
        <v>454</v>
      </c>
      <c r="B95">
        <v>84</v>
      </c>
      <c r="C95">
        <f t="shared" si="3"/>
        <v>-0.67519499683272255</v>
      </c>
      <c r="D95" t="str">
        <f t="shared" si="4"/>
        <v>&lt;=1</v>
      </c>
      <c r="G95" s="108">
        <f t="shared" si="5"/>
        <v>-2</v>
      </c>
    </row>
    <row r="96" spans="1:7">
      <c r="A96" t="s">
        <v>455</v>
      </c>
      <c r="B96">
        <v>84</v>
      </c>
      <c r="C96">
        <f t="shared" si="3"/>
        <v>-0.67519499683272255</v>
      </c>
      <c r="D96" t="str">
        <f t="shared" si="4"/>
        <v>&lt;=1</v>
      </c>
      <c r="G96" s="108">
        <f t="shared" si="5"/>
        <v>-2</v>
      </c>
    </row>
    <row r="97" spans="1:7">
      <c r="A97" t="s">
        <v>456</v>
      </c>
      <c r="B97">
        <v>84</v>
      </c>
      <c r="C97">
        <f t="shared" si="3"/>
        <v>-0.67519499683272255</v>
      </c>
      <c r="D97" t="str">
        <f t="shared" si="4"/>
        <v>&lt;=1</v>
      </c>
      <c r="G97" s="108">
        <f t="shared" si="5"/>
        <v>-2</v>
      </c>
    </row>
    <row r="98" spans="1:7">
      <c r="A98" t="s">
        <v>457</v>
      </c>
      <c r="B98">
        <v>84</v>
      </c>
      <c r="C98">
        <f t="shared" si="3"/>
        <v>-0.67519499683272255</v>
      </c>
      <c r="D98" t="str">
        <f t="shared" si="4"/>
        <v>&lt;=1</v>
      </c>
      <c r="G98" s="108">
        <f t="shared" si="5"/>
        <v>-2</v>
      </c>
    </row>
    <row r="99" spans="1:7">
      <c r="A99" s="26" t="s">
        <v>458</v>
      </c>
      <c r="B99" s="26">
        <v>84</v>
      </c>
      <c r="C99">
        <f t="shared" si="3"/>
        <v>-0.67519499683272255</v>
      </c>
      <c r="D99" t="str">
        <f t="shared" si="4"/>
        <v>&lt;=1</v>
      </c>
      <c r="G99" s="108">
        <f t="shared" si="5"/>
        <v>-2</v>
      </c>
    </row>
    <row r="100" spans="1:7">
      <c r="A100" s="8" t="s">
        <v>459</v>
      </c>
      <c r="B100" s="8">
        <v>85</v>
      </c>
      <c r="C100">
        <f t="shared" si="3"/>
        <v>-0.66500853278489191</v>
      </c>
      <c r="D100" t="str">
        <f t="shared" si="4"/>
        <v>&lt;=1</v>
      </c>
      <c r="G100" s="108">
        <f t="shared" si="5"/>
        <v>-2</v>
      </c>
    </row>
    <row r="101" spans="1:7">
      <c r="A101" t="s">
        <v>460</v>
      </c>
      <c r="B101">
        <v>85</v>
      </c>
      <c r="C101">
        <f t="shared" si="3"/>
        <v>-0.66500853278489191</v>
      </c>
      <c r="D101" t="str">
        <f t="shared" si="4"/>
        <v>&lt;=1</v>
      </c>
      <c r="G101" s="108">
        <f t="shared" si="5"/>
        <v>-2</v>
      </c>
    </row>
    <row r="102" spans="1:7">
      <c r="A102" t="s">
        <v>461</v>
      </c>
      <c r="B102">
        <v>85</v>
      </c>
      <c r="C102">
        <f t="shared" si="3"/>
        <v>-0.66500853278489191</v>
      </c>
      <c r="D102" t="str">
        <f t="shared" si="4"/>
        <v>&lt;=1</v>
      </c>
      <c r="G102" s="108">
        <f t="shared" si="5"/>
        <v>-2</v>
      </c>
    </row>
    <row r="103" spans="1:7">
      <c r="A103" t="s">
        <v>462</v>
      </c>
      <c r="B103">
        <v>85</v>
      </c>
      <c r="C103">
        <f t="shared" si="3"/>
        <v>-0.66500853278489191</v>
      </c>
      <c r="D103" t="str">
        <f t="shared" si="4"/>
        <v>&lt;=1</v>
      </c>
      <c r="G103" s="108">
        <f t="shared" si="5"/>
        <v>-2</v>
      </c>
    </row>
    <row r="104" spans="1:7">
      <c r="A104" t="s">
        <v>463</v>
      </c>
      <c r="B104">
        <v>85</v>
      </c>
      <c r="C104">
        <f t="shared" si="3"/>
        <v>-0.66500853278489191</v>
      </c>
      <c r="D104" t="str">
        <f t="shared" si="4"/>
        <v>&lt;=1</v>
      </c>
      <c r="G104" s="108">
        <f t="shared" si="5"/>
        <v>-2</v>
      </c>
    </row>
    <row r="105" spans="1:7">
      <c r="A105" t="s">
        <v>464</v>
      </c>
      <c r="B105">
        <v>86</v>
      </c>
      <c r="C105">
        <f t="shared" si="3"/>
        <v>-0.65482206873706128</v>
      </c>
      <c r="D105" t="str">
        <f t="shared" si="4"/>
        <v>&lt;=1</v>
      </c>
      <c r="G105" s="108">
        <f t="shared" si="5"/>
        <v>-2</v>
      </c>
    </row>
    <row r="106" spans="1:7">
      <c r="A106" t="s">
        <v>465</v>
      </c>
      <c r="B106">
        <v>86</v>
      </c>
      <c r="C106">
        <f t="shared" si="3"/>
        <v>-0.65482206873706128</v>
      </c>
      <c r="D106" t="str">
        <f t="shared" si="4"/>
        <v>&lt;=1</v>
      </c>
      <c r="G106" s="108">
        <f t="shared" si="5"/>
        <v>-2</v>
      </c>
    </row>
    <row r="107" spans="1:7">
      <c r="A107" t="s">
        <v>466</v>
      </c>
      <c r="B107">
        <v>86</v>
      </c>
      <c r="C107">
        <f t="shared" si="3"/>
        <v>-0.65482206873706128</v>
      </c>
      <c r="D107" t="str">
        <f t="shared" si="4"/>
        <v>&lt;=1</v>
      </c>
      <c r="G107" s="108">
        <f t="shared" si="5"/>
        <v>-2</v>
      </c>
    </row>
    <row r="108" spans="1:7">
      <c r="A108" t="s">
        <v>467</v>
      </c>
      <c r="B108">
        <v>86</v>
      </c>
      <c r="C108">
        <f t="shared" si="3"/>
        <v>-0.65482206873706128</v>
      </c>
      <c r="D108" t="str">
        <f t="shared" si="4"/>
        <v>&lt;=1</v>
      </c>
      <c r="G108" s="108">
        <f t="shared" si="5"/>
        <v>-2</v>
      </c>
    </row>
    <row r="109" spans="1:7">
      <c r="A109" s="26" t="s">
        <v>468</v>
      </c>
      <c r="B109" s="26">
        <v>86</v>
      </c>
      <c r="C109">
        <f t="shared" si="3"/>
        <v>-0.65482206873706128</v>
      </c>
      <c r="D109" t="str">
        <f t="shared" si="4"/>
        <v>&lt;=1</v>
      </c>
      <c r="G109" s="108">
        <f t="shared" si="5"/>
        <v>-2</v>
      </c>
    </row>
    <row r="110" spans="1:7">
      <c r="A110" t="s">
        <v>469</v>
      </c>
      <c r="B110">
        <v>87</v>
      </c>
      <c r="C110">
        <f t="shared" si="3"/>
        <v>-0.64463560468923065</v>
      </c>
      <c r="D110" t="str">
        <f t="shared" si="4"/>
        <v>&lt;=1</v>
      </c>
      <c r="G110" s="108">
        <f t="shared" si="5"/>
        <v>-2</v>
      </c>
    </row>
    <row r="111" spans="1:7">
      <c r="A111" t="s">
        <v>470</v>
      </c>
      <c r="B111">
        <v>87</v>
      </c>
      <c r="C111">
        <f t="shared" si="3"/>
        <v>-0.64463560468923065</v>
      </c>
      <c r="D111" t="str">
        <f t="shared" si="4"/>
        <v>&lt;=1</v>
      </c>
      <c r="G111" s="108">
        <f t="shared" si="5"/>
        <v>-2</v>
      </c>
    </row>
    <row r="112" spans="1:7">
      <c r="A112" t="s">
        <v>471</v>
      </c>
      <c r="B112">
        <v>88</v>
      </c>
      <c r="C112">
        <f t="shared" si="3"/>
        <v>-0.63444914064140001</v>
      </c>
      <c r="D112" t="str">
        <f t="shared" si="4"/>
        <v>&lt;=1</v>
      </c>
      <c r="G112" s="108">
        <f t="shared" si="5"/>
        <v>-2</v>
      </c>
    </row>
    <row r="113" spans="1:7">
      <c r="A113" t="s">
        <v>472</v>
      </c>
      <c r="B113">
        <v>88</v>
      </c>
      <c r="C113">
        <f t="shared" si="3"/>
        <v>-0.63444914064140001</v>
      </c>
      <c r="D113" t="str">
        <f t="shared" si="4"/>
        <v>&lt;=1</v>
      </c>
      <c r="G113" s="108">
        <f t="shared" si="5"/>
        <v>-2</v>
      </c>
    </row>
    <row r="114" spans="1:7">
      <c r="A114" s="26" t="s">
        <v>473</v>
      </c>
      <c r="B114" s="26">
        <v>88</v>
      </c>
      <c r="C114">
        <f t="shared" si="3"/>
        <v>-0.63444914064140001</v>
      </c>
      <c r="D114" t="str">
        <f t="shared" si="4"/>
        <v>&lt;=1</v>
      </c>
      <c r="G114" s="108">
        <f t="shared" si="5"/>
        <v>-2</v>
      </c>
    </row>
    <row r="115" spans="1:7">
      <c r="A115" s="26" t="s">
        <v>474</v>
      </c>
      <c r="B115" s="26">
        <v>88</v>
      </c>
      <c r="C115">
        <f t="shared" si="3"/>
        <v>-0.63444914064140001</v>
      </c>
      <c r="D115" t="str">
        <f t="shared" si="4"/>
        <v>&lt;=1</v>
      </c>
      <c r="G115" s="108">
        <f t="shared" si="5"/>
        <v>-2</v>
      </c>
    </row>
    <row r="116" spans="1:7">
      <c r="A116" t="s">
        <v>475</v>
      </c>
      <c r="B116">
        <v>89</v>
      </c>
      <c r="C116">
        <f t="shared" si="3"/>
        <v>-0.62426267659356938</v>
      </c>
      <c r="D116" t="str">
        <f t="shared" si="4"/>
        <v>&lt;=1</v>
      </c>
      <c r="G116" s="108">
        <f t="shared" si="5"/>
        <v>-2</v>
      </c>
    </row>
    <row r="117" spans="1:7">
      <c r="A117" s="26" t="s">
        <v>476</v>
      </c>
      <c r="B117" s="26">
        <v>89</v>
      </c>
      <c r="C117">
        <f t="shared" si="3"/>
        <v>-0.62426267659356938</v>
      </c>
      <c r="D117" t="str">
        <f t="shared" si="4"/>
        <v>&lt;=1</v>
      </c>
      <c r="G117" s="108">
        <f t="shared" si="5"/>
        <v>-2</v>
      </c>
    </row>
    <row r="118" spans="1:7">
      <c r="A118" s="8" t="s">
        <v>477</v>
      </c>
      <c r="B118" s="8">
        <v>90</v>
      </c>
      <c r="C118">
        <f t="shared" si="3"/>
        <v>-0.61407621254573874</v>
      </c>
      <c r="D118" t="str">
        <f t="shared" si="4"/>
        <v>&lt;=1</v>
      </c>
      <c r="G118" s="108">
        <f t="shared" si="5"/>
        <v>-2</v>
      </c>
    </row>
    <row r="119" spans="1:7">
      <c r="A119" t="s">
        <v>478</v>
      </c>
      <c r="B119">
        <v>90</v>
      </c>
      <c r="C119">
        <f t="shared" si="3"/>
        <v>-0.61407621254573874</v>
      </c>
      <c r="D119" t="str">
        <f t="shared" si="4"/>
        <v>&lt;=1</v>
      </c>
      <c r="G119" s="108">
        <f t="shared" si="5"/>
        <v>-2</v>
      </c>
    </row>
    <row r="120" spans="1:7">
      <c r="A120" s="8" t="s">
        <v>479</v>
      </c>
      <c r="B120" s="8">
        <v>91</v>
      </c>
      <c r="C120">
        <f t="shared" si="3"/>
        <v>-0.60388974849790811</v>
      </c>
      <c r="D120" t="str">
        <f t="shared" si="4"/>
        <v>&lt;=1</v>
      </c>
      <c r="G120" s="108">
        <f t="shared" si="5"/>
        <v>-2</v>
      </c>
    </row>
    <row r="121" spans="1:7">
      <c r="A121" s="8" t="s">
        <v>480</v>
      </c>
      <c r="B121" s="8">
        <v>91</v>
      </c>
      <c r="C121">
        <f t="shared" si="3"/>
        <v>-0.60388974849790811</v>
      </c>
      <c r="D121" t="str">
        <f t="shared" si="4"/>
        <v>&lt;=1</v>
      </c>
      <c r="G121" s="108">
        <f t="shared" si="5"/>
        <v>-2</v>
      </c>
    </row>
    <row r="122" spans="1:7">
      <c r="A122" s="8" t="s">
        <v>481</v>
      </c>
      <c r="B122" s="8">
        <v>91</v>
      </c>
      <c r="C122">
        <f t="shared" si="3"/>
        <v>-0.60388974849790811</v>
      </c>
      <c r="D122" t="str">
        <f t="shared" si="4"/>
        <v>&lt;=1</v>
      </c>
      <c r="G122" s="108">
        <f t="shared" si="5"/>
        <v>-2</v>
      </c>
    </row>
    <row r="123" spans="1:7">
      <c r="A123" t="s">
        <v>482</v>
      </c>
      <c r="B123">
        <v>91</v>
      </c>
      <c r="C123">
        <f t="shared" si="3"/>
        <v>-0.60388974849790811</v>
      </c>
      <c r="D123" t="str">
        <f t="shared" si="4"/>
        <v>&lt;=1</v>
      </c>
      <c r="G123" s="108">
        <f t="shared" si="5"/>
        <v>-2</v>
      </c>
    </row>
    <row r="124" spans="1:7">
      <c r="A124" t="s">
        <v>483</v>
      </c>
      <c r="B124">
        <v>91</v>
      </c>
      <c r="C124">
        <f t="shared" si="3"/>
        <v>-0.60388974849790811</v>
      </c>
      <c r="D124" t="str">
        <f t="shared" si="4"/>
        <v>&lt;=1</v>
      </c>
      <c r="G124" s="108">
        <f t="shared" si="5"/>
        <v>-2</v>
      </c>
    </row>
    <row r="125" spans="1:7">
      <c r="A125" t="s">
        <v>484</v>
      </c>
      <c r="B125">
        <v>91</v>
      </c>
      <c r="C125">
        <f t="shared" si="3"/>
        <v>-0.60388974849790811</v>
      </c>
      <c r="D125" t="str">
        <f t="shared" si="4"/>
        <v>&lt;=1</v>
      </c>
      <c r="G125" s="108">
        <f t="shared" si="5"/>
        <v>-2</v>
      </c>
    </row>
    <row r="126" spans="1:7">
      <c r="A126" t="s">
        <v>485</v>
      </c>
      <c r="B126">
        <v>91</v>
      </c>
      <c r="C126">
        <f t="shared" si="3"/>
        <v>-0.60388974849790811</v>
      </c>
      <c r="D126" t="str">
        <f t="shared" si="4"/>
        <v>&lt;=1</v>
      </c>
      <c r="G126" s="108">
        <f t="shared" si="5"/>
        <v>-2</v>
      </c>
    </row>
    <row r="127" spans="1:7">
      <c r="A127" t="s">
        <v>486</v>
      </c>
      <c r="B127">
        <v>91</v>
      </c>
      <c r="C127">
        <f t="shared" si="3"/>
        <v>-0.60388974849790811</v>
      </c>
      <c r="D127" t="str">
        <f t="shared" si="4"/>
        <v>&lt;=1</v>
      </c>
      <c r="G127" s="108">
        <f t="shared" si="5"/>
        <v>-2</v>
      </c>
    </row>
    <row r="128" spans="1:7">
      <c r="A128" t="s">
        <v>487</v>
      </c>
      <c r="B128">
        <v>91</v>
      </c>
      <c r="C128">
        <f t="shared" si="3"/>
        <v>-0.60388974849790811</v>
      </c>
      <c r="D128" t="str">
        <f t="shared" si="4"/>
        <v>&lt;=1</v>
      </c>
      <c r="G128" s="108">
        <f t="shared" si="5"/>
        <v>-2</v>
      </c>
    </row>
    <row r="129" spans="1:7">
      <c r="A129" s="26" t="s">
        <v>488</v>
      </c>
      <c r="B129" s="26">
        <v>91</v>
      </c>
      <c r="C129">
        <f t="shared" si="3"/>
        <v>-0.60388974849790811</v>
      </c>
      <c r="D129" t="str">
        <f t="shared" si="4"/>
        <v>&lt;=1</v>
      </c>
      <c r="G129" s="108">
        <f t="shared" si="5"/>
        <v>-2</v>
      </c>
    </row>
    <row r="130" spans="1:7">
      <c r="A130" t="s">
        <v>489</v>
      </c>
      <c r="B130">
        <v>92</v>
      </c>
      <c r="C130">
        <f t="shared" ref="C130:C193" si="6">(B130-$I$3)/$I$7</f>
        <v>-0.59370328445007736</v>
      </c>
      <c r="D130" t="str">
        <f t="shared" ref="D130:D193" si="7">IF(C130&lt;=1, "&lt;=1", IF(C130&lt;=2, "&lt;=2", IF(C130&lt;=3, "&lt;=3", "&lt;=3")))</f>
        <v>&lt;=1</v>
      </c>
      <c r="G130" s="108">
        <f t="shared" si="5"/>
        <v>-2</v>
      </c>
    </row>
    <row r="131" spans="1:7">
      <c r="A131" t="s">
        <v>490</v>
      </c>
      <c r="B131">
        <v>92</v>
      </c>
      <c r="C131">
        <f t="shared" si="6"/>
        <v>-0.59370328445007736</v>
      </c>
      <c r="D131" t="str">
        <f t="shared" si="7"/>
        <v>&lt;=1</v>
      </c>
      <c r="G131" s="108">
        <f t="shared" ref="G131:G194" si="8">IF(C131&gt;=3, 3, IF(C131&gt;=2, 2, IF(C131&gt;=1, 1, IF(C131&gt;=-2, -2, IF(C131&gt;=-3, -3, "Error")))))</f>
        <v>-2</v>
      </c>
    </row>
    <row r="132" spans="1:7">
      <c r="A132" t="s">
        <v>491</v>
      </c>
      <c r="B132">
        <v>93</v>
      </c>
      <c r="C132">
        <f t="shared" si="6"/>
        <v>-0.58351682040224673</v>
      </c>
      <c r="D132" t="str">
        <f t="shared" si="7"/>
        <v>&lt;=1</v>
      </c>
      <c r="G132" s="108">
        <f t="shared" si="8"/>
        <v>-2</v>
      </c>
    </row>
    <row r="133" spans="1:7">
      <c r="A133" t="s">
        <v>492</v>
      </c>
      <c r="B133">
        <v>93</v>
      </c>
      <c r="C133">
        <f t="shared" si="6"/>
        <v>-0.58351682040224673</v>
      </c>
      <c r="D133" t="str">
        <f t="shared" si="7"/>
        <v>&lt;=1</v>
      </c>
      <c r="G133" s="108">
        <f t="shared" si="8"/>
        <v>-2</v>
      </c>
    </row>
    <row r="134" spans="1:7">
      <c r="A134" s="8" t="s">
        <v>493</v>
      </c>
      <c r="B134" s="8">
        <v>94</v>
      </c>
      <c r="C134">
        <f t="shared" si="6"/>
        <v>-0.57333035635441609</v>
      </c>
      <c r="D134" t="str">
        <f t="shared" si="7"/>
        <v>&lt;=1</v>
      </c>
      <c r="G134" s="108">
        <f t="shared" si="8"/>
        <v>-2</v>
      </c>
    </row>
    <row r="135" spans="1:7">
      <c r="A135" t="s">
        <v>494</v>
      </c>
      <c r="B135">
        <v>94</v>
      </c>
      <c r="C135">
        <f t="shared" si="6"/>
        <v>-0.57333035635441609</v>
      </c>
      <c r="D135" t="str">
        <f t="shared" si="7"/>
        <v>&lt;=1</v>
      </c>
      <c r="G135" s="108">
        <f t="shared" si="8"/>
        <v>-2</v>
      </c>
    </row>
    <row r="136" spans="1:7">
      <c r="A136" t="s">
        <v>495</v>
      </c>
      <c r="B136">
        <v>94</v>
      </c>
      <c r="C136">
        <f t="shared" si="6"/>
        <v>-0.57333035635441609</v>
      </c>
      <c r="D136" t="str">
        <f t="shared" si="7"/>
        <v>&lt;=1</v>
      </c>
      <c r="G136" s="108">
        <f t="shared" si="8"/>
        <v>-2</v>
      </c>
    </row>
    <row r="137" spans="1:7">
      <c r="A137" t="s">
        <v>496</v>
      </c>
      <c r="B137">
        <v>94</v>
      </c>
      <c r="C137">
        <f t="shared" si="6"/>
        <v>-0.57333035635441609</v>
      </c>
      <c r="D137" t="str">
        <f t="shared" si="7"/>
        <v>&lt;=1</v>
      </c>
      <c r="G137" s="108">
        <f t="shared" si="8"/>
        <v>-2</v>
      </c>
    </row>
    <row r="138" spans="1:7">
      <c r="A138" t="s">
        <v>497</v>
      </c>
      <c r="B138">
        <v>94</v>
      </c>
      <c r="C138">
        <f t="shared" si="6"/>
        <v>-0.57333035635441609</v>
      </c>
      <c r="D138" t="str">
        <f t="shared" si="7"/>
        <v>&lt;=1</v>
      </c>
      <c r="G138" s="108">
        <f t="shared" si="8"/>
        <v>-2</v>
      </c>
    </row>
    <row r="139" spans="1:7">
      <c r="A139" s="26" t="s">
        <v>498</v>
      </c>
      <c r="B139" s="26">
        <v>94</v>
      </c>
      <c r="C139">
        <f t="shared" si="6"/>
        <v>-0.57333035635441609</v>
      </c>
      <c r="D139" t="str">
        <f t="shared" si="7"/>
        <v>&lt;=1</v>
      </c>
      <c r="G139" s="108">
        <f t="shared" si="8"/>
        <v>-2</v>
      </c>
    </row>
    <row r="140" spans="1:7">
      <c r="A140" s="26" t="s">
        <v>499</v>
      </c>
      <c r="B140" s="26">
        <v>94</v>
      </c>
      <c r="C140">
        <f t="shared" si="6"/>
        <v>-0.57333035635441609</v>
      </c>
      <c r="D140" t="str">
        <f t="shared" si="7"/>
        <v>&lt;=1</v>
      </c>
      <c r="G140" s="108">
        <f t="shared" si="8"/>
        <v>-2</v>
      </c>
    </row>
    <row r="141" spans="1:7">
      <c r="A141" s="26" t="s">
        <v>500</v>
      </c>
      <c r="B141" s="26">
        <v>94</v>
      </c>
      <c r="C141">
        <f t="shared" si="6"/>
        <v>-0.57333035635441609</v>
      </c>
      <c r="D141" t="str">
        <f t="shared" si="7"/>
        <v>&lt;=1</v>
      </c>
      <c r="G141" s="108">
        <f t="shared" si="8"/>
        <v>-2</v>
      </c>
    </row>
    <row r="142" spans="1:7">
      <c r="A142" s="8" t="s">
        <v>501</v>
      </c>
      <c r="B142" s="8">
        <v>95</v>
      </c>
      <c r="C142">
        <f t="shared" si="6"/>
        <v>-0.56314389230658546</v>
      </c>
      <c r="D142" t="str">
        <f t="shared" si="7"/>
        <v>&lt;=1</v>
      </c>
      <c r="G142" s="108">
        <f t="shared" si="8"/>
        <v>-2</v>
      </c>
    </row>
    <row r="143" spans="1:7">
      <c r="A143" t="s">
        <v>502</v>
      </c>
      <c r="B143">
        <v>95</v>
      </c>
      <c r="C143">
        <f t="shared" si="6"/>
        <v>-0.56314389230658546</v>
      </c>
      <c r="D143" t="str">
        <f t="shared" si="7"/>
        <v>&lt;=1</v>
      </c>
      <c r="G143" s="108">
        <f t="shared" si="8"/>
        <v>-2</v>
      </c>
    </row>
    <row r="144" spans="1:7">
      <c r="A144" t="s">
        <v>503</v>
      </c>
      <c r="B144">
        <v>95</v>
      </c>
      <c r="C144">
        <f t="shared" si="6"/>
        <v>-0.56314389230658546</v>
      </c>
      <c r="D144" t="str">
        <f t="shared" si="7"/>
        <v>&lt;=1</v>
      </c>
      <c r="G144" s="108">
        <f t="shared" si="8"/>
        <v>-2</v>
      </c>
    </row>
    <row r="145" spans="1:7">
      <c r="A145" t="s">
        <v>504</v>
      </c>
      <c r="B145">
        <v>95</v>
      </c>
      <c r="C145">
        <f t="shared" si="6"/>
        <v>-0.56314389230658546</v>
      </c>
      <c r="D145" t="str">
        <f t="shared" si="7"/>
        <v>&lt;=1</v>
      </c>
      <c r="G145" s="108">
        <f t="shared" si="8"/>
        <v>-2</v>
      </c>
    </row>
    <row r="146" spans="1:7">
      <c r="A146" s="26" t="s">
        <v>505</v>
      </c>
      <c r="B146" s="26">
        <v>95</v>
      </c>
      <c r="C146">
        <f t="shared" si="6"/>
        <v>-0.56314389230658546</v>
      </c>
      <c r="D146" t="str">
        <f t="shared" si="7"/>
        <v>&lt;=1</v>
      </c>
      <c r="G146" s="108">
        <f t="shared" si="8"/>
        <v>-2</v>
      </c>
    </row>
    <row r="147" spans="1:7">
      <c r="A147" t="s">
        <v>506</v>
      </c>
      <c r="B147">
        <v>96</v>
      </c>
      <c r="C147">
        <f t="shared" si="6"/>
        <v>-0.55295742825875482</v>
      </c>
      <c r="D147" t="str">
        <f t="shared" si="7"/>
        <v>&lt;=1</v>
      </c>
      <c r="G147" s="108">
        <f t="shared" si="8"/>
        <v>-2</v>
      </c>
    </row>
    <row r="148" spans="1:7">
      <c r="A148" t="s">
        <v>507</v>
      </c>
      <c r="B148">
        <v>96</v>
      </c>
      <c r="C148">
        <f t="shared" si="6"/>
        <v>-0.55295742825875482</v>
      </c>
      <c r="D148" t="str">
        <f t="shared" si="7"/>
        <v>&lt;=1</v>
      </c>
      <c r="G148" s="108">
        <f t="shared" si="8"/>
        <v>-2</v>
      </c>
    </row>
    <row r="149" spans="1:7">
      <c r="A149" t="s">
        <v>508</v>
      </c>
      <c r="B149">
        <v>96</v>
      </c>
      <c r="C149">
        <f t="shared" si="6"/>
        <v>-0.55295742825875482</v>
      </c>
      <c r="D149" t="str">
        <f t="shared" si="7"/>
        <v>&lt;=1</v>
      </c>
      <c r="G149" s="108">
        <f t="shared" si="8"/>
        <v>-2</v>
      </c>
    </row>
    <row r="150" spans="1:7">
      <c r="A150" t="s">
        <v>509</v>
      </c>
      <c r="B150">
        <v>96</v>
      </c>
      <c r="C150">
        <f t="shared" si="6"/>
        <v>-0.55295742825875482</v>
      </c>
      <c r="D150" t="str">
        <f t="shared" si="7"/>
        <v>&lt;=1</v>
      </c>
      <c r="G150" s="108">
        <f t="shared" si="8"/>
        <v>-2</v>
      </c>
    </row>
    <row r="151" spans="1:7">
      <c r="A151" s="26" t="s">
        <v>510</v>
      </c>
      <c r="B151" s="26">
        <v>96</v>
      </c>
      <c r="C151">
        <f t="shared" si="6"/>
        <v>-0.55295742825875482</v>
      </c>
      <c r="D151" t="str">
        <f t="shared" si="7"/>
        <v>&lt;=1</v>
      </c>
      <c r="G151" s="108">
        <f t="shared" si="8"/>
        <v>-2</v>
      </c>
    </row>
    <row r="152" spans="1:7">
      <c r="A152" s="26" t="s">
        <v>511</v>
      </c>
      <c r="B152" s="26">
        <v>96</v>
      </c>
      <c r="C152">
        <f t="shared" si="6"/>
        <v>-0.55295742825875482</v>
      </c>
      <c r="D152" t="str">
        <f t="shared" si="7"/>
        <v>&lt;=1</v>
      </c>
      <c r="G152" s="108">
        <f t="shared" si="8"/>
        <v>-2</v>
      </c>
    </row>
    <row r="153" spans="1:7">
      <c r="A153" s="26" t="s">
        <v>512</v>
      </c>
      <c r="B153" s="26">
        <v>96</v>
      </c>
      <c r="C153">
        <f t="shared" si="6"/>
        <v>-0.55295742825875482</v>
      </c>
      <c r="D153" t="str">
        <f t="shared" si="7"/>
        <v>&lt;=1</v>
      </c>
      <c r="G153" s="108">
        <f t="shared" si="8"/>
        <v>-2</v>
      </c>
    </row>
    <row r="154" spans="1:7">
      <c r="A154" s="8" t="s">
        <v>513</v>
      </c>
      <c r="B154" s="8">
        <v>97</v>
      </c>
      <c r="C154">
        <f t="shared" si="6"/>
        <v>-0.54277096421092419</v>
      </c>
      <c r="D154" t="str">
        <f t="shared" si="7"/>
        <v>&lt;=1</v>
      </c>
      <c r="G154" s="108">
        <f t="shared" si="8"/>
        <v>-2</v>
      </c>
    </row>
    <row r="155" spans="1:7">
      <c r="A155" t="s">
        <v>514</v>
      </c>
      <c r="B155">
        <v>97</v>
      </c>
      <c r="C155">
        <f t="shared" si="6"/>
        <v>-0.54277096421092419</v>
      </c>
      <c r="D155" t="str">
        <f t="shared" si="7"/>
        <v>&lt;=1</v>
      </c>
      <c r="G155" s="108">
        <f t="shared" si="8"/>
        <v>-2</v>
      </c>
    </row>
    <row r="156" spans="1:7">
      <c r="A156" s="26" t="s">
        <v>515</v>
      </c>
      <c r="B156" s="26">
        <v>97</v>
      </c>
      <c r="C156">
        <f t="shared" si="6"/>
        <v>-0.54277096421092419</v>
      </c>
      <c r="D156" t="str">
        <f t="shared" si="7"/>
        <v>&lt;=1</v>
      </c>
      <c r="G156" s="108">
        <f t="shared" si="8"/>
        <v>-2</v>
      </c>
    </row>
    <row r="157" spans="1:7">
      <c r="A157" s="8" t="s">
        <v>516</v>
      </c>
      <c r="B157" s="8">
        <v>98</v>
      </c>
      <c r="C157">
        <f t="shared" si="6"/>
        <v>-0.53258450016309355</v>
      </c>
      <c r="D157" t="str">
        <f t="shared" si="7"/>
        <v>&lt;=1</v>
      </c>
      <c r="G157" s="108">
        <f t="shared" si="8"/>
        <v>-2</v>
      </c>
    </row>
    <row r="158" spans="1:7">
      <c r="A158" t="s">
        <v>517</v>
      </c>
      <c r="B158">
        <v>98</v>
      </c>
      <c r="C158">
        <f t="shared" si="6"/>
        <v>-0.53258450016309355</v>
      </c>
      <c r="D158" t="str">
        <f t="shared" si="7"/>
        <v>&lt;=1</v>
      </c>
      <c r="G158" s="108">
        <f t="shared" si="8"/>
        <v>-2</v>
      </c>
    </row>
    <row r="159" spans="1:7">
      <c r="A159" t="s">
        <v>518</v>
      </c>
      <c r="B159">
        <v>98</v>
      </c>
      <c r="C159">
        <f t="shared" si="6"/>
        <v>-0.53258450016309355</v>
      </c>
      <c r="D159" t="str">
        <f t="shared" si="7"/>
        <v>&lt;=1</v>
      </c>
      <c r="G159" s="108">
        <f t="shared" si="8"/>
        <v>-2</v>
      </c>
    </row>
    <row r="160" spans="1:7">
      <c r="A160" t="s">
        <v>519</v>
      </c>
      <c r="B160">
        <v>98</v>
      </c>
      <c r="C160">
        <f t="shared" si="6"/>
        <v>-0.53258450016309355</v>
      </c>
      <c r="D160" t="str">
        <f t="shared" si="7"/>
        <v>&lt;=1</v>
      </c>
      <c r="G160" s="108">
        <f t="shared" si="8"/>
        <v>-2</v>
      </c>
    </row>
    <row r="161" spans="1:7">
      <c r="A161" t="s">
        <v>520</v>
      </c>
      <c r="B161">
        <v>98</v>
      </c>
      <c r="C161">
        <f t="shared" si="6"/>
        <v>-0.53258450016309355</v>
      </c>
      <c r="D161" t="str">
        <f t="shared" si="7"/>
        <v>&lt;=1</v>
      </c>
      <c r="G161" s="108">
        <f t="shared" si="8"/>
        <v>-2</v>
      </c>
    </row>
    <row r="162" spans="1:7">
      <c r="A162" t="s">
        <v>521</v>
      </c>
      <c r="B162">
        <v>99</v>
      </c>
      <c r="C162">
        <f t="shared" si="6"/>
        <v>-0.52239803611526292</v>
      </c>
      <c r="D162" t="str">
        <f t="shared" si="7"/>
        <v>&lt;=1</v>
      </c>
      <c r="G162" s="108">
        <f t="shared" si="8"/>
        <v>-2</v>
      </c>
    </row>
    <row r="163" spans="1:7">
      <c r="A163" t="s">
        <v>522</v>
      </c>
      <c r="B163">
        <v>99</v>
      </c>
      <c r="C163">
        <f t="shared" si="6"/>
        <v>-0.52239803611526292</v>
      </c>
      <c r="D163" t="str">
        <f t="shared" si="7"/>
        <v>&lt;=1</v>
      </c>
      <c r="G163" s="108">
        <f t="shared" si="8"/>
        <v>-2</v>
      </c>
    </row>
    <row r="164" spans="1:7">
      <c r="A164" s="26" t="s">
        <v>523</v>
      </c>
      <c r="B164" s="26">
        <v>100</v>
      </c>
      <c r="C164">
        <f t="shared" si="6"/>
        <v>-0.51221157206743229</v>
      </c>
      <c r="D164" t="str">
        <f t="shared" si="7"/>
        <v>&lt;=1</v>
      </c>
      <c r="G164" s="108">
        <f t="shared" si="8"/>
        <v>-2</v>
      </c>
    </row>
    <row r="165" spans="1:7">
      <c r="A165" s="26" t="s">
        <v>524</v>
      </c>
      <c r="B165" s="26">
        <v>100</v>
      </c>
      <c r="C165">
        <f t="shared" si="6"/>
        <v>-0.51221157206743229</v>
      </c>
      <c r="D165" t="str">
        <f t="shared" si="7"/>
        <v>&lt;=1</v>
      </c>
      <c r="G165" s="108">
        <f t="shared" si="8"/>
        <v>-2</v>
      </c>
    </row>
    <row r="166" spans="1:7">
      <c r="A166" t="s">
        <v>525</v>
      </c>
      <c r="B166">
        <v>101</v>
      </c>
      <c r="C166">
        <f t="shared" si="6"/>
        <v>-0.50202510801960154</v>
      </c>
      <c r="D166" t="str">
        <f t="shared" si="7"/>
        <v>&lt;=1</v>
      </c>
      <c r="G166" s="108">
        <f t="shared" si="8"/>
        <v>-2</v>
      </c>
    </row>
    <row r="167" spans="1:7">
      <c r="A167" t="s">
        <v>526</v>
      </c>
      <c r="B167">
        <v>101</v>
      </c>
      <c r="C167">
        <f t="shared" si="6"/>
        <v>-0.50202510801960154</v>
      </c>
      <c r="D167" t="str">
        <f t="shared" si="7"/>
        <v>&lt;=1</v>
      </c>
      <c r="G167" s="108">
        <f t="shared" si="8"/>
        <v>-2</v>
      </c>
    </row>
    <row r="168" spans="1:7">
      <c r="A168" s="26" t="s">
        <v>527</v>
      </c>
      <c r="B168" s="26">
        <v>101</v>
      </c>
      <c r="C168">
        <f t="shared" si="6"/>
        <v>-0.50202510801960154</v>
      </c>
      <c r="D168" t="str">
        <f t="shared" si="7"/>
        <v>&lt;=1</v>
      </c>
      <c r="G168" s="108">
        <f t="shared" si="8"/>
        <v>-2</v>
      </c>
    </row>
    <row r="169" spans="1:7">
      <c r="A169" s="26" t="s">
        <v>528</v>
      </c>
      <c r="B169" s="26">
        <v>101</v>
      </c>
      <c r="C169">
        <f t="shared" si="6"/>
        <v>-0.50202510801960154</v>
      </c>
      <c r="D169" t="str">
        <f t="shared" si="7"/>
        <v>&lt;=1</v>
      </c>
      <c r="G169" s="108">
        <f t="shared" si="8"/>
        <v>-2</v>
      </c>
    </row>
    <row r="170" spans="1:7">
      <c r="A170" s="26" t="s">
        <v>529</v>
      </c>
      <c r="B170" s="26">
        <v>101</v>
      </c>
      <c r="C170">
        <f t="shared" si="6"/>
        <v>-0.50202510801960154</v>
      </c>
      <c r="D170" t="str">
        <f t="shared" si="7"/>
        <v>&lt;=1</v>
      </c>
      <c r="G170" s="108">
        <f t="shared" si="8"/>
        <v>-2</v>
      </c>
    </row>
    <row r="171" spans="1:7">
      <c r="A171" t="s">
        <v>530</v>
      </c>
      <c r="B171">
        <v>102</v>
      </c>
      <c r="C171">
        <f t="shared" si="6"/>
        <v>-0.49183864397177096</v>
      </c>
      <c r="D171" t="str">
        <f t="shared" si="7"/>
        <v>&lt;=1</v>
      </c>
      <c r="G171" s="108">
        <f t="shared" si="8"/>
        <v>-2</v>
      </c>
    </row>
    <row r="172" spans="1:7">
      <c r="A172" t="s">
        <v>531</v>
      </c>
      <c r="B172">
        <v>102</v>
      </c>
      <c r="C172">
        <f t="shared" si="6"/>
        <v>-0.49183864397177096</v>
      </c>
      <c r="D172" t="str">
        <f t="shared" si="7"/>
        <v>&lt;=1</v>
      </c>
      <c r="G172" s="108">
        <f t="shared" si="8"/>
        <v>-2</v>
      </c>
    </row>
    <row r="173" spans="1:7">
      <c r="A173" s="8" t="s">
        <v>532</v>
      </c>
      <c r="B173" s="8">
        <v>103</v>
      </c>
      <c r="C173">
        <f t="shared" si="6"/>
        <v>-0.48165217992394027</v>
      </c>
      <c r="D173" t="str">
        <f t="shared" si="7"/>
        <v>&lt;=1</v>
      </c>
      <c r="G173" s="108">
        <f t="shared" si="8"/>
        <v>-2</v>
      </c>
    </row>
    <row r="174" spans="1:7">
      <c r="A174" t="s">
        <v>533</v>
      </c>
      <c r="B174">
        <v>103</v>
      </c>
      <c r="C174">
        <f t="shared" si="6"/>
        <v>-0.48165217992394027</v>
      </c>
      <c r="D174" t="str">
        <f t="shared" si="7"/>
        <v>&lt;=1</v>
      </c>
      <c r="G174" s="108">
        <f t="shared" si="8"/>
        <v>-2</v>
      </c>
    </row>
    <row r="175" spans="1:7">
      <c r="A175" t="s">
        <v>534</v>
      </c>
      <c r="B175">
        <v>103</v>
      </c>
      <c r="C175">
        <f t="shared" si="6"/>
        <v>-0.48165217992394027</v>
      </c>
      <c r="D175" t="str">
        <f t="shared" si="7"/>
        <v>&lt;=1</v>
      </c>
      <c r="G175" s="108">
        <f t="shared" si="8"/>
        <v>-2</v>
      </c>
    </row>
    <row r="176" spans="1:7">
      <c r="A176" t="s">
        <v>535</v>
      </c>
      <c r="B176">
        <v>103</v>
      </c>
      <c r="C176">
        <f t="shared" si="6"/>
        <v>-0.48165217992394027</v>
      </c>
      <c r="D176" t="str">
        <f t="shared" si="7"/>
        <v>&lt;=1</v>
      </c>
      <c r="G176" s="108">
        <f t="shared" si="8"/>
        <v>-2</v>
      </c>
    </row>
    <row r="177" spans="1:7">
      <c r="A177" t="s">
        <v>536</v>
      </c>
      <c r="B177">
        <v>105</v>
      </c>
      <c r="C177">
        <f t="shared" si="6"/>
        <v>-0.461279251828279</v>
      </c>
      <c r="D177" t="str">
        <f t="shared" si="7"/>
        <v>&lt;=1</v>
      </c>
      <c r="G177" s="108">
        <f t="shared" si="8"/>
        <v>-2</v>
      </c>
    </row>
    <row r="178" spans="1:7">
      <c r="A178" t="s">
        <v>537</v>
      </c>
      <c r="B178">
        <v>105</v>
      </c>
      <c r="C178">
        <f t="shared" si="6"/>
        <v>-0.461279251828279</v>
      </c>
      <c r="D178" t="str">
        <f t="shared" si="7"/>
        <v>&lt;=1</v>
      </c>
      <c r="G178" s="108">
        <f t="shared" si="8"/>
        <v>-2</v>
      </c>
    </row>
    <row r="179" spans="1:7">
      <c r="A179" t="s">
        <v>538</v>
      </c>
      <c r="B179">
        <v>105</v>
      </c>
      <c r="C179">
        <f t="shared" si="6"/>
        <v>-0.461279251828279</v>
      </c>
      <c r="D179" t="str">
        <f t="shared" si="7"/>
        <v>&lt;=1</v>
      </c>
      <c r="G179" s="108">
        <f t="shared" si="8"/>
        <v>-2</v>
      </c>
    </row>
    <row r="180" spans="1:7">
      <c r="A180" s="26" t="s">
        <v>539</v>
      </c>
      <c r="B180" s="26">
        <v>105</v>
      </c>
      <c r="C180">
        <f t="shared" si="6"/>
        <v>-0.461279251828279</v>
      </c>
      <c r="D180" t="str">
        <f t="shared" si="7"/>
        <v>&lt;=1</v>
      </c>
      <c r="G180" s="108">
        <f t="shared" si="8"/>
        <v>-2</v>
      </c>
    </row>
    <row r="181" spans="1:7">
      <c r="A181" t="s">
        <v>540</v>
      </c>
      <c r="B181">
        <v>106</v>
      </c>
      <c r="C181">
        <f t="shared" si="6"/>
        <v>-0.45109278778044837</v>
      </c>
      <c r="D181" t="str">
        <f t="shared" si="7"/>
        <v>&lt;=1</v>
      </c>
      <c r="G181" s="108">
        <f t="shared" si="8"/>
        <v>-2</v>
      </c>
    </row>
    <row r="182" spans="1:7">
      <c r="A182" t="s">
        <v>541</v>
      </c>
      <c r="B182">
        <v>106</v>
      </c>
      <c r="C182">
        <f t="shared" si="6"/>
        <v>-0.45109278778044837</v>
      </c>
      <c r="D182" t="str">
        <f t="shared" si="7"/>
        <v>&lt;=1</v>
      </c>
      <c r="G182" s="108">
        <f t="shared" si="8"/>
        <v>-2</v>
      </c>
    </row>
    <row r="183" spans="1:7">
      <c r="A183" s="26" t="s">
        <v>542</v>
      </c>
      <c r="B183" s="26">
        <v>106</v>
      </c>
      <c r="C183">
        <f t="shared" si="6"/>
        <v>-0.45109278778044837</v>
      </c>
      <c r="D183" t="str">
        <f t="shared" si="7"/>
        <v>&lt;=1</v>
      </c>
      <c r="G183" s="108">
        <f t="shared" si="8"/>
        <v>-2</v>
      </c>
    </row>
    <row r="184" spans="1:7">
      <c r="A184" s="8" t="s">
        <v>543</v>
      </c>
      <c r="B184" s="8">
        <v>107</v>
      </c>
      <c r="C184">
        <f t="shared" si="6"/>
        <v>-0.44090632373261773</v>
      </c>
      <c r="D184" t="str">
        <f t="shared" si="7"/>
        <v>&lt;=1</v>
      </c>
      <c r="G184" s="108">
        <f t="shared" si="8"/>
        <v>-2</v>
      </c>
    </row>
    <row r="185" spans="1:7">
      <c r="A185" t="s">
        <v>544</v>
      </c>
      <c r="B185">
        <v>107</v>
      </c>
      <c r="C185">
        <f t="shared" si="6"/>
        <v>-0.44090632373261773</v>
      </c>
      <c r="D185" t="str">
        <f t="shared" si="7"/>
        <v>&lt;=1</v>
      </c>
      <c r="G185" s="108">
        <f t="shared" si="8"/>
        <v>-2</v>
      </c>
    </row>
    <row r="186" spans="1:7">
      <c r="A186" s="26" t="s">
        <v>545</v>
      </c>
      <c r="B186" s="26">
        <v>107</v>
      </c>
      <c r="C186">
        <f t="shared" si="6"/>
        <v>-0.44090632373261773</v>
      </c>
      <c r="D186" t="str">
        <f t="shared" si="7"/>
        <v>&lt;=1</v>
      </c>
      <c r="G186" s="108">
        <f t="shared" si="8"/>
        <v>-2</v>
      </c>
    </row>
    <row r="187" spans="1:7">
      <c r="A187" s="26" t="s">
        <v>546</v>
      </c>
      <c r="B187" s="26">
        <v>107</v>
      </c>
      <c r="C187">
        <f t="shared" si="6"/>
        <v>-0.44090632373261773</v>
      </c>
      <c r="D187" t="str">
        <f t="shared" si="7"/>
        <v>&lt;=1</v>
      </c>
      <c r="G187" s="108">
        <f t="shared" si="8"/>
        <v>-2</v>
      </c>
    </row>
    <row r="188" spans="1:7">
      <c r="A188" s="26" t="s">
        <v>547</v>
      </c>
      <c r="B188" s="26">
        <v>107</v>
      </c>
      <c r="C188">
        <f t="shared" si="6"/>
        <v>-0.44090632373261773</v>
      </c>
      <c r="D188" t="str">
        <f t="shared" si="7"/>
        <v>&lt;=1</v>
      </c>
      <c r="G188" s="108">
        <f t="shared" si="8"/>
        <v>-2</v>
      </c>
    </row>
    <row r="189" spans="1:7">
      <c r="A189" s="8" t="s">
        <v>548</v>
      </c>
      <c r="B189" s="8">
        <v>108</v>
      </c>
      <c r="C189">
        <f t="shared" si="6"/>
        <v>-0.43071985968478704</v>
      </c>
      <c r="D189" t="str">
        <f t="shared" si="7"/>
        <v>&lt;=1</v>
      </c>
      <c r="G189" s="108">
        <f t="shared" si="8"/>
        <v>-2</v>
      </c>
    </row>
    <row r="190" spans="1:7">
      <c r="A190" t="s">
        <v>549</v>
      </c>
      <c r="B190">
        <v>108</v>
      </c>
      <c r="C190">
        <f t="shared" si="6"/>
        <v>-0.43071985968478704</v>
      </c>
      <c r="D190" t="str">
        <f t="shared" si="7"/>
        <v>&lt;=1</v>
      </c>
      <c r="G190" s="108">
        <f t="shared" si="8"/>
        <v>-2</v>
      </c>
    </row>
    <row r="191" spans="1:7">
      <c r="A191" t="s">
        <v>550</v>
      </c>
      <c r="B191">
        <v>108</v>
      </c>
      <c r="C191">
        <f t="shared" si="6"/>
        <v>-0.43071985968478704</v>
      </c>
      <c r="D191" t="str">
        <f t="shared" si="7"/>
        <v>&lt;=1</v>
      </c>
      <c r="G191" s="108">
        <f t="shared" si="8"/>
        <v>-2</v>
      </c>
    </row>
    <row r="192" spans="1:7">
      <c r="A192" t="s">
        <v>551</v>
      </c>
      <c r="B192">
        <v>108</v>
      </c>
      <c r="C192">
        <f t="shared" si="6"/>
        <v>-0.43071985968478704</v>
      </c>
      <c r="D192" t="str">
        <f t="shared" si="7"/>
        <v>&lt;=1</v>
      </c>
      <c r="G192" s="108">
        <f t="shared" si="8"/>
        <v>-2</v>
      </c>
    </row>
    <row r="193" spans="1:7">
      <c r="A193" s="26" t="s">
        <v>552</v>
      </c>
      <c r="B193" s="26">
        <v>108</v>
      </c>
      <c r="C193">
        <f t="shared" si="6"/>
        <v>-0.43071985968478704</v>
      </c>
      <c r="D193" t="str">
        <f t="shared" si="7"/>
        <v>&lt;=1</v>
      </c>
      <c r="G193" s="108">
        <f t="shared" si="8"/>
        <v>-2</v>
      </c>
    </row>
    <row r="194" spans="1:7">
      <c r="A194" s="26" t="s">
        <v>553</v>
      </c>
      <c r="B194" s="26">
        <v>109</v>
      </c>
      <c r="C194">
        <f t="shared" ref="C194:C257" si="9">(B194-$I$3)/$I$7</f>
        <v>-0.42053339563695641</v>
      </c>
      <c r="D194" t="str">
        <f t="shared" ref="D194:D257" si="10">IF(C194&lt;=1, "&lt;=1", IF(C194&lt;=2, "&lt;=2", IF(C194&lt;=3, "&lt;=3", "&lt;=3")))</f>
        <v>&lt;=1</v>
      </c>
      <c r="G194" s="108">
        <f t="shared" si="8"/>
        <v>-2</v>
      </c>
    </row>
    <row r="195" spans="1:7">
      <c r="A195" s="8" t="s">
        <v>554</v>
      </c>
      <c r="B195" s="8">
        <v>110</v>
      </c>
      <c r="C195">
        <f t="shared" si="9"/>
        <v>-0.41034693158912577</v>
      </c>
      <c r="D195" t="str">
        <f t="shared" si="10"/>
        <v>&lt;=1</v>
      </c>
      <c r="G195" s="108">
        <f t="shared" ref="G195:G258" si="11">IF(C195&gt;=3, 3, IF(C195&gt;=2, 2, IF(C195&gt;=1, 1, IF(C195&gt;=-2, -2, IF(C195&gt;=-3, -3, "Error")))))</f>
        <v>-2</v>
      </c>
    </row>
    <row r="196" spans="1:7">
      <c r="A196" s="8" t="s">
        <v>555</v>
      </c>
      <c r="B196" s="8">
        <v>110</v>
      </c>
      <c r="C196">
        <f t="shared" si="9"/>
        <v>-0.41034693158912577</v>
      </c>
      <c r="D196" t="str">
        <f t="shared" si="10"/>
        <v>&lt;=1</v>
      </c>
      <c r="G196" s="108">
        <f t="shared" si="11"/>
        <v>-2</v>
      </c>
    </row>
    <row r="197" spans="1:7">
      <c r="A197" s="8" t="s">
        <v>556</v>
      </c>
      <c r="B197" s="8">
        <v>111</v>
      </c>
      <c r="C197">
        <f t="shared" si="9"/>
        <v>-0.40016046754129514</v>
      </c>
      <c r="D197" t="str">
        <f t="shared" si="10"/>
        <v>&lt;=1</v>
      </c>
      <c r="G197" s="108">
        <f t="shared" si="11"/>
        <v>-2</v>
      </c>
    </row>
    <row r="198" spans="1:7">
      <c r="A198" s="8" t="s">
        <v>557</v>
      </c>
      <c r="B198" s="8">
        <v>111</v>
      </c>
      <c r="C198">
        <f t="shared" si="9"/>
        <v>-0.40016046754129514</v>
      </c>
      <c r="D198" t="str">
        <f t="shared" si="10"/>
        <v>&lt;=1</v>
      </c>
      <c r="G198" s="108">
        <f t="shared" si="11"/>
        <v>-2</v>
      </c>
    </row>
    <row r="199" spans="1:7">
      <c r="A199" s="8" t="s">
        <v>558</v>
      </c>
      <c r="B199" s="8">
        <v>111</v>
      </c>
      <c r="C199">
        <f t="shared" si="9"/>
        <v>-0.40016046754129514</v>
      </c>
      <c r="D199" t="str">
        <f t="shared" si="10"/>
        <v>&lt;=1</v>
      </c>
      <c r="G199" s="108">
        <f t="shared" si="11"/>
        <v>-2</v>
      </c>
    </row>
    <row r="200" spans="1:7">
      <c r="A200" t="s">
        <v>559</v>
      </c>
      <c r="B200">
        <v>111</v>
      </c>
      <c r="C200">
        <f t="shared" si="9"/>
        <v>-0.40016046754129514</v>
      </c>
      <c r="D200" t="str">
        <f t="shared" si="10"/>
        <v>&lt;=1</v>
      </c>
      <c r="G200" s="108">
        <f t="shared" si="11"/>
        <v>-2</v>
      </c>
    </row>
    <row r="201" spans="1:7">
      <c r="A201" t="s">
        <v>560</v>
      </c>
      <c r="B201">
        <v>111</v>
      </c>
      <c r="C201">
        <f t="shared" si="9"/>
        <v>-0.40016046754129514</v>
      </c>
      <c r="D201" t="str">
        <f t="shared" si="10"/>
        <v>&lt;=1</v>
      </c>
      <c r="G201" s="108">
        <f t="shared" si="11"/>
        <v>-2</v>
      </c>
    </row>
    <row r="202" spans="1:7">
      <c r="A202" s="26" t="s">
        <v>561</v>
      </c>
      <c r="B202" s="26">
        <v>111</v>
      </c>
      <c r="C202">
        <f t="shared" si="9"/>
        <v>-0.40016046754129514</v>
      </c>
      <c r="D202" t="str">
        <f t="shared" si="10"/>
        <v>&lt;=1</v>
      </c>
      <c r="G202" s="108">
        <f t="shared" si="11"/>
        <v>-2</v>
      </c>
    </row>
    <row r="203" spans="1:7">
      <c r="A203" s="8" t="s">
        <v>562</v>
      </c>
      <c r="B203" s="8">
        <v>112</v>
      </c>
      <c r="C203">
        <f t="shared" si="9"/>
        <v>-0.3899740034934645</v>
      </c>
      <c r="D203" t="str">
        <f t="shared" si="10"/>
        <v>&lt;=1</v>
      </c>
      <c r="G203" s="108">
        <f t="shared" si="11"/>
        <v>-2</v>
      </c>
    </row>
    <row r="204" spans="1:7">
      <c r="A204" s="26" t="s">
        <v>563</v>
      </c>
      <c r="B204" s="26">
        <v>112</v>
      </c>
      <c r="C204">
        <f t="shared" si="9"/>
        <v>-0.3899740034934645</v>
      </c>
      <c r="D204" t="str">
        <f t="shared" si="10"/>
        <v>&lt;=1</v>
      </c>
      <c r="G204" s="108">
        <f t="shared" si="11"/>
        <v>-2</v>
      </c>
    </row>
    <row r="205" spans="1:7">
      <c r="A205" s="26" t="s">
        <v>564</v>
      </c>
      <c r="B205" s="26">
        <v>112</v>
      </c>
      <c r="C205">
        <f t="shared" si="9"/>
        <v>-0.3899740034934645</v>
      </c>
      <c r="D205" t="str">
        <f t="shared" si="10"/>
        <v>&lt;=1</v>
      </c>
      <c r="G205" s="108">
        <f t="shared" si="11"/>
        <v>-2</v>
      </c>
    </row>
    <row r="206" spans="1:7">
      <c r="A206" t="s">
        <v>565</v>
      </c>
      <c r="B206">
        <v>113</v>
      </c>
      <c r="C206">
        <f t="shared" si="9"/>
        <v>-0.37978753944563381</v>
      </c>
      <c r="D206" t="str">
        <f t="shared" si="10"/>
        <v>&lt;=1</v>
      </c>
      <c r="G206" s="108">
        <f t="shared" si="11"/>
        <v>-2</v>
      </c>
    </row>
    <row r="207" spans="1:7">
      <c r="A207" s="26" t="s">
        <v>566</v>
      </c>
      <c r="B207" s="26">
        <v>113</v>
      </c>
      <c r="C207">
        <f t="shared" si="9"/>
        <v>-0.37978753944563381</v>
      </c>
      <c r="D207" t="str">
        <f t="shared" si="10"/>
        <v>&lt;=1</v>
      </c>
      <c r="G207" s="108">
        <f t="shared" si="11"/>
        <v>-2</v>
      </c>
    </row>
    <row r="208" spans="1:7">
      <c r="A208" s="8" t="s">
        <v>567</v>
      </c>
      <c r="B208" s="8">
        <v>114</v>
      </c>
      <c r="C208">
        <f t="shared" si="9"/>
        <v>-0.36960107539780318</v>
      </c>
      <c r="D208" t="str">
        <f t="shared" si="10"/>
        <v>&lt;=1</v>
      </c>
      <c r="G208" s="108">
        <f t="shared" si="11"/>
        <v>-2</v>
      </c>
    </row>
    <row r="209" spans="1:7">
      <c r="A209" s="8" t="s">
        <v>568</v>
      </c>
      <c r="B209" s="8">
        <v>115</v>
      </c>
      <c r="C209">
        <f t="shared" si="9"/>
        <v>-0.35941461134997255</v>
      </c>
      <c r="D209" t="str">
        <f t="shared" si="10"/>
        <v>&lt;=1</v>
      </c>
      <c r="G209" s="108">
        <f t="shared" si="11"/>
        <v>-2</v>
      </c>
    </row>
    <row r="210" spans="1:7">
      <c r="A210" s="8" t="s">
        <v>569</v>
      </c>
      <c r="B210" s="8">
        <v>115</v>
      </c>
      <c r="C210">
        <f t="shared" si="9"/>
        <v>-0.35941461134997255</v>
      </c>
      <c r="D210" t="str">
        <f t="shared" si="10"/>
        <v>&lt;=1</v>
      </c>
      <c r="G210" s="108">
        <f t="shared" si="11"/>
        <v>-2</v>
      </c>
    </row>
    <row r="211" spans="1:7">
      <c r="A211" s="26" t="s">
        <v>570</v>
      </c>
      <c r="B211" s="26">
        <v>115</v>
      </c>
      <c r="C211">
        <f t="shared" si="9"/>
        <v>-0.35941461134997255</v>
      </c>
      <c r="D211" t="str">
        <f t="shared" si="10"/>
        <v>&lt;=1</v>
      </c>
      <c r="G211" s="108">
        <f t="shared" si="11"/>
        <v>-2</v>
      </c>
    </row>
    <row r="212" spans="1:7">
      <c r="A212" s="8" t="s">
        <v>571</v>
      </c>
      <c r="B212" s="8">
        <v>116</v>
      </c>
      <c r="C212">
        <f t="shared" si="9"/>
        <v>-0.34922814730214191</v>
      </c>
      <c r="D212" t="str">
        <f t="shared" si="10"/>
        <v>&lt;=1</v>
      </c>
      <c r="G212" s="108">
        <f t="shared" si="11"/>
        <v>-2</v>
      </c>
    </row>
    <row r="213" spans="1:7">
      <c r="A213" t="s">
        <v>572</v>
      </c>
      <c r="B213">
        <v>116</v>
      </c>
      <c r="C213">
        <f t="shared" si="9"/>
        <v>-0.34922814730214191</v>
      </c>
      <c r="D213" t="str">
        <f t="shared" si="10"/>
        <v>&lt;=1</v>
      </c>
      <c r="G213" s="108">
        <f t="shared" si="11"/>
        <v>-2</v>
      </c>
    </row>
    <row r="214" spans="1:7">
      <c r="A214" t="s">
        <v>573</v>
      </c>
      <c r="B214">
        <v>116</v>
      </c>
      <c r="C214">
        <f t="shared" si="9"/>
        <v>-0.34922814730214191</v>
      </c>
      <c r="D214" t="str">
        <f t="shared" si="10"/>
        <v>&lt;=1</v>
      </c>
      <c r="G214" s="108">
        <f t="shared" si="11"/>
        <v>-2</v>
      </c>
    </row>
    <row r="215" spans="1:7">
      <c r="A215" s="26" t="s">
        <v>574</v>
      </c>
      <c r="B215" s="26">
        <v>116</v>
      </c>
      <c r="C215">
        <f t="shared" si="9"/>
        <v>-0.34922814730214191</v>
      </c>
      <c r="D215" t="str">
        <f t="shared" si="10"/>
        <v>&lt;=1</v>
      </c>
      <c r="G215" s="108">
        <f t="shared" si="11"/>
        <v>-2</v>
      </c>
    </row>
    <row r="216" spans="1:7">
      <c r="A216" t="s">
        <v>575</v>
      </c>
      <c r="B216">
        <v>117</v>
      </c>
      <c r="C216">
        <f t="shared" si="9"/>
        <v>-0.33904168325431128</v>
      </c>
      <c r="D216" t="str">
        <f t="shared" si="10"/>
        <v>&lt;=1</v>
      </c>
      <c r="G216" s="108">
        <f t="shared" si="11"/>
        <v>-2</v>
      </c>
    </row>
    <row r="217" spans="1:7">
      <c r="A217" t="s">
        <v>576</v>
      </c>
      <c r="B217">
        <v>117</v>
      </c>
      <c r="C217">
        <f t="shared" si="9"/>
        <v>-0.33904168325431128</v>
      </c>
      <c r="D217" t="str">
        <f t="shared" si="10"/>
        <v>&lt;=1</v>
      </c>
      <c r="G217" s="108">
        <f t="shared" si="11"/>
        <v>-2</v>
      </c>
    </row>
    <row r="218" spans="1:7">
      <c r="A218" s="26" t="s">
        <v>577</v>
      </c>
      <c r="B218" s="26">
        <v>118</v>
      </c>
      <c r="C218">
        <f t="shared" si="9"/>
        <v>-0.32885521920648059</v>
      </c>
      <c r="D218" t="str">
        <f t="shared" si="10"/>
        <v>&lt;=1</v>
      </c>
      <c r="G218" s="108">
        <f t="shared" si="11"/>
        <v>-2</v>
      </c>
    </row>
    <row r="219" spans="1:7">
      <c r="A219" s="26" t="s">
        <v>578</v>
      </c>
      <c r="B219" s="26">
        <v>118</v>
      </c>
      <c r="C219">
        <f t="shared" si="9"/>
        <v>-0.32885521920648059</v>
      </c>
      <c r="D219" t="str">
        <f t="shared" si="10"/>
        <v>&lt;=1</v>
      </c>
      <c r="G219" s="108">
        <f t="shared" si="11"/>
        <v>-2</v>
      </c>
    </row>
    <row r="220" spans="1:7">
      <c r="A220" s="26" t="s">
        <v>579</v>
      </c>
      <c r="B220" s="26">
        <v>119</v>
      </c>
      <c r="C220">
        <f t="shared" si="9"/>
        <v>-0.31866875515864995</v>
      </c>
      <c r="D220" t="str">
        <f t="shared" si="10"/>
        <v>&lt;=1</v>
      </c>
      <c r="G220" s="108">
        <f t="shared" si="11"/>
        <v>-2</v>
      </c>
    </row>
    <row r="221" spans="1:7">
      <c r="A221" s="26" t="s">
        <v>580</v>
      </c>
      <c r="B221" s="26">
        <v>119</v>
      </c>
      <c r="C221">
        <f t="shared" si="9"/>
        <v>-0.31866875515864995</v>
      </c>
      <c r="D221" t="str">
        <f t="shared" si="10"/>
        <v>&lt;=1</v>
      </c>
      <c r="G221" s="108">
        <f t="shared" si="11"/>
        <v>-2</v>
      </c>
    </row>
    <row r="222" spans="1:7">
      <c r="A222" t="s">
        <v>581</v>
      </c>
      <c r="B222">
        <v>120</v>
      </c>
      <c r="C222">
        <f t="shared" si="9"/>
        <v>-0.30848229111081932</v>
      </c>
      <c r="D222" t="str">
        <f t="shared" si="10"/>
        <v>&lt;=1</v>
      </c>
      <c r="G222" s="108">
        <f t="shared" si="11"/>
        <v>-2</v>
      </c>
    </row>
    <row r="223" spans="1:7">
      <c r="A223" s="26" t="s">
        <v>582</v>
      </c>
      <c r="B223" s="26">
        <v>120</v>
      </c>
      <c r="C223">
        <f t="shared" si="9"/>
        <v>-0.30848229111081932</v>
      </c>
      <c r="D223" t="str">
        <f t="shared" si="10"/>
        <v>&lt;=1</v>
      </c>
      <c r="G223" s="108">
        <f t="shared" si="11"/>
        <v>-2</v>
      </c>
    </row>
    <row r="224" spans="1:7">
      <c r="A224" s="26" t="s">
        <v>583</v>
      </c>
      <c r="B224" s="26">
        <v>120</v>
      </c>
      <c r="C224">
        <f t="shared" si="9"/>
        <v>-0.30848229111081932</v>
      </c>
      <c r="D224" t="str">
        <f t="shared" si="10"/>
        <v>&lt;=1</v>
      </c>
      <c r="G224" s="108">
        <f t="shared" si="11"/>
        <v>-2</v>
      </c>
    </row>
    <row r="225" spans="1:7">
      <c r="A225" s="26" t="s">
        <v>584</v>
      </c>
      <c r="B225" s="26">
        <v>121</v>
      </c>
      <c r="C225">
        <f t="shared" si="9"/>
        <v>-0.29829582706298868</v>
      </c>
      <c r="D225" t="str">
        <f t="shared" si="10"/>
        <v>&lt;=1</v>
      </c>
      <c r="G225" s="108">
        <f t="shared" si="11"/>
        <v>-2</v>
      </c>
    </row>
    <row r="226" spans="1:7">
      <c r="A226" s="26" t="s">
        <v>585</v>
      </c>
      <c r="B226" s="26">
        <v>121</v>
      </c>
      <c r="C226">
        <f t="shared" si="9"/>
        <v>-0.29829582706298868</v>
      </c>
      <c r="D226" t="str">
        <f t="shared" si="10"/>
        <v>&lt;=1</v>
      </c>
      <c r="G226" s="108">
        <f t="shared" si="11"/>
        <v>-2</v>
      </c>
    </row>
    <row r="227" spans="1:7">
      <c r="A227" s="8" t="s">
        <v>586</v>
      </c>
      <c r="B227" s="8">
        <v>122</v>
      </c>
      <c r="C227">
        <f t="shared" si="9"/>
        <v>-0.28810936301515799</v>
      </c>
      <c r="D227" t="str">
        <f t="shared" si="10"/>
        <v>&lt;=1</v>
      </c>
      <c r="G227" s="108">
        <f t="shared" si="11"/>
        <v>-2</v>
      </c>
    </row>
    <row r="228" spans="1:7">
      <c r="A228" s="8" t="s">
        <v>587</v>
      </c>
      <c r="B228" s="8">
        <v>122</v>
      </c>
      <c r="C228">
        <f t="shared" si="9"/>
        <v>-0.28810936301515799</v>
      </c>
      <c r="D228" t="str">
        <f t="shared" si="10"/>
        <v>&lt;=1</v>
      </c>
      <c r="G228" s="108">
        <f t="shared" si="11"/>
        <v>-2</v>
      </c>
    </row>
    <row r="229" spans="1:7">
      <c r="A229" t="s">
        <v>588</v>
      </c>
      <c r="B229">
        <v>122</v>
      </c>
      <c r="C229">
        <f t="shared" si="9"/>
        <v>-0.28810936301515799</v>
      </c>
      <c r="D229" t="str">
        <f t="shared" si="10"/>
        <v>&lt;=1</v>
      </c>
      <c r="G229" s="108">
        <f t="shared" si="11"/>
        <v>-2</v>
      </c>
    </row>
    <row r="230" spans="1:7">
      <c r="A230" t="s">
        <v>589</v>
      </c>
      <c r="B230">
        <v>122</v>
      </c>
      <c r="C230">
        <f t="shared" si="9"/>
        <v>-0.28810936301515799</v>
      </c>
      <c r="D230" t="str">
        <f t="shared" si="10"/>
        <v>&lt;=1</v>
      </c>
      <c r="G230" s="108">
        <f t="shared" si="11"/>
        <v>-2</v>
      </c>
    </row>
    <row r="231" spans="1:7">
      <c r="A231" s="26" t="s">
        <v>590</v>
      </c>
      <c r="B231" s="26">
        <v>122</v>
      </c>
      <c r="C231">
        <f t="shared" si="9"/>
        <v>-0.28810936301515799</v>
      </c>
      <c r="D231" t="str">
        <f t="shared" si="10"/>
        <v>&lt;=1</v>
      </c>
      <c r="G231" s="108">
        <f t="shared" si="11"/>
        <v>-2</v>
      </c>
    </row>
    <row r="232" spans="1:7">
      <c r="A232" s="26" t="s">
        <v>591</v>
      </c>
      <c r="B232" s="26">
        <v>122</v>
      </c>
      <c r="C232">
        <f t="shared" si="9"/>
        <v>-0.28810936301515799</v>
      </c>
      <c r="D232" t="str">
        <f t="shared" si="10"/>
        <v>&lt;=1</v>
      </c>
      <c r="G232" s="108">
        <f t="shared" si="11"/>
        <v>-2</v>
      </c>
    </row>
    <row r="233" spans="1:7">
      <c r="A233" s="26" t="s">
        <v>592</v>
      </c>
      <c r="B233" s="26">
        <v>122</v>
      </c>
      <c r="C233">
        <f t="shared" si="9"/>
        <v>-0.28810936301515799</v>
      </c>
      <c r="D233" t="str">
        <f t="shared" si="10"/>
        <v>&lt;=1</v>
      </c>
      <c r="G233" s="108">
        <f t="shared" si="11"/>
        <v>-2</v>
      </c>
    </row>
    <row r="234" spans="1:7">
      <c r="A234" s="8" t="s">
        <v>593</v>
      </c>
      <c r="B234" s="8">
        <v>124</v>
      </c>
      <c r="C234">
        <f t="shared" si="9"/>
        <v>-0.26773643491949672</v>
      </c>
      <c r="D234" t="str">
        <f t="shared" si="10"/>
        <v>&lt;=1</v>
      </c>
      <c r="G234" s="108">
        <f t="shared" si="11"/>
        <v>-2</v>
      </c>
    </row>
    <row r="235" spans="1:7">
      <c r="A235" t="s">
        <v>594</v>
      </c>
      <c r="B235">
        <v>124</v>
      </c>
      <c r="C235">
        <f t="shared" si="9"/>
        <v>-0.26773643491949672</v>
      </c>
      <c r="D235" t="str">
        <f t="shared" si="10"/>
        <v>&lt;=1</v>
      </c>
      <c r="G235" s="108">
        <f t="shared" si="11"/>
        <v>-2</v>
      </c>
    </row>
    <row r="236" spans="1:7">
      <c r="A236" s="8" t="s">
        <v>595</v>
      </c>
      <c r="B236" s="8">
        <v>125</v>
      </c>
      <c r="C236">
        <f t="shared" si="9"/>
        <v>-0.25754997087166609</v>
      </c>
      <c r="D236" t="str">
        <f t="shared" si="10"/>
        <v>&lt;=1</v>
      </c>
      <c r="G236" s="108">
        <f t="shared" si="11"/>
        <v>-2</v>
      </c>
    </row>
    <row r="237" spans="1:7">
      <c r="A237" s="8" t="s">
        <v>596</v>
      </c>
      <c r="B237" s="8">
        <v>125</v>
      </c>
      <c r="C237">
        <f t="shared" si="9"/>
        <v>-0.25754997087166609</v>
      </c>
      <c r="D237" t="str">
        <f t="shared" si="10"/>
        <v>&lt;=1</v>
      </c>
      <c r="G237" s="108">
        <f t="shared" si="11"/>
        <v>-2</v>
      </c>
    </row>
    <row r="238" spans="1:7">
      <c r="A238" s="8" t="s">
        <v>597</v>
      </c>
      <c r="B238" s="8">
        <v>126</v>
      </c>
      <c r="C238">
        <f t="shared" si="9"/>
        <v>-0.24736350682383543</v>
      </c>
      <c r="D238" t="str">
        <f t="shared" si="10"/>
        <v>&lt;=1</v>
      </c>
      <c r="G238" s="108">
        <f t="shared" si="11"/>
        <v>-2</v>
      </c>
    </row>
    <row r="239" spans="1:7">
      <c r="A239" s="26" t="s">
        <v>598</v>
      </c>
      <c r="B239" s="26">
        <v>126</v>
      </c>
      <c r="C239">
        <f t="shared" si="9"/>
        <v>-0.24736350682383543</v>
      </c>
      <c r="D239" t="str">
        <f t="shared" si="10"/>
        <v>&lt;=1</v>
      </c>
      <c r="G239" s="108">
        <f t="shared" si="11"/>
        <v>-2</v>
      </c>
    </row>
    <row r="240" spans="1:7">
      <c r="A240" s="8" t="s">
        <v>599</v>
      </c>
      <c r="B240" s="8">
        <v>127</v>
      </c>
      <c r="C240">
        <f t="shared" si="9"/>
        <v>-0.23717704277600479</v>
      </c>
      <c r="D240" t="str">
        <f t="shared" si="10"/>
        <v>&lt;=1</v>
      </c>
      <c r="G240" s="108">
        <f t="shared" si="11"/>
        <v>-2</v>
      </c>
    </row>
    <row r="241" spans="1:7">
      <c r="A241" s="8" t="s">
        <v>600</v>
      </c>
      <c r="B241" s="8">
        <v>127</v>
      </c>
      <c r="C241">
        <f t="shared" si="9"/>
        <v>-0.23717704277600479</v>
      </c>
      <c r="D241" t="str">
        <f t="shared" si="10"/>
        <v>&lt;=1</v>
      </c>
      <c r="G241" s="108">
        <f t="shared" si="11"/>
        <v>-2</v>
      </c>
    </row>
    <row r="242" spans="1:7">
      <c r="A242" s="26" t="s">
        <v>601</v>
      </c>
      <c r="B242" s="26">
        <v>128</v>
      </c>
      <c r="C242">
        <f t="shared" si="9"/>
        <v>-0.22699057872817413</v>
      </c>
      <c r="D242" t="str">
        <f t="shared" si="10"/>
        <v>&lt;=1</v>
      </c>
      <c r="G242" s="108">
        <f t="shared" si="11"/>
        <v>-2</v>
      </c>
    </row>
    <row r="243" spans="1:7">
      <c r="A243" s="26" t="s">
        <v>602</v>
      </c>
      <c r="B243" s="26">
        <v>128</v>
      </c>
      <c r="C243">
        <f t="shared" si="9"/>
        <v>-0.22699057872817413</v>
      </c>
      <c r="D243" t="str">
        <f t="shared" si="10"/>
        <v>&lt;=1</v>
      </c>
      <c r="G243" s="108">
        <f t="shared" si="11"/>
        <v>-2</v>
      </c>
    </row>
    <row r="244" spans="1:7">
      <c r="A244" s="26" t="s">
        <v>603</v>
      </c>
      <c r="B244" s="26">
        <v>128</v>
      </c>
      <c r="C244">
        <f t="shared" si="9"/>
        <v>-0.22699057872817413</v>
      </c>
      <c r="D244" t="str">
        <f t="shared" si="10"/>
        <v>&lt;=1</v>
      </c>
      <c r="G244" s="108">
        <f t="shared" si="11"/>
        <v>-2</v>
      </c>
    </row>
    <row r="245" spans="1:7">
      <c r="A245" s="8" t="s">
        <v>604</v>
      </c>
      <c r="B245" s="8">
        <v>129</v>
      </c>
      <c r="C245">
        <f t="shared" si="9"/>
        <v>-0.2168041146803435</v>
      </c>
      <c r="D245" t="str">
        <f t="shared" si="10"/>
        <v>&lt;=1</v>
      </c>
      <c r="G245" s="108">
        <f t="shared" si="11"/>
        <v>-2</v>
      </c>
    </row>
    <row r="246" spans="1:7">
      <c r="A246" s="8" t="s">
        <v>605</v>
      </c>
      <c r="B246" s="8">
        <v>129</v>
      </c>
      <c r="C246">
        <f t="shared" si="9"/>
        <v>-0.2168041146803435</v>
      </c>
      <c r="D246" t="str">
        <f t="shared" si="10"/>
        <v>&lt;=1</v>
      </c>
      <c r="G246" s="108">
        <f t="shared" si="11"/>
        <v>-2</v>
      </c>
    </row>
    <row r="247" spans="1:7">
      <c r="A247" s="26" t="s">
        <v>606</v>
      </c>
      <c r="B247" s="26">
        <v>129</v>
      </c>
      <c r="C247">
        <f t="shared" si="9"/>
        <v>-0.2168041146803435</v>
      </c>
      <c r="D247" t="str">
        <f t="shared" si="10"/>
        <v>&lt;=1</v>
      </c>
      <c r="G247" s="108">
        <f t="shared" si="11"/>
        <v>-2</v>
      </c>
    </row>
    <row r="248" spans="1:7">
      <c r="A248" s="26" t="s">
        <v>607</v>
      </c>
      <c r="B248" s="26">
        <v>130</v>
      </c>
      <c r="C248">
        <f t="shared" si="9"/>
        <v>-0.20661765063251286</v>
      </c>
      <c r="D248" t="str">
        <f t="shared" si="10"/>
        <v>&lt;=1</v>
      </c>
      <c r="G248" s="108">
        <f t="shared" si="11"/>
        <v>-2</v>
      </c>
    </row>
    <row r="249" spans="1:7">
      <c r="A249" t="s">
        <v>608</v>
      </c>
      <c r="B249">
        <v>131</v>
      </c>
      <c r="C249">
        <f t="shared" si="9"/>
        <v>-0.1964311865846822</v>
      </c>
      <c r="D249" t="str">
        <f t="shared" si="10"/>
        <v>&lt;=1</v>
      </c>
      <c r="G249" s="108">
        <f t="shared" si="11"/>
        <v>-2</v>
      </c>
    </row>
    <row r="250" spans="1:7">
      <c r="A250" t="s">
        <v>609</v>
      </c>
      <c r="B250">
        <v>131</v>
      </c>
      <c r="C250">
        <f t="shared" si="9"/>
        <v>-0.1964311865846822</v>
      </c>
      <c r="D250" t="str">
        <f t="shared" si="10"/>
        <v>&lt;=1</v>
      </c>
      <c r="G250" s="108">
        <f t="shared" si="11"/>
        <v>-2</v>
      </c>
    </row>
    <row r="251" spans="1:7">
      <c r="A251" s="26" t="s">
        <v>610</v>
      </c>
      <c r="B251" s="26">
        <v>131</v>
      </c>
      <c r="C251">
        <f t="shared" si="9"/>
        <v>-0.1964311865846822</v>
      </c>
      <c r="D251" t="str">
        <f t="shared" si="10"/>
        <v>&lt;=1</v>
      </c>
      <c r="G251" s="108">
        <f t="shared" si="11"/>
        <v>-2</v>
      </c>
    </row>
    <row r="252" spans="1:7">
      <c r="A252" t="s">
        <v>611</v>
      </c>
      <c r="B252">
        <v>132</v>
      </c>
      <c r="C252">
        <f t="shared" si="9"/>
        <v>-0.18624472253685156</v>
      </c>
      <c r="D252" t="str">
        <f t="shared" si="10"/>
        <v>&lt;=1</v>
      </c>
      <c r="G252" s="108">
        <f t="shared" si="11"/>
        <v>-2</v>
      </c>
    </row>
    <row r="253" spans="1:7">
      <c r="A253" t="s">
        <v>612</v>
      </c>
      <c r="B253">
        <v>132</v>
      </c>
      <c r="C253">
        <f t="shared" si="9"/>
        <v>-0.18624472253685156</v>
      </c>
      <c r="D253" t="str">
        <f t="shared" si="10"/>
        <v>&lt;=1</v>
      </c>
      <c r="G253" s="108">
        <f t="shared" si="11"/>
        <v>-2</v>
      </c>
    </row>
    <row r="254" spans="1:7">
      <c r="A254" s="26" t="s">
        <v>613</v>
      </c>
      <c r="B254" s="26">
        <v>132</v>
      </c>
      <c r="C254">
        <f t="shared" si="9"/>
        <v>-0.18624472253685156</v>
      </c>
      <c r="D254" t="str">
        <f t="shared" si="10"/>
        <v>&lt;=1</v>
      </c>
      <c r="G254" s="108">
        <f t="shared" si="11"/>
        <v>-2</v>
      </c>
    </row>
    <row r="255" spans="1:7">
      <c r="A255" s="26" t="s">
        <v>614</v>
      </c>
      <c r="B255" s="26">
        <v>132</v>
      </c>
      <c r="C255">
        <f t="shared" si="9"/>
        <v>-0.18624472253685156</v>
      </c>
      <c r="D255" t="str">
        <f t="shared" si="10"/>
        <v>&lt;=1</v>
      </c>
      <c r="G255" s="108">
        <f t="shared" si="11"/>
        <v>-2</v>
      </c>
    </row>
    <row r="256" spans="1:7">
      <c r="A256" s="26" t="s">
        <v>615</v>
      </c>
      <c r="B256" s="26">
        <v>132</v>
      </c>
      <c r="C256">
        <f t="shared" si="9"/>
        <v>-0.18624472253685156</v>
      </c>
      <c r="D256" t="str">
        <f t="shared" si="10"/>
        <v>&lt;=1</v>
      </c>
      <c r="G256" s="108">
        <f t="shared" si="11"/>
        <v>-2</v>
      </c>
    </row>
    <row r="257" spans="1:7">
      <c r="A257" s="8" t="s">
        <v>616</v>
      </c>
      <c r="B257" s="8">
        <v>134</v>
      </c>
      <c r="C257">
        <f t="shared" si="9"/>
        <v>-0.16587179444119027</v>
      </c>
      <c r="D257" t="str">
        <f t="shared" si="10"/>
        <v>&lt;=1</v>
      </c>
      <c r="G257" s="108">
        <f t="shared" si="11"/>
        <v>-2</v>
      </c>
    </row>
    <row r="258" spans="1:7">
      <c r="A258" s="26" t="s">
        <v>617</v>
      </c>
      <c r="B258" s="26">
        <v>134</v>
      </c>
      <c r="C258">
        <f t="shared" ref="C258:C321" si="12">(B258-$I$3)/$I$7</f>
        <v>-0.16587179444119027</v>
      </c>
      <c r="D258" t="str">
        <f t="shared" ref="D258:D321" si="13">IF(C258&lt;=1, "&lt;=1", IF(C258&lt;=2, "&lt;=2", IF(C258&lt;=3, "&lt;=3", "&lt;=3")))</f>
        <v>&lt;=1</v>
      </c>
      <c r="G258" s="108">
        <f t="shared" si="11"/>
        <v>-2</v>
      </c>
    </row>
    <row r="259" spans="1:7">
      <c r="A259" s="26" t="s">
        <v>618</v>
      </c>
      <c r="B259" s="26">
        <v>134</v>
      </c>
      <c r="C259">
        <f t="shared" si="12"/>
        <v>-0.16587179444119027</v>
      </c>
      <c r="D259" t="str">
        <f t="shared" si="13"/>
        <v>&lt;=1</v>
      </c>
      <c r="G259" s="108">
        <f t="shared" ref="G259:G322" si="14">IF(C259&gt;=3, 3, IF(C259&gt;=2, 2, IF(C259&gt;=1, 1, IF(C259&gt;=-2, -2, IF(C259&gt;=-3, -3, "Error")))))</f>
        <v>-2</v>
      </c>
    </row>
    <row r="260" spans="1:7">
      <c r="A260" t="s">
        <v>619</v>
      </c>
      <c r="B260">
        <v>135</v>
      </c>
      <c r="C260">
        <f t="shared" si="12"/>
        <v>-0.15568533039335963</v>
      </c>
      <c r="D260" t="str">
        <f t="shared" si="13"/>
        <v>&lt;=1</v>
      </c>
      <c r="G260" s="108">
        <f t="shared" si="14"/>
        <v>-2</v>
      </c>
    </row>
    <row r="261" spans="1:7">
      <c r="A261" t="s">
        <v>620</v>
      </c>
      <c r="B261">
        <v>135</v>
      </c>
      <c r="C261">
        <f t="shared" si="12"/>
        <v>-0.15568533039335963</v>
      </c>
      <c r="D261" t="str">
        <f t="shared" si="13"/>
        <v>&lt;=1</v>
      </c>
      <c r="G261" s="108">
        <f t="shared" si="14"/>
        <v>-2</v>
      </c>
    </row>
    <row r="262" spans="1:7">
      <c r="A262" s="26" t="s">
        <v>621</v>
      </c>
      <c r="B262" s="26">
        <v>135</v>
      </c>
      <c r="C262">
        <f t="shared" si="12"/>
        <v>-0.15568533039335963</v>
      </c>
      <c r="D262" t="str">
        <f t="shared" si="13"/>
        <v>&lt;=1</v>
      </c>
      <c r="G262" s="108">
        <f t="shared" si="14"/>
        <v>-2</v>
      </c>
    </row>
    <row r="263" spans="1:7">
      <c r="A263" s="26" t="s">
        <v>622</v>
      </c>
      <c r="B263" s="26">
        <v>135</v>
      </c>
      <c r="C263">
        <f t="shared" si="12"/>
        <v>-0.15568533039335963</v>
      </c>
      <c r="D263" t="str">
        <f t="shared" si="13"/>
        <v>&lt;=1</v>
      </c>
      <c r="G263" s="108">
        <f t="shared" si="14"/>
        <v>-2</v>
      </c>
    </row>
    <row r="264" spans="1:7">
      <c r="A264" s="26" t="s">
        <v>623</v>
      </c>
      <c r="B264" s="26">
        <v>136</v>
      </c>
      <c r="C264">
        <f t="shared" si="12"/>
        <v>-0.14549886634552897</v>
      </c>
      <c r="D264" t="str">
        <f t="shared" si="13"/>
        <v>&lt;=1</v>
      </c>
      <c r="G264" s="108">
        <f t="shared" si="14"/>
        <v>-2</v>
      </c>
    </row>
    <row r="265" spans="1:7">
      <c r="A265" t="s">
        <v>624</v>
      </c>
      <c r="B265">
        <v>137</v>
      </c>
      <c r="C265">
        <f t="shared" si="12"/>
        <v>-0.13531240229769834</v>
      </c>
      <c r="D265" t="str">
        <f t="shared" si="13"/>
        <v>&lt;=1</v>
      </c>
      <c r="G265" s="108">
        <f t="shared" si="14"/>
        <v>-2</v>
      </c>
    </row>
    <row r="266" spans="1:7">
      <c r="A266" t="s">
        <v>625</v>
      </c>
      <c r="B266">
        <v>137</v>
      </c>
      <c r="C266">
        <f t="shared" si="12"/>
        <v>-0.13531240229769834</v>
      </c>
      <c r="D266" t="str">
        <f t="shared" si="13"/>
        <v>&lt;=1</v>
      </c>
      <c r="G266" s="108">
        <f t="shared" si="14"/>
        <v>-2</v>
      </c>
    </row>
    <row r="267" spans="1:7">
      <c r="A267" s="26" t="s">
        <v>626</v>
      </c>
      <c r="B267" s="26">
        <v>137</v>
      </c>
      <c r="C267">
        <f t="shared" si="12"/>
        <v>-0.13531240229769834</v>
      </c>
      <c r="D267" t="str">
        <f t="shared" si="13"/>
        <v>&lt;=1</v>
      </c>
      <c r="G267" s="108">
        <f t="shared" si="14"/>
        <v>-2</v>
      </c>
    </row>
    <row r="268" spans="1:7">
      <c r="A268" s="26" t="s">
        <v>627</v>
      </c>
      <c r="B268" s="26">
        <v>137</v>
      </c>
      <c r="C268">
        <f t="shared" si="12"/>
        <v>-0.13531240229769834</v>
      </c>
      <c r="D268" t="str">
        <f t="shared" si="13"/>
        <v>&lt;=1</v>
      </c>
      <c r="G268" s="108">
        <f t="shared" si="14"/>
        <v>-2</v>
      </c>
    </row>
    <row r="269" spans="1:7">
      <c r="A269" s="26" t="s">
        <v>628</v>
      </c>
      <c r="B269" s="26">
        <v>137</v>
      </c>
      <c r="C269">
        <f t="shared" si="12"/>
        <v>-0.13531240229769834</v>
      </c>
      <c r="D269" t="str">
        <f t="shared" si="13"/>
        <v>&lt;=1</v>
      </c>
      <c r="G269" s="108">
        <f t="shared" si="14"/>
        <v>-2</v>
      </c>
    </row>
    <row r="270" spans="1:7">
      <c r="A270" s="26" t="s">
        <v>629</v>
      </c>
      <c r="B270" s="26">
        <v>138</v>
      </c>
      <c r="C270">
        <f t="shared" si="12"/>
        <v>-0.12512593824986767</v>
      </c>
      <c r="D270" t="str">
        <f t="shared" si="13"/>
        <v>&lt;=1</v>
      </c>
      <c r="G270" s="108">
        <f t="shared" si="14"/>
        <v>-2</v>
      </c>
    </row>
    <row r="271" spans="1:7">
      <c r="A271" s="26" t="s">
        <v>630</v>
      </c>
      <c r="B271" s="26">
        <v>138</v>
      </c>
      <c r="C271">
        <f t="shared" si="12"/>
        <v>-0.12512593824986767</v>
      </c>
      <c r="D271" t="str">
        <f t="shared" si="13"/>
        <v>&lt;=1</v>
      </c>
      <c r="G271" s="108">
        <f t="shared" si="14"/>
        <v>-2</v>
      </c>
    </row>
    <row r="272" spans="1:7">
      <c r="A272" s="8" t="s">
        <v>631</v>
      </c>
      <c r="B272" s="8">
        <v>139</v>
      </c>
      <c r="C272">
        <f t="shared" si="12"/>
        <v>-0.11493947420203704</v>
      </c>
      <c r="D272" t="str">
        <f t="shared" si="13"/>
        <v>&lt;=1</v>
      </c>
      <c r="G272" s="108">
        <f t="shared" si="14"/>
        <v>-2</v>
      </c>
    </row>
    <row r="273" spans="1:7">
      <c r="A273" s="8" t="s">
        <v>632</v>
      </c>
      <c r="B273" s="8">
        <v>139</v>
      </c>
      <c r="C273">
        <f t="shared" si="12"/>
        <v>-0.11493947420203704</v>
      </c>
      <c r="D273" t="str">
        <f t="shared" si="13"/>
        <v>&lt;=1</v>
      </c>
      <c r="G273" s="108">
        <f t="shared" si="14"/>
        <v>-2</v>
      </c>
    </row>
    <row r="274" spans="1:7">
      <c r="A274" t="s">
        <v>633</v>
      </c>
      <c r="B274">
        <v>139</v>
      </c>
      <c r="C274">
        <f t="shared" si="12"/>
        <v>-0.11493947420203704</v>
      </c>
      <c r="D274" t="str">
        <f t="shared" si="13"/>
        <v>&lt;=1</v>
      </c>
      <c r="G274" s="108">
        <f t="shared" si="14"/>
        <v>-2</v>
      </c>
    </row>
    <row r="275" spans="1:7">
      <c r="A275" s="26" t="s">
        <v>634</v>
      </c>
      <c r="B275" s="26">
        <v>139</v>
      </c>
      <c r="C275">
        <f t="shared" si="12"/>
        <v>-0.11493947420203704</v>
      </c>
      <c r="D275" t="str">
        <f t="shared" si="13"/>
        <v>&lt;=1</v>
      </c>
      <c r="G275" s="108">
        <f t="shared" si="14"/>
        <v>-2</v>
      </c>
    </row>
    <row r="276" spans="1:7">
      <c r="A276" s="26" t="s">
        <v>635</v>
      </c>
      <c r="B276" s="26">
        <v>139</v>
      </c>
      <c r="C276">
        <f t="shared" si="12"/>
        <v>-0.11493947420203704</v>
      </c>
      <c r="D276" t="str">
        <f t="shared" si="13"/>
        <v>&lt;=1</v>
      </c>
      <c r="G276" s="108">
        <f t="shared" si="14"/>
        <v>-2</v>
      </c>
    </row>
    <row r="277" spans="1:7">
      <c r="A277" s="26" t="s">
        <v>636</v>
      </c>
      <c r="B277" s="26">
        <v>139</v>
      </c>
      <c r="C277">
        <f t="shared" si="12"/>
        <v>-0.11493947420203704</v>
      </c>
      <c r="D277" t="str">
        <f t="shared" si="13"/>
        <v>&lt;=1</v>
      </c>
      <c r="G277" s="108">
        <f t="shared" si="14"/>
        <v>-2</v>
      </c>
    </row>
    <row r="278" spans="1:7">
      <c r="A278" s="26" t="s">
        <v>637</v>
      </c>
      <c r="B278" s="26">
        <v>139</v>
      </c>
      <c r="C278">
        <f t="shared" si="12"/>
        <v>-0.11493947420203704</v>
      </c>
      <c r="D278" t="str">
        <f t="shared" si="13"/>
        <v>&lt;=1</v>
      </c>
      <c r="G278" s="108">
        <f t="shared" si="14"/>
        <v>-2</v>
      </c>
    </row>
    <row r="279" spans="1:7">
      <c r="A279" s="8" t="s">
        <v>638</v>
      </c>
      <c r="B279" s="8">
        <v>140</v>
      </c>
      <c r="C279">
        <f t="shared" si="12"/>
        <v>-0.10475301015420639</v>
      </c>
      <c r="D279" t="str">
        <f t="shared" si="13"/>
        <v>&lt;=1</v>
      </c>
      <c r="G279" s="108">
        <f t="shared" si="14"/>
        <v>-2</v>
      </c>
    </row>
    <row r="280" spans="1:7">
      <c r="A280" s="26" t="s">
        <v>639</v>
      </c>
      <c r="B280" s="26">
        <v>140</v>
      </c>
      <c r="C280">
        <f t="shared" si="12"/>
        <v>-0.10475301015420639</v>
      </c>
      <c r="D280" t="str">
        <f t="shared" si="13"/>
        <v>&lt;=1</v>
      </c>
      <c r="G280" s="108">
        <f t="shared" si="14"/>
        <v>-2</v>
      </c>
    </row>
    <row r="281" spans="1:7">
      <c r="A281" t="s">
        <v>640</v>
      </c>
      <c r="B281">
        <v>141</v>
      </c>
      <c r="C281">
        <f t="shared" si="12"/>
        <v>-9.4566546106375743E-2</v>
      </c>
      <c r="D281" t="str">
        <f t="shared" si="13"/>
        <v>&lt;=1</v>
      </c>
      <c r="G281" s="108">
        <f t="shared" si="14"/>
        <v>-2</v>
      </c>
    </row>
    <row r="282" spans="1:7">
      <c r="A282" s="26" t="s">
        <v>641</v>
      </c>
      <c r="B282" s="26">
        <v>141</v>
      </c>
      <c r="C282">
        <f t="shared" si="12"/>
        <v>-9.4566546106375743E-2</v>
      </c>
      <c r="D282" t="str">
        <f t="shared" si="13"/>
        <v>&lt;=1</v>
      </c>
      <c r="G282" s="108">
        <f t="shared" si="14"/>
        <v>-2</v>
      </c>
    </row>
    <row r="283" spans="1:7">
      <c r="A283" s="26" t="s">
        <v>642</v>
      </c>
      <c r="B283" s="26">
        <v>141</v>
      </c>
      <c r="C283">
        <f t="shared" si="12"/>
        <v>-9.4566546106375743E-2</v>
      </c>
      <c r="D283" t="str">
        <f t="shared" si="13"/>
        <v>&lt;=1</v>
      </c>
      <c r="G283" s="108">
        <f t="shared" si="14"/>
        <v>-2</v>
      </c>
    </row>
    <row r="284" spans="1:7">
      <c r="A284" s="8" t="s">
        <v>643</v>
      </c>
      <c r="B284" s="8">
        <v>142</v>
      </c>
      <c r="C284">
        <f t="shared" si="12"/>
        <v>-8.4380082058545094E-2</v>
      </c>
      <c r="D284" t="str">
        <f t="shared" si="13"/>
        <v>&lt;=1</v>
      </c>
      <c r="G284" s="108">
        <f t="shared" si="14"/>
        <v>-2</v>
      </c>
    </row>
    <row r="285" spans="1:7">
      <c r="A285" s="26" t="s">
        <v>644</v>
      </c>
      <c r="B285" s="26">
        <v>142</v>
      </c>
      <c r="C285">
        <f t="shared" si="12"/>
        <v>-8.4380082058545094E-2</v>
      </c>
      <c r="D285" t="str">
        <f t="shared" si="13"/>
        <v>&lt;=1</v>
      </c>
      <c r="G285" s="108">
        <f t="shared" si="14"/>
        <v>-2</v>
      </c>
    </row>
    <row r="286" spans="1:7">
      <c r="A286" s="26" t="s">
        <v>645</v>
      </c>
      <c r="B286" s="26">
        <v>143</v>
      </c>
      <c r="C286">
        <f t="shared" si="12"/>
        <v>-7.4193618010714446E-2</v>
      </c>
      <c r="D286" t="str">
        <f t="shared" si="13"/>
        <v>&lt;=1</v>
      </c>
      <c r="G286" s="108">
        <f t="shared" si="14"/>
        <v>-2</v>
      </c>
    </row>
    <row r="287" spans="1:7">
      <c r="A287" s="26" t="s">
        <v>646</v>
      </c>
      <c r="B287" s="26">
        <v>143</v>
      </c>
      <c r="C287">
        <f t="shared" si="12"/>
        <v>-7.4193618010714446E-2</v>
      </c>
      <c r="D287" t="str">
        <f t="shared" si="13"/>
        <v>&lt;=1</v>
      </c>
      <c r="G287" s="108">
        <f t="shared" si="14"/>
        <v>-2</v>
      </c>
    </row>
    <row r="288" spans="1:7">
      <c r="A288" t="s">
        <v>647</v>
      </c>
      <c r="B288">
        <v>144</v>
      </c>
      <c r="C288">
        <f t="shared" si="12"/>
        <v>-6.4007153962883812E-2</v>
      </c>
      <c r="D288" t="str">
        <f t="shared" si="13"/>
        <v>&lt;=1</v>
      </c>
      <c r="G288" s="108">
        <f t="shared" si="14"/>
        <v>-2</v>
      </c>
    </row>
    <row r="289" spans="1:7">
      <c r="A289" s="26" t="s">
        <v>648</v>
      </c>
      <c r="B289" s="26">
        <v>144</v>
      </c>
      <c r="C289">
        <f t="shared" si="12"/>
        <v>-6.4007153962883812E-2</v>
      </c>
      <c r="D289" t="str">
        <f t="shared" si="13"/>
        <v>&lt;=1</v>
      </c>
      <c r="G289" s="108">
        <f t="shared" si="14"/>
        <v>-2</v>
      </c>
    </row>
    <row r="290" spans="1:7">
      <c r="A290" s="26" t="s">
        <v>649</v>
      </c>
      <c r="B290" s="26">
        <v>144</v>
      </c>
      <c r="C290">
        <f t="shared" si="12"/>
        <v>-6.4007153962883812E-2</v>
      </c>
      <c r="D290" t="str">
        <f t="shared" si="13"/>
        <v>&lt;=1</v>
      </c>
      <c r="G290" s="108">
        <f t="shared" si="14"/>
        <v>-2</v>
      </c>
    </row>
    <row r="291" spans="1:7">
      <c r="A291" t="s">
        <v>650</v>
      </c>
      <c r="B291">
        <v>145</v>
      </c>
      <c r="C291">
        <f t="shared" si="12"/>
        <v>-5.3820689915053156E-2</v>
      </c>
      <c r="D291" t="str">
        <f t="shared" si="13"/>
        <v>&lt;=1</v>
      </c>
      <c r="G291" s="108">
        <f t="shared" si="14"/>
        <v>-2</v>
      </c>
    </row>
    <row r="292" spans="1:7">
      <c r="A292" t="s">
        <v>651</v>
      </c>
      <c r="B292">
        <v>145</v>
      </c>
      <c r="C292">
        <f t="shared" si="12"/>
        <v>-5.3820689915053156E-2</v>
      </c>
      <c r="D292" t="str">
        <f t="shared" si="13"/>
        <v>&lt;=1</v>
      </c>
      <c r="G292" s="108">
        <f t="shared" si="14"/>
        <v>-2</v>
      </c>
    </row>
    <row r="293" spans="1:7">
      <c r="A293" s="26" t="s">
        <v>652</v>
      </c>
      <c r="B293" s="26">
        <v>145</v>
      </c>
      <c r="C293">
        <f t="shared" si="12"/>
        <v>-5.3820689915053156E-2</v>
      </c>
      <c r="D293" t="str">
        <f t="shared" si="13"/>
        <v>&lt;=1</v>
      </c>
      <c r="G293" s="108">
        <f t="shared" si="14"/>
        <v>-2</v>
      </c>
    </row>
    <row r="294" spans="1:7">
      <c r="A294" s="26" t="s">
        <v>653</v>
      </c>
      <c r="B294" s="26">
        <v>145</v>
      </c>
      <c r="C294">
        <f t="shared" si="12"/>
        <v>-5.3820689915053156E-2</v>
      </c>
      <c r="D294" t="str">
        <f t="shared" si="13"/>
        <v>&lt;=1</v>
      </c>
      <c r="G294" s="108">
        <f t="shared" si="14"/>
        <v>-2</v>
      </c>
    </row>
    <row r="295" spans="1:7">
      <c r="A295" s="26" t="s">
        <v>654</v>
      </c>
      <c r="B295" s="26">
        <v>146</v>
      </c>
      <c r="C295">
        <f t="shared" si="12"/>
        <v>-4.3634225867222515E-2</v>
      </c>
      <c r="D295" t="str">
        <f t="shared" si="13"/>
        <v>&lt;=1</v>
      </c>
      <c r="G295" s="108">
        <f t="shared" si="14"/>
        <v>-2</v>
      </c>
    </row>
    <row r="296" spans="1:7">
      <c r="A296" s="26" t="s">
        <v>655</v>
      </c>
      <c r="B296" s="26">
        <v>146</v>
      </c>
      <c r="C296">
        <f t="shared" si="12"/>
        <v>-4.3634225867222515E-2</v>
      </c>
      <c r="D296" t="str">
        <f t="shared" si="13"/>
        <v>&lt;=1</v>
      </c>
      <c r="G296" s="108">
        <f t="shared" si="14"/>
        <v>-2</v>
      </c>
    </row>
    <row r="297" spans="1:7">
      <c r="A297" t="s">
        <v>656</v>
      </c>
      <c r="B297">
        <v>147</v>
      </c>
      <c r="C297">
        <f t="shared" si="12"/>
        <v>-3.3447761819391866E-2</v>
      </c>
      <c r="D297" t="str">
        <f t="shared" si="13"/>
        <v>&lt;=1</v>
      </c>
      <c r="G297" s="108">
        <f t="shared" si="14"/>
        <v>-2</v>
      </c>
    </row>
    <row r="298" spans="1:7">
      <c r="A298" s="26" t="s">
        <v>657</v>
      </c>
      <c r="B298" s="26">
        <v>147</v>
      </c>
      <c r="C298">
        <f t="shared" si="12"/>
        <v>-3.3447761819391866E-2</v>
      </c>
      <c r="D298" t="str">
        <f t="shared" si="13"/>
        <v>&lt;=1</v>
      </c>
      <c r="G298" s="108">
        <f t="shared" si="14"/>
        <v>-2</v>
      </c>
    </row>
    <row r="299" spans="1:7">
      <c r="A299" s="26" t="s">
        <v>658</v>
      </c>
      <c r="B299" s="26">
        <v>147</v>
      </c>
      <c r="C299">
        <f t="shared" si="12"/>
        <v>-3.3447761819391866E-2</v>
      </c>
      <c r="D299" t="str">
        <f t="shared" si="13"/>
        <v>&lt;=1</v>
      </c>
      <c r="G299" s="108">
        <f t="shared" si="14"/>
        <v>-2</v>
      </c>
    </row>
    <row r="300" spans="1:7">
      <c r="A300" s="8" t="s">
        <v>659</v>
      </c>
      <c r="B300" s="8">
        <v>148</v>
      </c>
      <c r="C300">
        <f t="shared" si="12"/>
        <v>-2.3261297771561221E-2</v>
      </c>
      <c r="D300" t="str">
        <f t="shared" si="13"/>
        <v>&lt;=1</v>
      </c>
      <c r="G300" s="108">
        <f t="shared" si="14"/>
        <v>-2</v>
      </c>
    </row>
    <row r="301" spans="1:7">
      <c r="A301" s="26" t="s">
        <v>660</v>
      </c>
      <c r="B301" s="26">
        <v>148</v>
      </c>
      <c r="C301">
        <f t="shared" si="12"/>
        <v>-2.3261297771561221E-2</v>
      </c>
      <c r="D301" t="str">
        <f t="shared" si="13"/>
        <v>&lt;=1</v>
      </c>
      <c r="G301" s="108">
        <f t="shared" si="14"/>
        <v>-2</v>
      </c>
    </row>
    <row r="302" spans="1:7">
      <c r="A302" s="26" t="s">
        <v>661</v>
      </c>
      <c r="B302" s="26">
        <v>148</v>
      </c>
      <c r="C302">
        <f t="shared" si="12"/>
        <v>-2.3261297771561221E-2</v>
      </c>
      <c r="D302" t="str">
        <f t="shared" si="13"/>
        <v>&lt;=1</v>
      </c>
      <c r="G302" s="108">
        <f t="shared" si="14"/>
        <v>-2</v>
      </c>
    </row>
    <row r="303" spans="1:7">
      <c r="A303" s="8" t="s">
        <v>662</v>
      </c>
      <c r="B303" s="8">
        <v>149</v>
      </c>
      <c r="C303">
        <f t="shared" si="12"/>
        <v>-1.3074833723730575E-2</v>
      </c>
      <c r="D303" t="str">
        <f t="shared" si="13"/>
        <v>&lt;=1</v>
      </c>
      <c r="G303" s="108">
        <f t="shared" si="14"/>
        <v>-2</v>
      </c>
    </row>
    <row r="304" spans="1:7">
      <c r="A304" s="26" t="s">
        <v>663</v>
      </c>
      <c r="B304" s="26">
        <v>149</v>
      </c>
      <c r="C304">
        <f t="shared" si="12"/>
        <v>-1.3074833723730575E-2</v>
      </c>
      <c r="D304" t="str">
        <f t="shared" si="13"/>
        <v>&lt;=1</v>
      </c>
      <c r="G304" s="108">
        <f t="shared" si="14"/>
        <v>-2</v>
      </c>
    </row>
    <row r="305" spans="1:7">
      <c r="A305" s="8" t="s">
        <v>664</v>
      </c>
      <c r="B305" s="8">
        <v>150</v>
      </c>
      <c r="C305">
        <f t="shared" si="12"/>
        <v>-2.8883696758999276E-3</v>
      </c>
      <c r="D305" t="str">
        <f t="shared" si="13"/>
        <v>&lt;=1</v>
      </c>
      <c r="G305" s="108">
        <f t="shared" si="14"/>
        <v>-2</v>
      </c>
    </row>
    <row r="306" spans="1:7">
      <c r="A306" s="26" t="s">
        <v>665</v>
      </c>
      <c r="B306" s="26">
        <v>150</v>
      </c>
      <c r="C306">
        <f t="shared" si="12"/>
        <v>-2.8883696758999276E-3</v>
      </c>
      <c r="D306" t="str">
        <f t="shared" si="13"/>
        <v>&lt;=1</v>
      </c>
      <c r="G306" s="108">
        <f t="shared" si="14"/>
        <v>-2</v>
      </c>
    </row>
    <row r="307" spans="1:7">
      <c r="A307" s="26" t="s">
        <v>666</v>
      </c>
      <c r="B307" s="26">
        <v>150</v>
      </c>
      <c r="C307">
        <f t="shared" si="12"/>
        <v>-2.8883696758999276E-3</v>
      </c>
      <c r="D307" t="str">
        <f t="shared" si="13"/>
        <v>&lt;=1</v>
      </c>
      <c r="G307" s="108">
        <f t="shared" si="14"/>
        <v>-2</v>
      </c>
    </row>
    <row r="308" spans="1:7">
      <c r="A308" s="26" t="s">
        <v>667</v>
      </c>
      <c r="B308" s="26">
        <v>150</v>
      </c>
      <c r="C308">
        <f t="shared" si="12"/>
        <v>-2.8883696758999276E-3</v>
      </c>
      <c r="D308" t="str">
        <f t="shared" si="13"/>
        <v>&lt;=1</v>
      </c>
      <c r="G308" s="108">
        <f t="shared" si="14"/>
        <v>-2</v>
      </c>
    </row>
    <row r="309" spans="1:7">
      <c r="A309" s="26" t="s">
        <v>668</v>
      </c>
      <c r="B309" s="26">
        <v>151</v>
      </c>
      <c r="C309">
        <f t="shared" si="12"/>
        <v>7.2980943719307186E-3</v>
      </c>
      <c r="D309" t="str">
        <f t="shared" si="13"/>
        <v>&lt;=1</v>
      </c>
      <c r="G309" s="108">
        <f t="shared" si="14"/>
        <v>-2</v>
      </c>
    </row>
    <row r="310" spans="1:7">
      <c r="A310" t="s">
        <v>669</v>
      </c>
      <c r="B310">
        <v>154</v>
      </c>
      <c r="C310">
        <f t="shared" si="12"/>
        <v>3.7857486515422659E-2</v>
      </c>
      <c r="D310" t="str">
        <f t="shared" si="13"/>
        <v>&lt;=1</v>
      </c>
      <c r="G310" s="108">
        <f t="shared" si="14"/>
        <v>-2</v>
      </c>
    </row>
    <row r="311" spans="1:7">
      <c r="A311" s="26" t="s">
        <v>670</v>
      </c>
      <c r="B311" s="26">
        <v>156</v>
      </c>
      <c r="C311">
        <f t="shared" si="12"/>
        <v>5.8230414611083949E-2</v>
      </c>
      <c r="D311" t="str">
        <f t="shared" si="13"/>
        <v>&lt;=1</v>
      </c>
      <c r="G311" s="108">
        <f t="shared" si="14"/>
        <v>-2</v>
      </c>
    </row>
    <row r="312" spans="1:7">
      <c r="A312" t="s">
        <v>671</v>
      </c>
      <c r="B312">
        <v>157</v>
      </c>
      <c r="C312">
        <f t="shared" si="12"/>
        <v>6.841687865891459E-2</v>
      </c>
      <c r="D312" t="str">
        <f t="shared" si="13"/>
        <v>&lt;=1</v>
      </c>
      <c r="G312" s="108">
        <f t="shared" si="14"/>
        <v>-2</v>
      </c>
    </row>
    <row r="313" spans="1:7">
      <c r="A313" s="26" t="s">
        <v>672</v>
      </c>
      <c r="B313" s="26">
        <v>158</v>
      </c>
      <c r="C313">
        <f t="shared" si="12"/>
        <v>7.8603342706745238E-2</v>
      </c>
      <c r="D313" t="str">
        <f t="shared" si="13"/>
        <v>&lt;=1</v>
      </c>
      <c r="G313" s="108">
        <f t="shared" si="14"/>
        <v>-2</v>
      </c>
    </row>
    <row r="314" spans="1:7">
      <c r="A314" s="8" t="s">
        <v>673</v>
      </c>
      <c r="B314" s="8">
        <v>159</v>
      </c>
      <c r="C314">
        <f t="shared" si="12"/>
        <v>8.8789806754575887E-2</v>
      </c>
      <c r="D314" t="str">
        <f t="shared" si="13"/>
        <v>&lt;=1</v>
      </c>
      <c r="G314" s="108">
        <f t="shared" si="14"/>
        <v>-2</v>
      </c>
    </row>
    <row r="315" spans="1:7">
      <c r="A315" t="s">
        <v>674</v>
      </c>
      <c r="B315">
        <v>159</v>
      </c>
      <c r="C315">
        <f t="shared" si="12"/>
        <v>8.8789806754575887E-2</v>
      </c>
      <c r="D315" t="str">
        <f t="shared" si="13"/>
        <v>&lt;=1</v>
      </c>
      <c r="G315" s="108">
        <f t="shared" si="14"/>
        <v>-2</v>
      </c>
    </row>
    <row r="316" spans="1:7">
      <c r="A316" t="s">
        <v>675</v>
      </c>
      <c r="B316">
        <v>159</v>
      </c>
      <c r="C316">
        <f t="shared" si="12"/>
        <v>8.8789806754575887E-2</v>
      </c>
      <c r="D316" t="str">
        <f t="shared" si="13"/>
        <v>&lt;=1</v>
      </c>
      <c r="G316" s="108">
        <f t="shared" si="14"/>
        <v>-2</v>
      </c>
    </row>
    <row r="317" spans="1:7">
      <c r="A317" s="26" t="s">
        <v>676</v>
      </c>
      <c r="B317" s="26">
        <v>159</v>
      </c>
      <c r="C317">
        <f t="shared" si="12"/>
        <v>8.8789806754575887E-2</v>
      </c>
      <c r="D317" t="str">
        <f t="shared" si="13"/>
        <v>&lt;=1</v>
      </c>
      <c r="G317" s="108">
        <f t="shared" si="14"/>
        <v>-2</v>
      </c>
    </row>
    <row r="318" spans="1:7">
      <c r="A318" s="26" t="s">
        <v>677</v>
      </c>
      <c r="B318" s="26">
        <v>161</v>
      </c>
      <c r="C318">
        <f t="shared" si="12"/>
        <v>0.10916273485023718</v>
      </c>
      <c r="D318" t="str">
        <f t="shared" si="13"/>
        <v>&lt;=1</v>
      </c>
      <c r="G318" s="108">
        <f t="shared" si="14"/>
        <v>-2</v>
      </c>
    </row>
    <row r="319" spans="1:7">
      <c r="A319" t="s">
        <v>678</v>
      </c>
      <c r="B319">
        <v>162</v>
      </c>
      <c r="C319">
        <f t="shared" si="12"/>
        <v>0.11934919889806783</v>
      </c>
      <c r="D319" t="str">
        <f t="shared" si="13"/>
        <v>&lt;=1</v>
      </c>
      <c r="G319" s="108">
        <f t="shared" si="14"/>
        <v>-2</v>
      </c>
    </row>
    <row r="320" spans="1:7">
      <c r="A320" s="8" t="s">
        <v>679</v>
      </c>
      <c r="B320" s="8">
        <v>163</v>
      </c>
      <c r="C320">
        <f t="shared" si="12"/>
        <v>0.12953566294589847</v>
      </c>
      <c r="D320" t="str">
        <f t="shared" si="13"/>
        <v>&lt;=1</v>
      </c>
      <c r="G320" s="108">
        <f t="shared" si="14"/>
        <v>-2</v>
      </c>
    </row>
    <row r="321" spans="1:7">
      <c r="A321" s="8" t="s">
        <v>680</v>
      </c>
      <c r="B321" s="8">
        <v>165</v>
      </c>
      <c r="C321">
        <f t="shared" si="12"/>
        <v>0.14990859104155976</v>
      </c>
      <c r="D321" t="str">
        <f t="shared" si="13"/>
        <v>&lt;=1</v>
      </c>
      <c r="G321" s="108">
        <f t="shared" si="14"/>
        <v>-2</v>
      </c>
    </row>
    <row r="322" spans="1:7">
      <c r="A322" t="s">
        <v>681</v>
      </c>
      <c r="B322">
        <v>165</v>
      </c>
      <c r="C322">
        <f t="shared" ref="C322:C385" si="15">(B322-$I$3)/$I$7</f>
        <v>0.14990859104155976</v>
      </c>
      <c r="D322" t="str">
        <f t="shared" ref="D322:D385" si="16">IF(C322&lt;=1, "&lt;=1", IF(C322&lt;=2, "&lt;=2", IF(C322&lt;=3, "&lt;=3", "&lt;=3")))</f>
        <v>&lt;=1</v>
      </c>
      <c r="G322" s="108">
        <f t="shared" si="14"/>
        <v>-2</v>
      </c>
    </row>
    <row r="323" spans="1:7">
      <c r="A323" t="s">
        <v>682</v>
      </c>
      <c r="B323">
        <v>165</v>
      </c>
      <c r="C323">
        <f t="shared" si="15"/>
        <v>0.14990859104155976</v>
      </c>
      <c r="D323" t="str">
        <f t="shared" si="16"/>
        <v>&lt;=1</v>
      </c>
      <c r="G323" s="108">
        <f t="shared" ref="G323:G386" si="17">IF(C323&gt;=3, 3, IF(C323&gt;=2, 2, IF(C323&gt;=1, 1, IF(C323&gt;=-2, -2, IF(C323&gt;=-3, -3, "Error")))))</f>
        <v>-2</v>
      </c>
    </row>
    <row r="324" spans="1:7">
      <c r="A324" s="8" t="s">
        <v>683</v>
      </c>
      <c r="B324" s="8">
        <v>166</v>
      </c>
      <c r="C324">
        <f t="shared" si="15"/>
        <v>0.1600950550893904</v>
      </c>
      <c r="D324" t="str">
        <f t="shared" si="16"/>
        <v>&lt;=1</v>
      </c>
      <c r="G324" s="108">
        <f t="shared" si="17"/>
        <v>-2</v>
      </c>
    </row>
    <row r="325" spans="1:7">
      <c r="A325" t="s">
        <v>684</v>
      </c>
      <c r="B325">
        <v>166</v>
      </c>
      <c r="C325">
        <f t="shared" si="15"/>
        <v>0.1600950550893904</v>
      </c>
      <c r="D325" t="str">
        <f t="shared" si="16"/>
        <v>&lt;=1</v>
      </c>
      <c r="G325" s="108">
        <f t="shared" si="17"/>
        <v>-2</v>
      </c>
    </row>
    <row r="326" spans="1:7">
      <c r="A326" t="s">
        <v>685</v>
      </c>
      <c r="B326">
        <v>166</v>
      </c>
      <c r="C326">
        <f t="shared" si="15"/>
        <v>0.1600950550893904</v>
      </c>
      <c r="D326" t="str">
        <f t="shared" si="16"/>
        <v>&lt;=1</v>
      </c>
      <c r="G326" s="108">
        <f t="shared" si="17"/>
        <v>-2</v>
      </c>
    </row>
    <row r="327" spans="1:7">
      <c r="A327" s="8" t="s">
        <v>686</v>
      </c>
      <c r="B327" s="8">
        <v>167</v>
      </c>
      <c r="C327">
        <f t="shared" si="15"/>
        <v>0.17028151913722106</v>
      </c>
      <c r="D327" t="str">
        <f t="shared" si="16"/>
        <v>&lt;=1</v>
      </c>
      <c r="G327" s="108">
        <f t="shared" si="17"/>
        <v>-2</v>
      </c>
    </row>
    <row r="328" spans="1:7">
      <c r="A328" s="8" t="s">
        <v>687</v>
      </c>
      <c r="B328" s="8">
        <v>168</v>
      </c>
      <c r="C328">
        <f t="shared" si="15"/>
        <v>0.18046798318505169</v>
      </c>
      <c r="D328" t="str">
        <f t="shared" si="16"/>
        <v>&lt;=1</v>
      </c>
      <c r="G328" s="108">
        <f t="shared" si="17"/>
        <v>-2</v>
      </c>
    </row>
    <row r="329" spans="1:7">
      <c r="A329" t="s">
        <v>688</v>
      </c>
      <c r="B329">
        <v>169</v>
      </c>
      <c r="C329">
        <f t="shared" si="15"/>
        <v>0.19065444723288236</v>
      </c>
      <c r="D329" t="str">
        <f t="shared" si="16"/>
        <v>&lt;=1</v>
      </c>
      <c r="G329" s="108">
        <f t="shared" si="17"/>
        <v>-2</v>
      </c>
    </row>
    <row r="330" spans="1:7">
      <c r="A330" t="s">
        <v>689</v>
      </c>
      <c r="B330">
        <v>170</v>
      </c>
      <c r="C330">
        <f t="shared" si="15"/>
        <v>0.20084091128071299</v>
      </c>
      <c r="D330" t="str">
        <f t="shared" si="16"/>
        <v>&lt;=1</v>
      </c>
      <c r="G330" s="108">
        <f t="shared" si="17"/>
        <v>-2</v>
      </c>
    </row>
    <row r="331" spans="1:7">
      <c r="A331" t="s">
        <v>690</v>
      </c>
      <c r="B331">
        <v>173</v>
      </c>
      <c r="C331">
        <f t="shared" si="15"/>
        <v>0.23140030342420492</v>
      </c>
      <c r="D331" t="str">
        <f t="shared" si="16"/>
        <v>&lt;=1</v>
      </c>
      <c r="G331" s="108">
        <f t="shared" si="17"/>
        <v>-2</v>
      </c>
    </row>
    <row r="332" spans="1:7">
      <c r="A332" t="s">
        <v>691</v>
      </c>
      <c r="B332">
        <v>173</v>
      </c>
      <c r="C332">
        <f t="shared" si="15"/>
        <v>0.23140030342420492</v>
      </c>
      <c r="D332" t="str">
        <f t="shared" si="16"/>
        <v>&lt;=1</v>
      </c>
      <c r="G332" s="108">
        <f t="shared" si="17"/>
        <v>-2</v>
      </c>
    </row>
    <row r="333" spans="1:7">
      <c r="A333" t="s">
        <v>692</v>
      </c>
      <c r="B333">
        <v>175</v>
      </c>
      <c r="C333">
        <f t="shared" si="15"/>
        <v>0.25177323151986625</v>
      </c>
      <c r="D333" t="str">
        <f t="shared" si="16"/>
        <v>&lt;=1</v>
      </c>
      <c r="G333" s="108">
        <f t="shared" si="17"/>
        <v>-2</v>
      </c>
    </row>
    <row r="334" spans="1:7">
      <c r="A334" t="s">
        <v>693</v>
      </c>
      <c r="B334">
        <v>175</v>
      </c>
      <c r="C334">
        <f t="shared" si="15"/>
        <v>0.25177323151986625</v>
      </c>
      <c r="D334" t="str">
        <f t="shared" si="16"/>
        <v>&lt;=1</v>
      </c>
      <c r="G334" s="108">
        <f t="shared" si="17"/>
        <v>-2</v>
      </c>
    </row>
    <row r="335" spans="1:7">
      <c r="A335" t="s">
        <v>694</v>
      </c>
      <c r="B335">
        <v>175</v>
      </c>
      <c r="C335">
        <f t="shared" si="15"/>
        <v>0.25177323151986625</v>
      </c>
      <c r="D335" t="str">
        <f t="shared" si="16"/>
        <v>&lt;=1</v>
      </c>
      <c r="G335" s="108">
        <f t="shared" si="17"/>
        <v>-2</v>
      </c>
    </row>
    <row r="336" spans="1:7">
      <c r="A336" t="s">
        <v>695</v>
      </c>
      <c r="B336">
        <v>176</v>
      </c>
      <c r="C336">
        <f t="shared" si="15"/>
        <v>0.26195969556769688</v>
      </c>
      <c r="D336" t="str">
        <f t="shared" si="16"/>
        <v>&lt;=1</v>
      </c>
      <c r="G336" s="108">
        <f t="shared" si="17"/>
        <v>-2</v>
      </c>
    </row>
    <row r="337" spans="1:7">
      <c r="A337" t="s">
        <v>696</v>
      </c>
      <c r="B337">
        <v>176</v>
      </c>
      <c r="C337">
        <f t="shared" si="15"/>
        <v>0.26195969556769688</v>
      </c>
      <c r="D337" t="str">
        <f t="shared" si="16"/>
        <v>&lt;=1</v>
      </c>
      <c r="G337" s="108">
        <f t="shared" si="17"/>
        <v>-2</v>
      </c>
    </row>
    <row r="338" spans="1:7">
      <c r="A338" t="s">
        <v>697</v>
      </c>
      <c r="B338">
        <v>176</v>
      </c>
      <c r="C338">
        <f t="shared" si="15"/>
        <v>0.26195969556769688</v>
      </c>
      <c r="D338" t="str">
        <f t="shared" si="16"/>
        <v>&lt;=1</v>
      </c>
      <c r="G338" s="108">
        <f t="shared" si="17"/>
        <v>-2</v>
      </c>
    </row>
    <row r="339" spans="1:7">
      <c r="A339" t="s">
        <v>698</v>
      </c>
      <c r="B339">
        <v>176</v>
      </c>
      <c r="C339">
        <f t="shared" si="15"/>
        <v>0.26195969556769688</v>
      </c>
      <c r="D339" t="str">
        <f t="shared" si="16"/>
        <v>&lt;=1</v>
      </c>
      <c r="G339" s="108">
        <f t="shared" si="17"/>
        <v>-2</v>
      </c>
    </row>
    <row r="340" spans="1:7">
      <c r="A340" t="s">
        <v>699</v>
      </c>
      <c r="B340">
        <v>177</v>
      </c>
      <c r="C340">
        <f t="shared" si="15"/>
        <v>0.27214615961552752</v>
      </c>
      <c r="D340" t="str">
        <f t="shared" si="16"/>
        <v>&lt;=1</v>
      </c>
      <c r="G340" s="108">
        <f t="shared" si="17"/>
        <v>-2</v>
      </c>
    </row>
    <row r="341" spans="1:7">
      <c r="A341" s="8" t="s">
        <v>700</v>
      </c>
      <c r="B341" s="8">
        <v>178</v>
      </c>
      <c r="C341">
        <f t="shared" si="15"/>
        <v>0.28233262366335815</v>
      </c>
      <c r="D341" t="str">
        <f t="shared" si="16"/>
        <v>&lt;=1</v>
      </c>
      <c r="G341" s="108">
        <f t="shared" si="17"/>
        <v>-2</v>
      </c>
    </row>
    <row r="342" spans="1:7">
      <c r="A342" s="8" t="s">
        <v>701</v>
      </c>
      <c r="B342" s="8">
        <v>178</v>
      </c>
      <c r="C342">
        <f t="shared" si="15"/>
        <v>0.28233262366335815</v>
      </c>
      <c r="D342" t="str">
        <f t="shared" si="16"/>
        <v>&lt;=1</v>
      </c>
      <c r="G342" s="108">
        <f t="shared" si="17"/>
        <v>-2</v>
      </c>
    </row>
    <row r="343" spans="1:7">
      <c r="A343" s="8" t="s">
        <v>702</v>
      </c>
      <c r="B343" s="8">
        <v>178</v>
      </c>
      <c r="C343">
        <f t="shared" si="15"/>
        <v>0.28233262366335815</v>
      </c>
      <c r="D343" t="str">
        <f t="shared" si="16"/>
        <v>&lt;=1</v>
      </c>
      <c r="G343" s="108">
        <f t="shared" si="17"/>
        <v>-2</v>
      </c>
    </row>
    <row r="344" spans="1:7">
      <c r="A344" t="s">
        <v>703</v>
      </c>
      <c r="B344">
        <v>178</v>
      </c>
      <c r="C344">
        <f t="shared" si="15"/>
        <v>0.28233262366335815</v>
      </c>
      <c r="D344" t="str">
        <f t="shared" si="16"/>
        <v>&lt;=1</v>
      </c>
      <c r="G344" s="108">
        <f t="shared" si="17"/>
        <v>-2</v>
      </c>
    </row>
    <row r="345" spans="1:7">
      <c r="A345" s="8" t="s">
        <v>704</v>
      </c>
      <c r="B345" s="8">
        <v>179</v>
      </c>
      <c r="C345">
        <f t="shared" si="15"/>
        <v>0.29251908771118879</v>
      </c>
      <c r="D345" t="str">
        <f t="shared" si="16"/>
        <v>&lt;=1</v>
      </c>
      <c r="G345" s="108">
        <f t="shared" si="17"/>
        <v>-2</v>
      </c>
    </row>
    <row r="346" spans="1:7">
      <c r="A346" t="s">
        <v>705</v>
      </c>
      <c r="B346">
        <v>179</v>
      </c>
      <c r="C346">
        <f t="shared" si="15"/>
        <v>0.29251908771118879</v>
      </c>
      <c r="D346" t="str">
        <f t="shared" si="16"/>
        <v>&lt;=1</v>
      </c>
      <c r="G346" s="108">
        <f t="shared" si="17"/>
        <v>-2</v>
      </c>
    </row>
    <row r="347" spans="1:7">
      <c r="A347" s="8" t="s">
        <v>706</v>
      </c>
      <c r="B347" s="8">
        <v>180</v>
      </c>
      <c r="C347">
        <f t="shared" si="15"/>
        <v>0.30270555175901948</v>
      </c>
      <c r="D347" t="str">
        <f t="shared" si="16"/>
        <v>&lt;=1</v>
      </c>
      <c r="G347" s="108">
        <f t="shared" si="17"/>
        <v>-2</v>
      </c>
    </row>
    <row r="348" spans="1:7">
      <c r="A348" s="8" t="s">
        <v>707</v>
      </c>
      <c r="B348" s="8">
        <v>182</v>
      </c>
      <c r="C348">
        <f t="shared" si="15"/>
        <v>0.32307847985468074</v>
      </c>
      <c r="D348" t="str">
        <f t="shared" si="16"/>
        <v>&lt;=1</v>
      </c>
      <c r="G348" s="108">
        <f t="shared" si="17"/>
        <v>-2</v>
      </c>
    </row>
    <row r="349" spans="1:7">
      <c r="A349" s="8" t="s">
        <v>708</v>
      </c>
      <c r="B349" s="8">
        <v>184</v>
      </c>
      <c r="C349">
        <f t="shared" si="15"/>
        <v>0.34345140795034207</v>
      </c>
      <c r="D349" t="str">
        <f t="shared" si="16"/>
        <v>&lt;=1</v>
      </c>
      <c r="G349" s="108">
        <f t="shared" si="17"/>
        <v>-2</v>
      </c>
    </row>
    <row r="350" spans="1:7">
      <c r="A350" t="s">
        <v>709</v>
      </c>
      <c r="B350">
        <v>184</v>
      </c>
      <c r="C350">
        <f t="shared" si="15"/>
        <v>0.34345140795034207</v>
      </c>
      <c r="D350" t="str">
        <f t="shared" si="16"/>
        <v>&lt;=1</v>
      </c>
      <c r="G350" s="108">
        <f t="shared" si="17"/>
        <v>-2</v>
      </c>
    </row>
    <row r="351" spans="1:7">
      <c r="A351" t="s">
        <v>710</v>
      </c>
      <c r="B351">
        <v>184</v>
      </c>
      <c r="C351">
        <f t="shared" si="15"/>
        <v>0.34345140795034207</v>
      </c>
      <c r="D351" t="str">
        <f t="shared" si="16"/>
        <v>&lt;=1</v>
      </c>
      <c r="G351" s="108">
        <f t="shared" si="17"/>
        <v>-2</v>
      </c>
    </row>
    <row r="352" spans="1:7">
      <c r="A352" s="8" t="s">
        <v>711</v>
      </c>
      <c r="B352" s="8">
        <v>185</v>
      </c>
      <c r="C352">
        <f t="shared" si="15"/>
        <v>0.3536378719981727</v>
      </c>
      <c r="D352" t="str">
        <f t="shared" si="16"/>
        <v>&lt;=1</v>
      </c>
      <c r="G352" s="108">
        <f t="shared" si="17"/>
        <v>-2</v>
      </c>
    </row>
    <row r="353" spans="1:7">
      <c r="A353" t="s">
        <v>712</v>
      </c>
      <c r="B353">
        <v>185</v>
      </c>
      <c r="C353">
        <f t="shared" si="15"/>
        <v>0.3536378719981727</v>
      </c>
      <c r="D353" t="str">
        <f t="shared" si="16"/>
        <v>&lt;=1</v>
      </c>
      <c r="G353" s="108">
        <f t="shared" si="17"/>
        <v>-2</v>
      </c>
    </row>
    <row r="354" spans="1:7">
      <c r="A354" t="s">
        <v>713</v>
      </c>
      <c r="B354">
        <v>185</v>
      </c>
      <c r="C354">
        <f t="shared" si="15"/>
        <v>0.3536378719981727</v>
      </c>
      <c r="D354" t="str">
        <f t="shared" si="16"/>
        <v>&lt;=1</v>
      </c>
      <c r="G354" s="108">
        <f t="shared" si="17"/>
        <v>-2</v>
      </c>
    </row>
    <row r="355" spans="1:7">
      <c r="A355" t="s">
        <v>714</v>
      </c>
      <c r="B355">
        <v>186</v>
      </c>
      <c r="C355">
        <f t="shared" si="15"/>
        <v>0.36382433604600334</v>
      </c>
      <c r="D355" t="str">
        <f t="shared" si="16"/>
        <v>&lt;=1</v>
      </c>
      <c r="G355" s="108">
        <f t="shared" si="17"/>
        <v>-2</v>
      </c>
    </row>
    <row r="356" spans="1:7">
      <c r="A356" t="s">
        <v>715</v>
      </c>
      <c r="B356">
        <v>186</v>
      </c>
      <c r="C356">
        <f t="shared" si="15"/>
        <v>0.36382433604600334</v>
      </c>
      <c r="D356" t="str">
        <f t="shared" si="16"/>
        <v>&lt;=1</v>
      </c>
      <c r="G356" s="108">
        <f t="shared" si="17"/>
        <v>-2</v>
      </c>
    </row>
    <row r="357" spans="1:7">
      <c r="A357" t="s">
        <v>716</v>
      </c>
      <c r="B357">
        <v>186</v>
      </c>
      <c r="C357">
        <f t="shared" si="15"/>
        <v>0.36382433604600334</v>
      </c>
      <c r="D357" t="str">
        <f t="shared" si="16"/>
        <v>&lt;=1</v>
      </c>
      <c r="G357" s="108">
        <f t="shared" si="17"/>
        <v>-2</v>
      </c>
    </row>
    <row r="358" spans="1:7">
      <c r="A358" t="s">
        <v>717</v>
      </c>
      <c r="B358">
        <v>186</v>
      </c>
      <c r="C358">
        <f t="shared" si="15"/>
        <v>0.36382433604600334</v>
      </c>
      <c r="D358" t="str">
        <f t="shared" si="16"/>
        <v>&lt;=1</v>
      </c>
      <c r="G358" s="108">
        <f t="shared" si="17"/>
        <v>-2</v>
      </c>
    </row>
    <row r="359" spans="1:7">
      <c r="A359" s="8" t="s">
        <v>718</v>
      </c>
      <c r="B359" s="8">
        <v>188</v>
      </c>
      <c r="C359">
        <f t="shared" si="15"/>
        <v>0.38419726414166461</v>
      </c>
      <c r="D359" t="str">
        <f t="shared" si="16"/>
        <v>&lt;=1</v>
      </c>
      <c r="G359" s="108">
        <f t="shared" si="17"/>
        <v>-2</v>
      </c>
    </row>
    <row r="360" spans="1:7">
      <c r="A360" t="s">
        <v>719</v>
      </c>
      <c r="B360">
        <v>189</v>
      </c>
      <c r="C360">
        <f t="shared" si="15"/>
        <v>0.3943837281894953</v>
      </c>
      <c r="D360" t="str">
        <f t="shared" si="16"/>
        <v>&lt;=1</v>
      </c>
      <c r="G360" s="108">
        <f t="shared" si="17"/>
        <v>-2</v>
      </c>
    </row>
    <row r="361" spans="1:7">
      <c r="A361" s="8" t="s">
        <v>720</v>
      </c>
      <c r="B361" s="8">
        <v>192</v>
      </c>
      <c r="C361">
        <f t="shared" si="15"/>
        <v>0.4249431203329872</v>
      </c>
      <c r="D361" t="str">
        <f t="shared" si="16"/>
        <v>&lt;=1</v>
      </c>
      <c r="G361" s="108">
        <f t="shared" si="17"/>
        <v>-2</v>
      </c>
    </row>
    <row r="362" spans="1:7">
      <c r="A362" t="s">
        <v>721</v>
      </c>
      <c r="B362">
        <v>192</v>
      </c>
      <c r="C362">
        <f t="shared" si="15"/>
        <v>0.4249431203329872</v>
      </c>
      <c r="D362" t="str">
        <f t="shared" si="16"/>
        <v>&lt;=1</v>
      </c>
      <c r="G362" s="108">
        <f t="shared" si="17"/>
        <v>-2</v>
      </c>
    </row>
    <row r="363" spans="1:7">
      <c r="A363" s="8" t="s">
        <v>722</v>
      </c>
      <c r="B363" s="8">
        <v>193</v>
      </c>
      <c r="C363">
        <f t="shared" si="15"/>
        <v>0.43512958438081784</v>
      </c>
      <c r="D363" t="str">
        <f t="shared" si="16"/>
        <v>&lt;=1</v>
      </c>
      <c r="G363" s="108">
        <f t="shared" si="17"/>
        <v>-2</v>
      </c>
    </row>
    <row r="364" spans="1:7">
      <c r="A364" s="26" t="s">
        <v>723</v>
      </c>
      <c r="B364" s="26">
        <v>193</v>
      </c>
      <c r="C364">
        <f t="shared" si="15"/>
        <v>0.43512958438081784</v>
      </c>
      <c r="D364" t="str">
        <f t="shared" si="16"/>
        <v>&lt;=1</v>
      </c>
      <c r="G364" s="108">
        <f t="shared" si="17"/>
        <v>-2</v>
      </c>
    </row>
    <row r="365" spans="1:7">
      <c r="A365" s="8" t="s">
        <v>724</v>
      </c>
      <c r="B365" s="8">
        <v>195</v>
      </c>
      <c r="C365">
        <f t="shared" si="15"/>
        <v>0.45550251247647916</v>
      </c>
      <c r="D365" t="str">
        <f t="shared" si="16"/>
        <v>&lt;=1</v>
      </c>
      <c r="G365" s="108">
        <f t="shared" si="17"/>
        <v>-2</v>
      </c>
    </row>
    <row r="366" spans="1:7">
      <c r="A366" s="8" t="s">
        <v>725</v>
      </c>
      <c r="B366" s="8">
        <v>195</v>
      </c>
      <c r="C366">
        <f t="shared" si="15"/>
        <v>0.45550251247647916</v>
      </c>
      <c r="D366" t="str">
        <f t="shared" si="16"/>
        <v>&lt;=1</v>
      </c>
      <c r="G366" s="108">
        <f t="shared" si="17"/>
        <v>-2</v>
      </c>
    </row>
    <row r="367" spans="1:7">
      <c r="A367" s="8" t="s">
        <v>726</v>
      </c>
      <c r="B367" s="8">
        <v>195</v>
      </c>
      <c r="C367">
        <f t="shared" si="15"/>
        <v>0.45550251247647916</v>
      </c>
      <c r="D367" t="str">
        <f t="shared" si="16"/>
        <v>&lt;=1</v>
      </c>
      <c r="G367" s="108">
        <f t="shared" si="17"/>
        <v>-2</v>
      </c>
    </row>
    <row r="368" spans="1:7">
      <c r="A368" t="s">
        <v>727</v>
      </c>
      <c r="B368">
        <v>197</v>
      </c>
      <c r="C368">
        <f t="shared" si="15"/>
        <v>0.47587544057214043</v>
      </c>
      <c r="D368" t="str">
        <f t="shared" si="16"/>
        <v>&lt;=1</v>
      </c>
      <c r="G368" s="108">
        <f t="shared" si="17"/>
        <v>-2</v>
      </c>
    </row>
    <row r="369" spans="1:7">
      <c r="A369" s="8" t="s">
        <v>728</v>
      </c>
      <c r="B369" s="8">
        <v>198</v>
      </c>
      <c r="C369">
        <f t="shared" si="15"/>
        <v>0.48606190461997106</v>
      </c>
      <c r="D369" t="str">
        <f t="shared" si="16"/>
        <v>&lt;=1</v>
      </c>
      <c r="G369" s="108">
        <f t="shared" si="17"/>
        <v>-2</v>
      </c>
    </row>
    <row r="370" spans="1:7">
      <c r="A370" s="8" t="s">
        <v>729</v>
      </c>
      <c r="B370" s="8">
        <v>198</v>
      </c>
      <c r="C370">
        <f t="shared" si="15"/>
        <v>0.48606190461997106</v>
      </c>
      <c r="D370" t="str">
        <f t="shared" si="16"/>
        <v>&lt;=1</v>
      </c>
      <c r="G370" s="108">
        <f t="shared" si="17"/>
        <v>-2</v>
      </c>
    </row>
    <row r="371" spans="1:7">
      <c r="A371" s="8" t="s">
        <v>730</v>
      </c>
      <c r="B371" s="8">
        <v>199</v>
      </c>
      <c r="C371">
        <f t="shared" si="15"/>
        <v>0.49624836866780175</v>
      </c>
      <c r="D371" t="str">
        <f t="shared" si="16"/>
        <v>&lt;=1</v>
      </c>
      <c r="G371" s="108">
        <f t="shared" si="17"/>
        <v>-2</v>
      </c>
    </row>
    <row r="372" spans="1:7">
      <c r="A372" t="s">
        <v>731</v>
      </c>
      <c r="B372">
        <v>199</v>
      </c>
      <c r="C372">
        <f t="shared" si="15"/>
        <v>0.49624836866780175</v>
      </c>
      <c r="D372" t="str">
        <f t="shared" si="16"/>
        <v>&lt;=1</v>
      </c>
      <c r="G372" s="108">
        <f t="shared" si="17"/>
        <v>-2</v>
      </c>
    </row>
    <row r="373" spans="1:7">
      <c r="A373" t="s">
        <v>732</v>
      </c>
      <c r="B373">
        <v>200</v>
      </c>
      <c r="C373">
        <f t="shared" si="15"/>
        <v>0.50643483271563239</v>
      </c>
      <c r="D373" t="str">
        <f t="shared" si="16"/>
        <v>&lt;=1</v>
      </c>
      <c r="G373" s="108">
        <f t="shared" si="17"/>
        <v>-2</v>
      </c>
    </row>
    <row r="374" spans="1:7">
      <c r="A374" t="s">
        <v>733</v>
      </c>
      <c r="B374">
        <v>203</v>
      </c>
      <c r="C374">
        <f t="shared" si="15"/>
        <v>0.53699422485912429</v>
      </c>
      <c r="D374" t="str">
        <f t="shared" si="16"/>
        <v>&lt;=1</v>
      </c>
      <c r="G374" s="108">
        <f t="shared" si="17"/>
        <v>-2</v>
      </c>
    </row>
    <row r="375" spans="1:7">
      <c r="A375" t="s">
        <v>734</v>
      </c>
      <c r="B375">
        <v>203</v>
      </c>
      <c r="C375">
        <f t="shared" si="15"/>
        <v>0.53699422485912429</v>
      </c>
      <c r="D375" t="str">
        <f t="shared" si="16"/>
        <v>&lt;=1</v>
      </c>
      <c r="G375" s="108">
        <f t="shared" si="17"/>
        <v>-2</v>
      </c>
    </row>
    <row r="376" spans="1:7">
      <c r="A376" s="8" t="s">
        <v>735</v>
      </c>
      <c r="B376" s="8">
        <v>204</v>
      </c>
      <c r="C376">
        <f t="shared" si="15"/>
        <v>0.54718068890695493</v>
      </c>
      <c r="D376" t="str">
        <f t="shared" si="16"/>
        <v>&lt;=1</v>
      </c>
      <c r="G376" s="108">
        <f t="shared" si="17"/>
        <v>-2</v>
      </c>
    </row>
    <row r="377" spans="1:7">
      <c r="A377" s="8" t="s">
        <v>736</v>
      </c>
      <c r="B377" s="8">
        <v>204</v>
      </c>
      <c r="C377">
        <f t="shared" si="15"/>
        <v>0.54718068890695493</v>
      </c>
      <c r="D377" t="str">
        <f t="shared" si="16"/>
        <v>&lt;=1</v>
      </c>
      <c r="G377" s="108">
        <f t="shared" si="17"/>
        <v>-2</v>
      </c>
    </row>
    <row r="378" spans="1:7">
      <c r="A378" t="s">
        <v>737</v>
      </c>
      <c r="B378">
        <v>204</v>
      </c>
      <c r="C378">
        <f t="shared" si="15"/>
        <v>0.54718068890695493</v>
      </c>
      <c r="D378" t="str">
        <f t="shared" si="16"/>
        <v>&lt;=1</v>
      </c>
      <c r="G378" s="108">
        <f t="shared" si="17"/>
        <v>-2</v>
      </c>
    </row>
    <row r="379" spans="1:7">
      <c r="A379" t="s">
        <v>738</v>
      </c>
      <c r="B379">
        <v>205</v>
      </c>
      <c r="C379">
        <f t="shared" si="15"/>
        <v>0.55736715295478556</v>
      </c>
      <c r="D379" t="str">
        <f t="shared" si="16"/>
        <v>&lt;=1</v>
      </c>
      <c r="G379" s="108">
        <f t="shared" si="17"/>
        <v>-2</v>
      </c>
    </row>
    <row r="380" spans="1:7">
      <c r="A380" s="8" t="s">
        <v>739</v>
      </c>
      <c r="B380" s="8">
        <v>206</v>
      </c>
      <c r="C380">
        <f t="shared" si="15"/>
        <v>0.56755361700261631</v>
      </c>
      <c r="D380" t="str">
        <f t="shared" si="16"/>
        <v>&lt;=1</v>
      </c>
      <c r="G380" s="108">
        <f t="shared" si="17"/>
        <v>-2</v>
      </c>
    </row>
    <row r="381" spans="1:7">
      <c r="A381" s="8" t="s">
        <v>740</v>
      </c>
      <c r="B381" s="8">
        <v>209</v>
      </c>
      <c r="C381">
        <f t="shared" si="15"/>
        <v>0.59811300914610821</v>
      </c>
      <c r="D381" t="str">
        <f t="shared" si="16"/>
        <v>&lt;=1</v>
      </c>
      <c r="G381" s="108">
        <f t="shared" si="17"/>
        <v>-2</v>
      </c>
    </row>
    <row r="382" spans="1:7">
      <c r="A382" t="s">
        <v>741</v>
      </c>
      <c r="B382">
        <v>209</v>
      </c>
      <c r="C382">
        <f t="shared" si="15"/>
        <v>0.59811300914610821</v>
      </c>
      <c r="D382" t="str">
        <f t="shared" si="16"/>
        <v>&lt;=1</v>
      </c>
      <c r="G382" s="108">
        <f t="shared" si="17"/>
        <v>-2</v>
      </c>
    </row>
    <row r="383" spans="1:7">
      <c r="A383" t="s">
        <v>742</v>
      </c>
      <c r="B383">
        <v>213</v>
      </c>
      <c r="C383">
        <f t="shared" si="15"/>
        <v>0.63885886533743075</v>
      </c>
      <c r="D383" t="str">
        <f t="shared" si="16"/>
        <v>&lt;=1</v>
      </c>
      <c r="G383" s="108">
        <f t="shared" si="17"/>
        <v>-2</v>
      </c>
    </row>
    <row r="384" spans="1:7">
      <c r="A384" t="s">
        <v>743</v>
      </c>
      <c r="B384">
        <v>216</v>
      </c>
      <c r="C384">
        <f t="shared" si="15"/>
        <v>0.66941825748092276</v>
      </c>
      <c r="D384" t="str">
        <f t="shared" si="16"/>
        <v>&lt;=1</v>
      </c>
      <c r="G384" s="108">
        <f t="shared" si="17"/>
        <v>-2</v>
      </c>
    </row>
    <row r="385" spans="1:7">
      <c r="A385" t="s">
        <v>744</v>
      </c>
      <c r="B385">
        <v>216</v>
      </c>
      <c r="C385">
        <f t="shared" si="15"/>
        <v>0.66941825748092276</v>
      </c>
      <c r="D385" t="str">
        <f t="shared" si="16"/>
        <v>&lt;=1</v>
      </c>
      <c r="G385" s="108">
        <f t="shared" si="17"/>
        <v>-2</v>
      </c>
    </row>
    <row r="386" spans="1:7">
      <c r="A386" s="8" t="s">
        <v>745</v>
      </c>
      <c r="B386" s="8">
        <v>218</v>
      </c>
      <c r="C386">
        <f t="shared" ref="C386:C449" si="18">(B386-$I$3)/$I$7</f>
        <v>0.68979118557658403</v>
      </c>
      <c r="D386" t="str">
        <f t="shared" ref="D386:D449" si="19">IF(C386&lt;=1, "&lt;=1", IF(C386&lt;=2, "&lt;=2", IF(C386&lt;=3, "&lt;=3", "&lt;=3")))</f>
        <v>&lt;=1</v>
      </c>
      <c r="G386" s="108">
        <f t="shared" si="17"/>
        <v>-2</v>
      </c>
    </row>
    <row r="387" spans="1:7">
      <c r="A387" s="8" t="s">
        <v>746</v>
      </c>
      <c r="B387" s="8">
        <v>218</v>
      </c>
      <c r="C387">
        <f t="shared" si="18"/>
        <v>0.68979118557658403</v>
      </c>
      <c r="D387" t="str">
        <f t="shared" si="19"/>
        <v>&lt;=1</v>
      </c>
      <c r="G387" s="108">
        <f t="shared" ref="G387:G450" si="20">IF(C387&gt;=3, 3, IF(C387&gt;=2, 2, IF(C387&gt;=1, 1, IF(C387&gt;=-2, -2, IF(C387&gt;=-3, -3, "Error")))))</f>
        <v>-2</v>
      </c>
    </row>
    <row r="388" spans="1:7">
      <c r="A388" t="s">
        <v>747</v>
      </c>
      <c r="B388">
        <v>218</v>
      </c>
      <c r="C388">
        <f t="shared" si="18"/>
        <v>0.68979118557658403</v>
      </c>
      <c r="D388" t="str">
        <f t="shared" si="19"/>
        <v>&lt;=1</v>
      </c>
      <c r="G388" s="108">
        <f t="shared" si="20"/>
        <v>-2</v>
      </c>
    </row>
    <row r="389" spans="1:7">
      <c r="A389" s="8" t="s">
        <v>748</v>
      </c>
      <c r="B389" s="8">
        <v>219</v>
      </c>
      <c r="C389">
        <f t="shared" si="18"/>
        <v>0.69997764962441467</v>
      </c>
      <c r="D389" t="str">
        <f t="shared" si="19"/>
        <v>&lt;=1</v>
      </c>
      <c r="G389" s="108">
        <f t="shared" si="20"/>
        <v>-2</v>
      </c>
    </row>
    <row r="390" spans="1:7">
      <c r="A390" t="s">
        <v>749</v>
      </c>
      <c r="B390">
        <v>220</v>
      </c>
      <c r="C390">
        <f t="shared" si="18"/>
        <v>0.7101641136722453</v>
      </c>
      <c r="D390" t="str">
        <f t="shared" si="19"/>
        <v>&lt;=1</v>
      </c>
      <c r="G390" s="108">
        <f t="shared" si="20"/>
        <v>-2</v>
      </c>
    </row>
    <row r="391" spans="1:7">
      <c r="A391" t="s">
        <v>750</v>
      </c>
      <c r="B391">
        <v>221</v>
      </c>
      <c r="C391">
        <f t="shared" si="18"/>
        <v>0.72035057772007594</v>
      </c>
      <c r="D391" t="str">
        <f t="shared" si="19"/>
        <v>&lt;=1</v>
      </c>
      <c r="G391" s="108">
        <f t="shared" si="20"/>
        <v>-2</v>
      </c>
    </row>
    <row r="392" spans="1:7">
      <c r="A392" t="s">
        <v>751</v>
      </c>
      <c r="B392">
        <v>222</v>
      </c>
      <c r="C392">
        <f t="shared" si="18"/>
        <v>0.73053704176790657</v>
      </c>
      <c r="D392" t="str">
        <f t="shared" si="19"/>
        <v>&lt;=1</v>
      </c>
      <c r="G392" s="108">
        <f t="shared" si="20"/>
        <v>-2</v>
      </c>
    </row>
    <row r="393" spans="1:7">
      <c r="A393" s="8" t="s">
        <v>752</v>
      </c>
      <c r="B393" s="8">
        <v>224</v>
      </c>
      <c r="C393">
        <f t="shared" si="18"/>
        <v>0.75090996986356784</v>
      </c>
      <c r="D393" t="str">
        <f t="shared" si="19"/>
        <v>&lt;=1</v>
      </c>
      <c r="G393" s="108">
        <f t="shared" si="20"/>
        <v>-2</v>
      </c>
    </row>
    <row r="394" spans="1:7">
      <c r="A394" t="s">
        <v>753</v>
      </c>
      <c r="B394">
        <v>224</v>
      </c>
      <c r="C394">
        <f t="shared" si="18"/>
        <v>0.75090996986356784</v>
      </c>
      <c r="D394" t="str">
        <f t="shared" si="19"/>
        <v>&lt;=1</v>
      </c>
      <c r="G394" s="108">
        <f t="shared" si="20"/>
        <v>-2</v>
      </c>
    </row>
    <row r="395" spans="1:7">
      <c r="A395" s="8" t="s">
        <v>754</v>
      </c>
      <c r="B395" s="8">
        <v>227</v>
      </c>
      <c r="C395">
        <f t="shared" si="18"/>
        <v>0.78146936200705985</v>
      </c>
      <c r="D395" t="str">
        <f t="shared" si="19"/>
        <v>&lt;=1</v>
      </c>
      <c r="G395" s="108">
        <f t="shared" si="20"/>
        <v>-2</v>
      </c>
    </row>
    <row r="396" spans="1:7">
      <c r="A396" s="8" t="s">
        <v>755</v>
      </c>
      <c r="B396" s="8">
        <v>228</v>
      </c>
      <c r="C396">
        <f t="shared" si="18"/>
        <v>0.79165582605489049</v>
      </c>
      <c r="D396" t="str">
        <f t="shared" si="19"/>
        <v>&lt;=1</v>
      </c>
      <c r="G396" s="108">
        <f t="shared" si="20"/>
        <v>-2</v>
      </c>
    </row>
    <row r="397" spans="1:7">
      <c r="A397" s="8" t="s">
        <v>756</v>
      </c>
      <c r="B397" s="8">
        <v>228</v>
      </c>
      <c r="C397">
        <f t="shared" si="18"/>
        <v>0.79165582605489049</v>
      </c>
      <c r="D397" t="str">
        <f t="shared" si="19"/>
        <v>&lt;=1</v>
      </c>
      <c r="G397" s="108">
        <f t="shared" si="20"/>
        <v>-2</v>
      </c>
    </row>
    <row r="398" spans="1:7">
      <c r="A398" s="8" t="s">
        <v>757</v>
      </c>
      <c r="B398" s="8">
        <v>231</v>
      </c>
      <c r="C398">
        <f t="shared" si="18"/>
        <v>0.82221521819838239</v>
      </c>
      <c r="D398" t="str">
        <f t="shared" si="19"/>
        <v>&lt;=1</v>
      </c>
      <c r="G398" s="108">
        <f t="shared" si="20"/>
        <v>-2</v>
      </c>
    </row>
    <row r="399" spans="1:7">
      <c r="A399" t="s">
        <v>758</v>
      </c>
      <c r="B399">
        <v>231</v>
      </c>
      <c r="C399">
        <f t="shared" si="18"/>
        <v>0.82221521819838239</v>
      </c>
      <c r="D399" t="str">
        <f t="shared" si="19"/>
        <v>&lt;=1</v>
      </c>
      <c r="G399" s="108">
        <f t="shared" si="20"/>
        <v>-2</v>
      </c>
    </row>
    <row r="400" spans="1:7">
      <c r="A400" s="8" t="s">
        <v>759</v>
      </c>
      <c r="B400" s="8">
        <v>232</v>
      </c>
      <c r="C400">
        <f t="shared" si="18"/>
        <v>0.83240168224621303</v>
      </c>
      <c r="D400" t="str">
        <f t="shared" si="19"/>
        <v>&lt;=1</v>
      </c>
      <c r="G400" s="108">
        <f t="shared" si="20"/>
        <v>-2</v>
      </c>
    </row>
    <row r="401" spans="1:7">
      <c r="A401" t="s">
        <v>760</v>
      </c>
      <c r="B401">
        <v>232</v>
      </c>
      <c r="C401">
        <f t="shared" si="18"/>
        <v>0.83240168224621303</v>
      </c>
      <c r="D401" t="str">
        <f t="shared" si="19"/>
        <v>&lt;=1</v>
      </c>
      <c r="G401" s="108">
        <f t="shared" si="20"/>
        <v>-2</v>
      </c>
    </row>
    <row r="402" spans="1:7">
      <c r="A402" t="s">
        <v>761</v>
      </c>
      <c r="B402">
        <v>233</v>
      </c>
      <c r="C402">
        <f t="shared" si="18"/>
        <v>0.84258814629404366</v>
      </c>
      <c r="D402" t="str">
        <f t="shared" si="19"/>
        <v>&lt;=1</v>
      </c>
      <c r="G402" s="108">
        <f t="shared" si="20"/>
        <v>-2</v>
      </c>
    </row>
    <row r="403" spans="1:7">
      <c r="A403" t="s">
        <v>762</v>
      </c>
      <c r="B403">
        <v>234</v>
      </c>
      <c r="C403">
        <f t="shared" si="18"/>
        <v>0.85277461034187441</v>
      </c>
      <c r="D403" t="str">
        <f t="shared" si="19"/>
        <v>&lt;=1</v>
      </c>
      <c r="G403" s="108">
        <f t="shared" si="20"/>
        <v>-2</v>
      </c>
    </row>
    <row r="404" spans="1:7">
      <c r="A404" t="s">
        <v>763</v>
      </c>
      <c r="B404">
        <v>237</v>
      </c>
      <c r="C404">
        <f t="shared" si="18"/>
        <v>0.88333400248536631</v>
      </c>
      <c r="D404" t="str">
        <f t="shared" si="19"/>
        <v>&lt;=1</v>
      </c>
      <c r="G404" s="108">
        <f t="shared" si="20"/>
        <v>-2</v>
      </c>
    </row>
    <row r="405" spans="1:7">
      <c r="A405" t="s">
        <v>764</v>
      </c>
      <c r="B405">
        <v>238</v>
      </c>
      <c r="C405">
        <f t="shared" si="18"/>
        <v>0.89352046653319694</v>
      </c>
      <c r="D405" t="str">
        <f t="shared" si="19"/>
        <v>&lt;=1</v>
      </c>
      <c r="G405" s="108">
        <f t="shared" si="20"/>
        <v>-2</v>
      </c>
    </row>
    <row r="406" spans="1:7">
      <c r="A406" t="s">
        <v>765</v>
      </c>
      <c r="B406">
        <v>240</v>
      </c>
      <c r="C406">
        <f t="shared" si="18"/>
        <v>0.91389339462885821</v>
      </c>
      <c r="D406" t="str">
        <f t="shared" si="19"/>
        <v>&lt;=1</v>
      </c>
      <c r="G406" s="108">
        <f t="shared" si="20"/>
        <v>-2</v>
      </c>
    </row>
    <row r="407" spans="1:7">
      <c r="A407" s="8" t="s">
        <v>766</v>
      </c>
      <c r="B407" s="8">
        <v>241</v>
      </c>
      <c r="C407">
        <f t="shared" si="18"/>
        <v>0.92407985867668885</v>
      </c>
      <c r="D407" t="str">
        <f t="shared" si="19"/>
        <v>&lt;=1</v>
      </c>
      <c r="G407" s="108">
        <f t="shared" si="20"/>
        <v>-2</v>
      </c>
    </row>
    <row r="408" spans="1:7">
      <c r="A408" s="8" t="s">
        <v>767</v>
      </c>
      <c r="B408" s="8">
        <v>241</v>
      </c>
      <c r="C408">
        <f t="shared" si="18"/>
        <v>0.92407985867668885</v>
      </c>
      <c r="D408" t="str">
        <f t="shared" si="19"/>
        <v>&lt;=1</v>
      </c>
      <c r="G408" s="108">
        <f t="shared" si="20"/>
        <v>-2</v>
      </c>
    </row>
    <row r="409" spans="1:7">
      <c r="A409" t="s">
        <v>768</v>
      </c>
      <c r="B409">
        <v>241</v>
      </c>
      <c r="C409">
        <f t="shared" si="18"/>
        <v>0.92407985867668885</v>
      </c>
      <c r="D409" t="str">
        <f t="shared" si="19"/>
        <v>&lt;=1</v>
      </c>
      <c r="G409" s="108">
        <f t="shared" si="20"/>
        <v>-2</v>
      </c>
    </row>
    <row r="410" spans="1:7">
      <c r="A410" t="s">
        <v>769</v>
      </c>
      <c r="B410">
        <v>242</v>
      </c>
      <c r="C410">
        <f t="shared" si="18"/>
        <v>0.93426632272451948</v>
      </c>
      <c r="D410" t="str">
        <f t="shared" si="19"/>
        <v>&lt;=1</v>
      </c>
      <c r="G410" s="108">
        <f t="shared" si="20"/>
        <v>-2</v>
      </c>
    </row>
    <row r="411" spans="1:7">
      <c r="A411" t="s">
        <v>770</v>
      </c>
      <c r="B411">
        <v>242</v>
      </c>
      <c r="C411">
        <f t="shared" si="18"/>
        <v>0.93426632272451948</v>
      </c>
      <c r="D411" t="str">
        <f t="shared" si="19"/>
        <v>&lt;=1</v>
      </c>
      <c r="G411" s="108">
        <f t="shared" si="20"/>
        <v>-2</v>
      </c>
    </row>
    <row r="412" spans="1:7">
      <c r="A412" s="8" t="s">
        <v>771</v>
      </c>
      <c r="B412" s="8">
        <v>244</v>
      </c>
      <c r="C412">
        <f t="shared" si="18"/>
        <v>0.95463925082018086</v>
      </c>
      <c r="D412" t="str">
        <f t="shared" si="19"/>
        <v>&lt;=1</v>
      </c>
      <c r="G412" s="108">
        <f t="shared" si="20"/>
        <v>-2</v>
      </c>
    </row>
    <row r="413" spans="1:7">
      <c r="A413" s="8" t="s">
        <v>772</v>
      </c>
      <c r="B413" s="8">
        <v>247</v>
      </c>
      <c r="C413">
        <f t="shared" si="18"/>
        <v>0.98519864296367277</v>
      </c>
      <c r="D413" t="str">
        <f t="shared" si="19"/>
        <v>&lt;=1</v>
      </c>
      <c r="G413" s="108">
        <f t="shared" si="20"/>
        <v>-2</v>
      </c>
    </row>
    <row r="414" spans="1:7">
      <c r="A414" t="s">
        <v>773</v>
      </c>
      <c r="B414">
        <v>247</v>
      </c>
      <c r="C414">
        <f t="shared" si="18"/>
        <v>0.98519864296367277</v>
      </c>
      <c r="D414" t="str">
        <f t="shared" si="19"/>
        <v>&lt;=1</v>
      </c>
      <c r="G414" s="108">
        <f t="shared" si="20"/>
        <v>-2</v>
      </c>
    </row>
    <row r="415" spans="1:7">
      <c r="A415" t="s">
        <v>774</v>
      </c>
      <c r="B415">
        <v>248</v>
      </c>
      <c r="C415">
        <f t="shared" si="18"/>
        <v>0.9953851070115034</v>
      </c>
      <c r="D415" t="str">
        <f t="shared" si="19"/>
        <v>&lt;=1</v>
      </c>
      <c r="G415" s="108">
        <f t="shared" si="20"/>
        <v>-2</v>
      </c>
    </row>
    <row r="416" spans="1:7">
      <c r="A416" t="s">
        <v>775</v>
      </c>
      <c r="B416">
        <v>248</v>
      </c>
      <c r="C416">
        <f t="shared" si="18"/>
        <v>0.9953851070115034</v>
      </c>
      <c r="D416" t="str">
        <f t="shared" si="19"/>
        <v>&lt;=1</v>
      </c>
      <c r="G416" s="108">
        <f t="shared" si="20"/>
        <v>-2</v>
      </c>
    </row>
    <row r="417" spans="1:7">
      <c r="A417" t="s">
        <v>776</v>
      </c>
      <c r="B417">
        <v>251</v>
      </c>
      <c r="C417">
        <f t="shared" si="18"/>
        <v>1.0259444991549953</v>
      </c>
      <c r="D417" t="str">
        <f t="shared" si="19"/>
        <v>&lt;=2</v>
      </c>
      <c r="E417">
        <f>COUNTA(D417:D440)</f>
        <v>24</v>
      </c>
      <c r="F417" s="106">
        <f>1-(E417/462)</f>
        <v>0.94805194805194803</v>
      </c>
      <c r="G417" s="108">
        <f t="shared" si="20"/>
        <v>1</v>
      </c>
    </row>
    <row r="418" spans="1:7">
      <c r="A418" s="8" t="s">
        <v>777</v>
      </c>
      <c r="B418" s="8">
        <v>252</v>
      </c>
      <c r="C418">
        <f t="shared" si="18"/>
        <v>1.0361309632028259</v>
      </c>
      <c r="D418" t="str">
        <f t="shared" si="19"/>
        <v>&lt;=2</v>
      </c>
      <c r="G418" s="108">
        <f t="shared" si="20"/>
        <v>1</v>
      </c>
    </row>
    <row r="419" spans="1:7">
      <c r="A419" t="s">
        <v>778</v>
      </c>
      <c r="B419">
        <v>253</v>
      </c>
      <c r="C419">
        <f t="shared" si="18"/>
        <v>1.0463174272506566</v>
      </c>
      <c r="D419" t="str">
        <f t="shared" si="19"/>
        <v>&lt;=2</v>
      </c>
      <c r="G419" s="108">
        <f t="shared" si="20"/>
        <v>1</v>
      </c>
    </row>
    <row r="420" spans="1:7">
      <c r="A420" t="s">
        <v>779</v>
      </c>
      <c r="B420">
        <v>262</v>
      </c>
      <c r="C420">
        <f t="shared" si="18"/>
        <v>1.1379956036811325</v>
      </c>
      <c r="D420" t="str">
        <f t="shared" si="19"/>
        <v>&lt;=2</v>
      </c>
      <c r="G420" s="108">
        <f t="shared" si="20"/>
        <v>1</v>
      </c>
    </row>
    <row r="421" spans="1:7">
      <c r="A421" s="8" t="s">
        <v>780</v>
      </c>
      <c r="B421" s="8">
        <v>263</v>
      </c>
      <c r="C421">
        <f t="shared" si="18"/>
        <v>1.1481820677289631</v>
      </c>
      <c r="D421" t="str">
        <f t="shared" si="19"/>
        <v>&lt;=2</v>
      </c>
      <c r="G421" s="108">
        <f t="shared" si="20"/>
        <v>1</v>
      </c>
    </row>
    <row r="422" spans="1:7">
      <c r="A422" t="s">
        <v>781</v>
      </c>
      <c r="B422">
        <v>267</v>
      </c>
      <c r="C422">
        <f t="shared" si="18"/>
        <v>1.1889279239202857</v>
      </c>
      <c r="D422" t="str">
        <f t="shared" si="19"/>
        <v>&lt;=2</v>
      </c>
      <c r="G422" s="108">
        <f t="shared" si="20"/>
        <v>1</v>
      </c>
    </row>
    <row r="423" spans="1:7">
      <c r="A423" t="s">
        <v>782</v>
      </c>
      <c r="B423">
        <v>271</v>
      </c>
      <c r="C423">
        <f t="shared" si="18"/>
        <v>1.2296737801116082</v>
      </c>
      <c r="D423" t="str">
        <f t="shared" si="19"/>
        <v>&lt;=2</v>
      </c>
      <c r="G423" s="108">
        <f t="shared" si="20"/>
        <v>1</v>
      </c>
    </row>
    <row r="424" spans="1:7">
      <c r="A424" t="s">
        <v>783</v>
      </c>
      <c r="B424">
        <v>276</v>
      </c>
      <c r="C424">
        <f t="shared" si="18"/>
        <v>1.2806061003507614</v>
      </c>
      <c r="D424" t="str">
        <f t="shared" si="19"/>
        <v>&lt;=2</v>
      </c>
      <c r="G424" s="108">
        <f t="shared" si="20"/>
        <v>1</v>
      </c>
    </row>
    <row r="425" spans="1:7">
      <c r="A425" t="s">
        <v>784</v>
      </c>
      <c r="B425">
        <v>277</v>
      </c>
      <c r="C425">
        <f t="shared" si="18"/>
        <v>1.2907925643985922</v>
      </c>
      <c r="D425" t="str">
        <f t="shared" si="19"/>
        <v>&lt;=2</v>
      </c>
      <c r="G425" s="108">
        <f t="shared" si="20"/>
        <v>1</v>
      </c>
    </row>
    <row r="426" spans="1:7">
      <c r="A426" s="8" t="s">
        <v>785</v>
      </c>
      <c r="B426" s="8">
        <v>282</v>
      </c>
      <c r="C426">
        <f t="shared" si="18"/>
        <v>1.3417248846377454</v>
      </c>
      <c r="D426" t="str">
        <f t="shared" si="19"/>
        <v>&lt;=2</v>
      </c>
      <c r="G426" s="108">
        <f t="shared" si="20"/>
        <v>1</v>
      </c>
    </row>
    <row r="427" spans="1:7">
      <c r="A427" t="s">
        <v>786</v>
      </c>
      <c r="B427">
        <v>283</v>
      </c>
      <c r="C427">
        <f t="shared" si="18"/>
        <v>1.3519113486855761</v>
      </c>
      <c r="D427" t="str">
        <f t="shared" si="19"/>
        <v>&lt;=2</v>
      </c>
      <c r="G427" s="108">
        <f t="shared" si="20"/>
        <v>1</v>
      </c>
    </row>
    <row r="428" spans="1:7">
      <c r="A428" t="s">
        <v>787</v>
      </c>
      <c r="B428">
        <v>285</v>
      </c>
      <c r="C428">
        <f t="shared" si="18"/>
        <v>1.3722842767812373</v>
      </c>
      <c r="D428" t="str">
        <f t="shared" si="19"/>
        <v>&lt;=2</v>
      </c>
      <c r="G428" s="108">
        <f t="shared" si="20"/>
        <v>1</v>
      </c>
    </row>
    <row r="429" spans="1:7">
      <c r="A429" t="s">
        <v>788</v>
      </c>
      <c r="B429">
        <v>288</v>
      </c>
      <c r="C429">
        <f t="shared" si="18"/>
        <v>1.4028436689247292</v>
      </c>
      <c r="D429" t="str">
        <f t="shared" si="19"/>
        <v>&lt;=2</v>
      </c>
      <c r="G429" s="108">
        <f t="shared" si="20"/>
        <v>1</v>
      </c>
    </row>
    <row r="430" spans="1:7">
      <c r="A430" t="s">
        <v>789</v>
      </c>
      <c r="B430">
        <v>293</v>
      </c>
      <c r="C430">
        <f t="shared" si="18"/>
        <v>1.4537759891638824</v>
      </c>
      <c r="D430" t="str">
        <f t="shared" si="19"/>
        <v>&lt;=2</v>
      </c>
      <c r="G430" s="108">
        <f t="shared" si="20"/>
        <v>1</v>
      </c>
    </row>
    <row r="431" spans="1:7">
      <c r="A431" s="8" t="s">
        <v>790</v>
      </c>
      <c r="B431" s="8">
        <v>304</v>
      </c>
      <c r="C431">
        <f t="shared" si="18"/>
        <v>1.5658270936900196</v>
      </c>
      <c r="D431" t="str">
        <f t="shared" si="19"/>
        <v>&lt;=2</v>
      </c>
      <c r="G431" s="108">
        <f t="shared" si="20"/>
        <v>1</v>
      </c>
    </row>
    <row r="432" spans="1:7">
      <c r="A432" t="s">
        <v>791</v>
      </c>
      <c r="B432">
        <v>307</v>
      </c>
      <c r="C432">
        <f t="shared" si="18"/>
        <v>1.5963864858335115</v>
      </c>
      <c r="D432" t="str">
        <f t="shared" si="19"/>
        <v>&lt;=2</v>
      </c>
      <c r="G432" s="108">
        <f t="shared" si="20"/>
        <v>1</v>
      </c>
    </row>
    <row r="433" spans="1:7">
      <c r="A433" t="s">
        <v>792</v>
      </c>
      <c r="B433">
        <v>308</v>
      </c>
      <c r="C433">
        <f t="shared" si="18"/>
        <v>1.6065729498813421</v>
      </c>
      <c r="D433" t="str">
        <f t="shared" si="19"/>
        <v>&lt;=2</v>
      </c>
      <c r="G433" s="108">
        <f t="shared" si="20"/>
        <v>1</v>
      </c>
    </row>
    <row r="434" spans="1:7">
      <c r="A434" t="s">
        <v>793</v>
      </c>
      <c r="B434">
        <v>309</v>
      </c>
      <c r="C434">
        <f t="shared" si="18"/>
        <v>1.6167594139291728</v>
      </c>
      <c r="D434" t="str">
        <f t="shared" si="19"/>
        <v>&lt;=2</v>
      </c>
      <c r="G434" s="108">
        <f t="shared" si="20"/>
        <v>1</v>
      </c>
    </row>
    <row r="435" spans="1:7">
      <c r="A435" t="s">
        <v>794</v>
      </c>
      <c r="B435">
        <v>315</v>
      </c>
      <c r="C435">
        <f t="shared" si="18"/>
        <v>1.6778781982161568</v>
      </c>
      <c r="D435" t="str">
        <f t="shared" si="19"/>
        <v>&lt;=2</v>
      </c>
      <c r="G435" s="108">
        <f t="shared" si="20"/>
        <v>1</v>
      </c>
    </row>
    <row r="436" spans="1:7">
      <c r="A436" t="s">
        <v>795</v>
      </c>
      <c r="B436">
        <v>317</v>
      </c>
      <c r="C436">
        <f t="shared" si="18"/>
        <v>1.6982511263118181</v>
      </c>
      <c r="D436" t="str">
        <f t="shared" si="19"/>
        <v>&lt;=2</v>
      </c>
      <c r="G436" s="108">
        <f t="shared" si="20"/>
        <v>1</v>
      </c>
    </row>
    <row r="437" spans="1:7">
      <c r="A437" t="s">
        <v>796</v>
      </c>
      <c r="B437">
        <v>319</v>
      </c>
      <c r="C437">
        <f t="shared" si="18"/>
        <v>1.7186240544074793</v>
      </c>
      <c r="D437" t="str">
        <f t="shared" si="19"/>
        <v>&lt;=2</v>
      </c>
      <c r="G437" s="108">
        <f t="shared" si="20"/>
        <v>1</v>
      </c>
    </row>
    <row r="438" spans="1:7">
      <c r="A438" t="s">
        <v>797</v>
      </c>
      <c r="B438">
        <v>329</v>
      </c>
      <c r="C438">
        <f t="shared" si="18"/>
        <v>1.8204886948857857</v>
      </c>
      <c r="D438" t="str">
        <f t="shared" si="19"/>
        <v>&lt;=2</v>
      </c>
      <c r="G438" s="108">
        <f t="shared" si="20"/>
        <v>1</v>
      </c>
    </row>
    <row r="439" spans="1:7">
      <c r="A439" t="s">
        <v>798</v>
      </c>
      <c r="B439">
        <v>330</v>
      </c>
      <c r="C439">
        <f t="shared" si="18"/>
        <v>1.8306751589336163</v>
      </c>
      <c r="D439" t="str">
        <f t="shared" si="19"/>
        <v>&lt;=2</v>
      </c>
      <c r="G439" s="108">
        <f t="shared" si="20"/>
        <v>1</v>
      </c>
    </row>
    <row r="440" spans="1:7">
      <c r="A440" t="s">
        <v>799</v>
      </c>
      <c r="B440">
        <v>334</v>
      </c>
      <c r="C440">
        <f t="shared" si="18"/>
        <v>1.8714210151249391</v>
      </c>
      <c r="D440" t="str">
        <f t="shared" si="19"/>
        <v>&lt;=2</v>
      </c>
      <c r="G440" s="108">
        <f t="shared" si="20"/>
        <v>1</v>
      </c>
    </row>
    <row r="441" spans="1:7">
      <c r="A441" t="s">
        <v>800</v>
      </c>
      <c r="B441">
        <v>357</v>
      </c>
      <c r="C441">
        <f t="shared" si="18"/>
        <v>2.1057096882250437</v>
      </c>
      <c r="D441" t="str">
        <f t="shared" si="19"/>
        <v>&lt;=3</v>
      </c>
      <c r="E441">
        <f>COUNTA(D441:D463)</f>
        <v>23</v>
      </c>
      <c r="F441" s="106">
        <f>1-(E441/462)</f>
        <v>0.95021645021645018</v>
      </c>
      <c r="G441" s="108">
        <f t="shared" si="20"/>
        <v>2</v>
      </c>
    </row>
    <row r="442" spans="1:7">
      <c r="A442" t="s">
        <v>801</v>
      </c>
      <c r="B442">
        <v>361</v>
      </c>
      <c r="C442">
        <f t="shared" si="18"/>
        <v>2.1464555444163662</v>
      </c>
      <c r="D442" t="str">
        <f t="shared" si="19"/>
        <v>&lt;=3</v>
      </c>
      <c r="G442" s="108">
        <f t="shared" si="20"/>
        <v>2</v>
      </c>
    </row>
    <row r="443" spans="1:7">
      <c r="A443" t="s">
        <v>802</v>
      </c>
      <c r="B443">
        <v>369</v>
      </c>
      <c r="C443">
        <f t="shared" si="18"/>
        <v>2.2279472567990117</v>
      </c>
      <c r="D443" t="str">
        <f t="shared" si="19"/>
        <v>&lt;=3</v>
      </c>
      <c r="G443" s="108">
        <f t="shared" si="20"/>
        <v>2</v>
      </c>
    </row>
    <row r="444" spans="1:7">
      <c r="A444" t="s">
        <v>803</v>
      </c>
      <c r="B444">
        <v>375</v>
      </c>
      <c r="C444">
        <f t="shared" si="18"/>
        <v>2.2890660410859955</v>
      </c>
      <c r="D444" t="str">
        <f t="shared" si="19"/>
        <v>&lt;=3</v>
      </c>
      <c r="G444" s="108">
        <f t="shared" si="20"/>
        <v>2</v>
      </c>
    </row>
    <row r="445" spans="1:7">
      <c r="A445" t="s">
        <v>804</v>
      </c>
      <c r="B445">
        <v>392</v>
      </c>
      <c r="C445">
        <f t="shared" si="18"/>
        <v>2.4622359298991165</v>
      </c>
      <c r="D445" t="str">
        <f t="shared" si="19"/>
        <v>&lt;=3</v>
      </c>
      <c r="G445" s="108">
        <f t="shared" si="20"/>
        <v>2</v>
      </c>
    </row>
    <row r="446" spans="1:7">
      <c r="A446" t="s">
        <v>805</v>
      </c>
      <c r="B446">
        <v>407</v>
      </c>
      <c r="C446">
        <f t="shared" si="18"/>
        <v>2.6150328906165758</v>
      </c>
      <c r="D446" t="str">
        <f t="shared" si="19"/>
        <v>&lt;=3</v>
      </c>
      <c r="G446" s="108">
        <f t="shared" si="20"/>
        <v>2</v>
      </c>
    </row>
    <row r="447" spans="1:7">
      <c r="A447" t="s">
        <v>806</v>
      </c>
      <c r="B447">
        <v>419</v>
      </c>
      <c r="C447">
        <f t="shared" si="18"/>
        <v>2.7372704591905435</v>
      </c>
      <c r="D447" t="str">
        <f t="shared" si="19"/>
        <v>&lt;=3</v>
      </c>
      <c r="G447" s="108">
        <f t="shared" si="20"/>
        <v>2</v>
      </c>
    </row>
    <row r="448" spans="1:7">
      <c r="A448" t="s">
        <v>807</v>
      </c>
      <c r="B448">
        <v>428</v>
      </c>
      <c r="C448">
        <f t="shared" si="18"/>
        <v>2.8289486356210194</v>
      </c>
      <c r="D448" t="str">
        <f t="shared" si="19"/>
        <v>&lt;=3</v>
      </c>
      <c r="G448" s="108">
        <f t="shared" si="20"/>
        <v>2</v>
      </c>
    </row>
    <row r="449" spans="1:7">
      <c r="A449" t="s">
        <v>808</v>
      </c>
      <c r="B449">
        <v>436</v>
      </c>
      <c r="C449">
        <f t="shared" si="18"/>
        <v>2.9104403480036645</v>
      </c>
      <c r="D449" t="str">
        <f t="shared" si="19"/>
        <v>&lt;=3</v>
      </c>
      <c r="G449" s="108">
        <f t="shared" si="20"/>
        <v>2</v>
      </c>
    </row>
    <row r="450" spans="1:7">
      <c r="A450" t="s">
        <v>809</v>
      </c>
      <c r="B450">
        <v>448</v>
      </c>
      <c r="C450">
        <f t="shared" ref="C450:C463" si="21">(B450-$I$3)/$I$7</f>
        <v>3.0326779165776325</v>
      </c>
      <c r="D450" t="str">
        <f t="shared" ref="D450:D463" si="22">IF(C450&lt;=1, "&lt;=1", IF(C450&lt;=2, "&lt;=2", IF(C450&lt;=3, "&lt;=3", "&lt;=3")))</f>
        <v>&lt;=3</v>
      </c>
      <c r="G450" s="108">
        <f t="shared" si="20"/>
        <v>3</v>
      </c>
    </row>
    <row r="451" spans="1:7">
      <c r="A451" t="s">
        <v>810</v>
      </c>
      <c r="B451">
        <v>470</v>
      </c>
      <c r="C451">
        <f t="shared" si="21"/>
        <v>3.2567801256299065</v>
      </c>
      <c r="D451" t="str">
        <f t="shared" si="22"/>
        <v>&lt;=3</v>
      </c>
      <c r="G451" s="108">
        <f t="shared" ref="G451:G463" si="23">IF(C451&gt;=3, 3, IF(C451&gt;=2, 2, IF(C451&gt;=1, 1, IF(C451&gt;=-2, -2, IF(C451&gt;=-3, -3, "Error")))))</f>
        <v>3</v>
      </c>
    </row>
    <row r="452" spans="1:7">
      <c r="A452" t="s">
        <v>811</v>
      </c>
      <c r="B452">
        <v>476</v>
      </c>
      <c r="C452">
        <f t="shared" si="21"/>
        <v>3.3178989099168903</v>
      </c>
      <c r="D452" t="str">
        <f t="shared" si="22"/>
        <v>&lt;=3</v>
      </c>
      <c r="G452" s="108">
        <f t="shared" si="23"/>
        <v>3</v>
      </c>
    </row>
    <row r="453" spans="1:7">
      <c r="A453" t="s">
        <v>812</v>
      </c>
      <c r="B453">
        <v>478</v>
      </c>
      <c r="C453">
        <f t="shared" si="21"/>
        <v>3.3382718380125516</v>
      </c>
      <c r="D453" t="str">
        <f t="shared" si="22"/>
        <v>&lt;=3</v>
      </c>
      <c r="G453" s="108">
        <f t="shared" si="23"/>
        <v>3</v>
      </c>
    </row>
    <row r="454" spans="1:7">
      <c r="A454" t="s">
        <v>813</v>
      </c>
      <c r="B454">
        <v>485</v>
      </c>
      <c r="C454">
        <f t="shared" si="21"/>
        <v>3.4095770863473662</v>
      </c>
      <c r="D454" t="str">
        <f t="shared" si="22"/>
        <v>&lt;=3</v>
      </c>
      <c r="G454" s="108">
        <f t="shared" si="23"/>
        <v>3</v>
      </c>
    </row>
    <row r="455" spans="1:7">
      <c r="A455" t="s">
        <v>814</v>
      </c>
      <c r="B455">
        <v>507</v>
      </c>
      <c r="C455">
        <f t="shared" si="21"/>
        <v>3.6336792953996406</v>
      </c>
      <c r="D455" t="str">
        <f t="shared" si="22"/>
        <v>&lt;=3</v>
      </c>
      <c r="G455" s="108">
        <f t="shared" si="23"/>
        <v>3</v>
      </c>
    </row>
    <row r="456" spans="1:7">
      <c r="A456" t="s">
        <v>815</v>
      </c>
      <c r="B456">
        <v>518</v>
      </c>
      <c r="C456">
        <f t="shared" si="21"/>
        <v>3.7457303999257774</v>
      </c>
      <c r="D456" t="str">
        <f t="shared" si="22"/>
        <v>&lt;=3</v>
      </c>
      <c r="G456" s="108">
        <f t="shared" si="23"/>
        <v>3</v>
      </c>
    </row>
    <row r="457" spans="1:7">
      <c r="A457" t="s">
        <v>816</v>
      </c>
      <c r="B457">
        <v>518</v>
      </c>
      <c r="C457">
        <f t="shared" si="21"/>
        <v>3.7457303999257774</v>
      </c>
      <c r="D457" t="str">
        <f t="shared" si="22"/>
        <v>&lt;=3</v>
      </c>
      <c r="G457" s="108">
        <f t="shared" si="23"/>
        <v>3</v>
      </c>
    </row>
    <row r="458" spans="1:7">
      <c r="A458" t="s">
        <v>817</v>
      </c>
      <c r="B458">
        <v>538</v>
      </c>
      <c r="C458">
        <f t="shared" si="21"/>
        <v>3.9494596808823905</v>
      </c>
      <c r="D458" t="str">
        <f t="shared" si="22"/>
        <v>&lt;=3</v>
      </c>
      <c r="G458" s="108">
        <f t="shared" si="23"/>
        <v>3</v>
      </c>
    </row>
    <row r="459" spans="1:7">
      <c r="A459" t="s">
        <v>818</v>
      </c>
      <c r="B459">
        <v>541</v>
      </c>
      <c r="C459">
        <f t="shared" si="21"/>
        <v>3.9800190730258826</v>
      </c>
      <c r="D459" t="str">
        <f t="shared" si="22"/>
        <v>&lt;=3</v>
      </c>
      <c r="G459" s="108">
        <f t="shared" si="23"/>
        <v>3</v>
      </c>
    </row>
    <row r="460" spans="1:7">
      <c r="A460" t="s">
        <v>819</v>
      </c>
      <c r="B460">
        <v>545</v>
      </c>
      <c r="C460">
        <f t="shared" si="21"/>
        <v>4.0207649292172052</v>
      </c>
      <c r="D460" t="str">
        <f t="shared" si="22"/>
        <v>&lt;=3</v>
      </c>
      <c r="G460" s="108">
        <f t="shared" si="23"/>
        <v>3</v>
      </c>
    </row>
    <row r="461" spans="1:7">
      <c r="A461" t="s">
        <v>820</v>
      </c>
      <c r="B461">
        <v>546</v>
      </c>
      <c r="C461">
        <f t="shared" si="21"/>
        <v>4.0309513932650356</v>
      </c>
      <c r="D461" t="str">
        <f t="shared" si="22"/>
        <v>&lt;=3</v>
      </c>
      <c r="G461" s="108">
        <f t="shared" si="23"/>
        <v>3</v>
      </c>
    </row>
    <row r="462" spans="1:7">
      <c r="A462" t="s">
        <v>821</v>
      </c>
      <c r="B462">
        <v>624</v>
      </c>
      <c r="C462">
        <f t="shared" si="21"/>
        <v>4.8254955889958264</v>
      </c>
      <c r="D462" t="str">
        <f t="shared" si="22"/>
        <v>&lt;=3</v>
      </c>
      <c r="G462" s="108">
        <f t="shared" si="23"/>
        <v>3</v>
      </c>
    </row>
    <row r="463" spans="1:7">
      <c r="A463" t="s">
        <v>822</v>
      </c>
      <c r="B463">
        <v>664</v>
      </c>
      <c r="C463">
        <f t="shared" si="21"/>
        <v>5.2329541509090518</v>
      </c>
      <c r="D463" t="str">
        <f t="shared" si="22"/>
        <v>&lt;=3</v>
      </c>
      <c r="G463" s="108">
        <f t="shared" si="23"/>
        <v>3</v>
      </c>
    </row>
  </sheetData>
  <sortState xmlns:xlrd2="http://schemas.microsoft.com/office/spreadsheetml/2017/richdata2" ref="A2:D463">
    <sortCondition ref="C2:C463"/>
  </sortState>
  <pageMargins left="0.7" right="0.7" top="0.75" bottom="0.75" header="0.3" footer="0.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J78"/>
  <sheetViews>
    <sheetView workbookViewId="0">
      <selection activeCell="B2" sqref="B2"/>
    </sheetView>
  </sheetViews>
  <sheetFormatPr defaultRowHeight="15"/>
  <cols>
    <col min="2" max="2" width="49.28515625" bestFit="1" customWidth="1"/>
    <col min="3" max="3" width="14.140625" bestFit="1" customWidth="1"/>
    <col min="4" max="4" width="14.28515625" bestFit="1" customWidth="1"/>
    <col min="5" max="5" width="12.28515625" bestFit="1" customWidth="1"/>
    <col min="8" max="8" width="18.85546875" customWidth="1"/>
    <col min="9" max="9" width="18" customWidth="1"/>
  </cols>
  <sheetData>
    <row r="1" spans="1:10">
      <c r="A1" t="s">
        <v>340</v>
      </c>
    </row>
    <row r="2" spans="1:10">
      <c r="A2" t="s">
        <v>823</v>
      </c>
    </row>
    <row r="3" spans="1:10">
      <c r="A3" t="s">
        <v>344</v>
      </c>
    </row>
    <row r="6" spans="1:10">
      <c r="A6" t="s">
        <v>824</v>
      </c>
      <c r="B6" s="4" t="s">
        <v>825</v>
      </c>
    </row>
    <row r="7" spans="1:10">
      <c r="C7" s="5" t="s">
        <v>21</v>
      </c>
    </row>
    <row r="8" spans="1:10">
      <c r="B8" s="31" t="s">
        <v>826</v>
      </c>
      <c r="C8" s="3">
        <v>38754</v>
      </c>
    </row>
    <row r="9" spans="1:10">
      <c r="B9" s="31" t="s">
        <v>827</v>
      </c>
      <c r="C9" s="3">
        <v>20964</v>
      </c>
    </row>
    <row r="10" spans="1:10">
      <c r="B10" s="31" t="s">
        <v>828</v>
      </c>
      <c r="C10" s="3">
        <v>9709</v>
      </c>
    </row>
    <row r="11" spans="1:10">
      <c r="B11" s="31" t="s">
        <v>829</v>
      </c>
      <c r="C11" s="3">
        <v>4</v>
      </c>
    </row>
    <row r="12" spans="1:10">
      <c r="B12" s="31"/>
      <c r="C12" s="3"/>
      <c r="J12" s="3"/>
    </row>
    <row r="13" spans="1:10">
      <c r="A13" t="s">
        <v>830</v>
      </c>
      <c r="B13" s="4" t="s">
        <v>831</v>
      </c>
      <c r="J13" s="3"/>
    </row>
    <row r="14" spans="1:10">
      <c r="C14" s="5" t="s">
        <v>21</v>
      </c>
      <c r="J14" s="3"/>
    </row>
    <row r="15" spans="1:10">
      <c r="B15" t="s">
        <v>832</v>
      </c>
      <c r="C15" s="3">
        <v>310</v>
      </c>
      <c r="J15" s="3"/>
    </row>
    <row r="16" spans="1:10">
      <c r="B16" t="s">
        <v>833</v>
      </c>
      <c r="C16" s="3">
        <v>337</v>
      </c>
      <c r="J16" s="3"/>
    </row>
    <row r="17" spans="1:10">
      <c r="B17" t="s">
        <v>834</v>
      </c>
      <c r="C17" s="3">
        <v>344</v>
      </c>
      <c r="J17" s="3"/>
    </row>
    <row r="18" spans="1:10">
      <c r="B18" t="s">
        <v>835</v>
      </c>
      <c r="C18" s="3">
        <v>379</v>
      </c>
      <c r="J18" s="3"/>
    </row>
    <row r="19" spans="1:10">
      <c r="B19" t="s">
        <v>836</v>
      </c>
      <c r="C19" s="3">
        <v>389</v>
      </c>
      <c r="J19" s="3"/>
    </row>
    <row r="20" spans="1:10">
      <c r="B20" t="s">
        <v>837</v>
      </c>
      <c r="C20" s="3">
        <v>582</v>
      </c>
      <c r="J20" s="3"/>
    </row>
    <row r="21" spans="1:10">
      <c r="B21" t="s">
        <v>838</v>
      </c>
      <c r="C21" s="3">
        <v>693</v>
      </c>
      <c r="J21" s="3"/>
    </row>
    <row r="22" spans="1:10">
      <c r="B22" t="s">
        <v>839</v>
      </c>
      <c r="C22" s="3">
        <v>3138</v>
      </c>
      <c r="J22" s="3"/>
    </row>
    <row r="23" spans="1:10">
      <c r="B23" t="s">
        <v>840</v>
      </c>
      <c r="C23" s="3">
        <v>8044</v>
      </c>
      <c r="D23" s="3">
        <f>C23+C24</f>
        <v>23670</v>
      </c>
      <c r="E23">
        <f>D23/SUM(C15:C24)</f>
        <v>0.79317740097848666</v>
      </c>
      <c r="J23" s="3"/>
    </row>
    <row r="24" spans="1:10">
      <c r="B24" t="s">
        <v>841</v>
      </c>
      <c r="C24" s="3">
        <v>15626</v>
      </c>
      <c r="J24" s="3"/>
    </row>
    <row r="25" spans="1:10">
      <c r="C25" s="3"/>
      <c r="J25" s="3"/>
    </row>
    <row r="26" spans="1:10">
      <c r="A26" t="s">
        <v>842</v>
      </c>
      <c r="B26" s="4" t="s">
        <v>843</v>
      </c>
      <c r="J26" s="3"/>
    </row>
    <row r="27" spans="1:10">
      <c r="C27" s="5" t="s">
        <v>21</v>
      </c>
      <c r="J27" s="3"/>
    </row>
    <row r="28" spans="1:10">
      <c r="B28" t="s">
        <v>844</v>
      </c>
      <c r="C28" s="3">
        <v>17681</v>
      </c>
      <c r="J28" s="3"/>
    </row>
    <row r="29" spans="1:10">
      <c r="B29" t="s">
        <v>845</v>
      </c>
      <c r="C29" s="3">
        <v>1250</v>
      </c>
      <c r="J29" s="3"/>
    </row>
    <row r="30" spans="1:10">
      <c r="B30" t="s">
        <v>846</v>
      </c>
      <c r="C30" s="3">
        <v>592</v>
      </c>
      <c r="J30" s="3"/>
    </row>
    <row r="31" spans="1:10">
      <c r="B31" t="s">
        <v>847</v>
      </c>
      <c r="C31" s="3">
        <v>424</v>
      </c>
      <c r="J31" s="3"/>
    </row>
    <row r="32" spans="1:10">
      <c r="B32" t="s">
        <v>848</v>
      </c>
      <c r="C32" s="3">
        <v>309</v>
      </c>
    </row>
    <row r="33" spans="1:5">
      <c r="B33" t="s">
        <v>849</v>
      </c>
      <c r="C33" s="3">
        <v>268</v>
      </c>
    </row>
    <row r="34" spans="1:5">
      <c r="B34" t="s">
        <v>850</v>
      </c>
      <c r="C34" s="3">
        <v>145</v>
      </c>
    </row>
    <row r="35" spans="1:5">
      <c r="B35" t="s">
        <v>851</v>
      </c>
      <c r="C35" s="3">
        <v>122</v>
      </c>
      <c r="E35">
        <f>C28/SUM(C28:C37)</f>
        <v>0.8467911877394636</v>
      </c>
    </row>
    <row r="36" spans="1:5">
      <c r="B36" t="s">
        <v>852</v>
      </c>
      <c r="C36" s="3">
        <v>63</v>
      </c>
    </row>
    <row r="37" spans="1:5">
      <c r="B37" t="s">
        <v>853</v>
      </c>
      <c r="C37" s="3">
        <v>26</v>
      </c>
    </row>
    <row r="39" spans="1:5">
      <c r="A39" t="s">
        <v>854</v>
      </c>
      <c r="B39" s="4" t="s">
        <v>855</v>
      </c>
    </row>
    <row r="40" spans="1:5">
      <c r="C40" s="5" t="s">
        <v>21</v>
      </c>
    </row>
    <row r="41" spans="1:5">
      <c r="B41" t="s">
        <v>856</v>
      </c>
      <c r="C41" s="3">
        <v>22616</v>
      </c>
      <c r="E41" s="106">
        <f>C41/SUM($C$41:$C$50)</f>
        <v>0.34482968926295243</v>
      </c>
    </row>
    <row r="42" spans="1:5">
      <c r="B42" t="s">
        <v>857</v>
      </c>
      <c r="C42" s="3">
        <v>17509</v>
      </c>
      <c r="E42" s="106">
        <f t="shared" ref="E42:E50" si="0">C42/SUM($C$41:$C$50)</f>
        <v>0.26696246150093006</v>
      </c>
    </row>
    <row r="43" spans="1:5">
      <c r="B43" t="s">
        <v>858</v>
      </c>
      <c r="C43" s="3">
        <v>6776</v>
      </c>
      <c r="E43" s="106">
        <f t="shared" si="0"/>
        <v>0.10331473180251884</v>
      </c>
    </row>
    <row r="44" spans="1:5">
      <c r="B44" t="s">
        <v>859</v>
      </c>
      <c r="C44" s="3">
        <v>5214</v>
      </c>
      <c r="E44" s="106">
        <f t="shared" si="0"/>
        <v>7.949867349739273E-2</v>
      </c>
    </row>
    <row r="45" spans="1:5">
      <c r="B45" t="s">
        <v>860</v>
      </c>
      <c r="C45" s="3">
        <v>3228</v>
      </c>
      <c r="E45" s="106">
        <f t="shared" si="0"/>
        <v>4.9217820876406547E-2</v>
      </c>
    </row>
    <row r="46" spans="1:5">
      <c r="B46" t="s">
        <v>861</v>
      </c>
      <c r="C46" s="3">
        <v>2721</v>
      </c>
      <c r="E46" s="106">
        <f t="shared" si="0"/>
        <v>4.1487512578904033E-2</v>
      </c>
    </row>
    <row r="47" spans="1:5">
      <c r="B47" t="s">
        <v>862</v>
      </c>
      <c r="C47" s="3">
        <v>2589</v>
      </c>
      <c r="E47" s="106">
        <f t="shared" si="0"/>
        <v>3.947488793340042E-2</v>
      </c>
    </row>
    <row r="48" spans="1:5">
      <c r="B48" t="s">
        <v>863</v>
      </c>
      <c r="C48" s="3">
        <v>1968</v>
      </c>
      <c r="E48" s="106">
        <f t="shared" si="0"/>
        <v>3.0006403805690238E-2</v>
      </c>
    </row>
    <row r="49" spans="1:5">
      <c r="B49" t="s">
        <v>864</v>
      </c>
      <c r="C49" s="3">
        <v>1538</v>
      </c>
      <c r="E49" s="106">
        <f t="shared" si="0"/>
        <v>2.3450126551398165E-2</v>
      </c>
    </row>
    <row r="50" spans="1:5">
      <c r="B50" t="s">
        <v>865</v>
      </c>
      <c r="C50" s="3">
        <v>1427</v>
      </c>
      <c r="E50" s="106">
        <f t="shared" si="0"/>
        <v>2.1757692190406488E-2</v>
      </c>
    </row>
    <row r="53" spans="1:5">
      <c r="A53" t="s">
        <v>866</v>
      </c>
      <c r="B53" s="4" t="s">
        <v>867</v>
      </c>
    </row>
    <row r="54" spans="1:5">
      <c r="C54" s="5" t="s">
        <v>21</v>
      </c>
    </row>
    <row r="55" spans="1:5">
      <c r="B55" t="s">
        <v>868</v>
      </c>
      <c r="C55" s="3">
        <v>53080</v>
      </c>
      <c r="E55">
        <f>C55/SUM(C55:C64)</f>
        <v>0.76494069836145895</v>
      </c>
    </row>
    <row r="56" spans="1:5">
      <c r="B56" t="s">
        <v>869</v>
      </c>
      <c r="C56" s="3">
        <v>13142</v>
      </c>
    </row>
    <row r="57" spans="1:5">
      <c r="B57" t="s">
        <v>870</v>
      </c>
      <c r="C57" s="3">
        <v>938</v>
      </c>
    </row>
    <row r="58" spans="1:5">
      <c r="B58" t="s">
        <v>871</v>
      </c>
      <c r="C58" s="3">
        <v>850</v>
      </c>
    </row>
    <row r="59" spans="1:5">
      <c r="B59" t="s">
        <v>872</v>
      </c>
      <c r="C59" s="3">
        <v>792</v>
      </c>
    </row>
    <row r="60" spans="1:5">
      <c r="B60" t="s">
        <v>873</v>
      </c>
      <c r="C60" s="3">
        <v>478</v>
      </c>
    </row>
    <row r="61" spans="1:5">
      <c r="B61" t="s">
        <v>874</v>
      </c>
      <c r="C61" s="3">
        <v>47</v>
      </c>
    </row>
    <row r="62" spans="1:5">
      <c r="B62" t="s">
        <v>875</v>
      </c>
      <c r="C62" s="3">
        <v>31</v>
      </c>
    </row>
    <row r="63" spans="1:5">
      <c r="B63" t="s">
        <v>876</v>
      </c>
      <c r="C63" s="3">
        <v>24</v>
      </c>
    </row>
    <row r="64" spans="1:5">
      <c r="B64" t="s">
        <v>877</v>
      </c>
      <c r="C64" s="3">
        <v>9</v>
      </c>
    </row>
    <row r="65" spans="1:5">
      <c r="C65" s="3"/>
    </row>
    <row r="67" spans="1:5">
      <c r="A67" t="s">
        <v>878</v>
      </c>
      <c r="B67" s="4" t="s">
        <v>879</v>
      </c>
    </row>
    <row r="68" spans="1:5">
      <c r="C68" s="5" t="s">
        <v>21</v>
      </c>
    </row>
    <row r="69" spans="1:5">
      <c r="B69" t="s">
        <v>880</v>
      </c>
      <c r="C69" s="3">
        <v>67063</v>
      </c>
      <c r="E69">
        <f>C69/SUM(C69:C78)</f>
        <v>0.96601941747572817</v>
      </c>
    </row>
    <row r="70" spans="1:5">
      <c r="B70" t="s">
        <v>881</v>
      </c>
      <c r="C70" s="3">
        <v>1184</v>
      </c>
    </row>
    <row r="71" spans="1:5">
      <c r="B71" t="s">
        <v>882</v>
      </c>
      <c r="C71" s="3">
        <v>1045</v>
      </c>
    </row>
    <row r="72" spans="1:5">
      <c r="B72" t="s">
        <v>883</v>
      </c>
      <c r="C72" s="3">
        <v>48</v>
      </c>
    </row>
    <row r="73" spans="1:5">
      <c r="B73" t="s">
        <v>884</v>
      </c>
      <c r="C73" s="3">
        <v>29</v>
      </c>
    </row>
    <row r="74" spans="1:5">
      <c r="B74" t="s">
        <v>885</v>
      </c>
      <c r="C74" s="3">
        <v>20</v>
      </c>
    </row>
    <row r="75" spans="1:5">
      <c r="B75" t="s">
        <v>886</v>
      </c>
      <c r="C75" s="3">
        <v>18</v>
      </c>
    </row>
    <row r="76" spans="1:5">
      <c r="B76" t="s">
        <v>887</v>
      </c>
      <c r="C76" s="3">
        <v>8</v>
      </c>
    </row>
    <row r="77" spans="1:5">
      <c r="B77" t="s">
        <v>888</v>
      </c>
      <c r="C77" s="3">
        <v>4</v>
      </c>
    </row>
    <row r="78" spans="1:5">
      <c r="B78" t="s">
        <v>889</v>
      </c>
      <c r="C78" s="3">
        <v>3</v>
      </c>
    </row>
  </sheetData>
  <sortState xmlns:xlrd2="http://schemas.microsoft.com/office/spreadsheetml/2017/richdata2" ref="B15:C24">
    <sortCondition ref="C15:C24"/>
  </sortState>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J67"/>
  <sheetViews>
    <sheetView workbookViewId="0">
      <selection activeCell="J1" sqref="J1:J1048576"/>
    </sheetView>
  </sheetViews>
  <sheetFormatPr defaultRowHeight="15"/>
  <cols>
    <col min="1" max="1" width="13.5703125" customWidth="1"/>
    <col min="4" max="4" width="17.7109375" customWidth="1"/>
    <col min="5" max="5" width="17.85546875" customWidth="1"/>
    <col min="8" max="8" width="12.28515625" customWidth="1"/>
    <col min="10" max="10" width="13.140625" customWidth="1"/>
  </cols>
  <sheetData>
    <row r="1" spans="1:10">
      <c r="A1" t="s">
        <v>2</v>
      </c>
      <c r="B1" t="s">
        <v>243</v>
      </c>
      <c r="D1" s="52" t="s">
        <v>163</v>
      </c>
      <c r="E1" s="52" t="s">
        <v>1</v>
      </c>
      <c r="F1" s="52" t="s">
        <v>164</v>
      </c>
      <c r="G1" s="52" t="s">
        <v>2</v>
      </c>
      <c r="H1" s="52" t="s">
        <v>166</v>
      </c>
      <c r="I1" s="52" t="s">
        <v>167</v>
      </c>
      <c r="J1" s="52" t="s">
        <v>890</v>
      </c>
    </row>
    <row r="2" spans="1:10">
      <c r="A2">
        <v>1</v>
      </c>
      <c r="B2" t="s">
        <v>248</v>
      </c>
      <c r="D2" t="s">
        <v>245</v>
      </c>
      <c r="E2" t="s">
        <v>891</v>
      </c>
      <c r="F2">
        <v>1</v>
      </c>
      <c r="G2">
        <v>1</v>
      </c>
      <c r="H2" t="s">
        <v>246</v>
      </c>
      <c r="I2" t="s">
        <v>247</v>
      </c>
      <c r="J2" t="s">
        <v>892</v>
      </c>
    </row>
    <row r="3" spans="1:10">
      <c r="A3">
        <v>2</v>
      </c>
      <c r="B3" t="s">
        <v>250</v>
      </c>
      <c r="D3" t="s">
        <v>245</v>
      </c>
      <c r="E3" t="s">
        <v>891</v>
      </c>
      <c r="F3">
        <v>1</v>
      </c>
      <c r="G3">
        <v>2</v>
      </c>
      <c r="H3" t="s">
        <v>249</v>
      </c>
      <c r="I3" t="s">
        <v>247</v>
      </c>
      <c r="J3" t="s">
        <v>893</v>
      </c>
    </row>
    <row r="4" spans="1:10">
      <c r="A4">
        <v>3</v>
      </c>
      <c r="B4" t="s">
        <v>251</v>
      </c>
      <c r="D4" t="s">
        <v>245</v>
      </c>
      <c r="E4" t="s">
        <v>891</v>
      </c>
      <c r="F4">
        <v>1</v>
      </c>
      <c r="G4">
        <v>3</v>
      </c>
      <c r="H4" t="s">
        <v>249</v>
      </c>
      <c r="I4" t="s">
        <v>247</v>
      </c>
      <c r="J4" t="s">
        <v>893</v>
      </c>
    </row>
    <row r="5" spans="1:10">
      <c r="A5">
        <v>4</v>
      </c>
      <c r="B5" t="s">
        <v>252</v>
      </c>
      <c r="D5" t="s">
        <v>245</v>
      </c>
      <c r="E5" t="s">
        <v>891</v>
      </c>
      <c r="F5">
        <v>1</v>
      </c>
      <c r="G5">
        <v>4</v>
      </c>
      <c r="H5" t="s">
        <v>249</v>
      </c>
      <c r="I5" t="s">
        <v>247</v>
      </c>
      <c r="J5" t="s">
        <v>893</v>
      </c>
    </row>
    <row r="6" spans="1:10">
      <c r="A6">
        <v>5</v>
      </c>
      <c r="B6" t="s">
        <v>253</v>
      </c>
      <c r="D6" t="s">
        <v>245</v>
      </c>
      <c r="E6" t="s">
        <v>891</v>
      </c>
      <c r="F6">
        <v>1</v>
      </c>
      <c r="G6">
        <v>5</v>
      </c>
      <c r="H6" t="s">
        <v>249</v>
      </c>
      <c r="I6" t="s">
        <v>247</v>
      </c>
      <c r="J6" t="s">
        <v>893</v>
      </c>
    </row>
    <row r="7" spans="1:10">
      <c r="A7">
        <v>6</v>
      </c>
      <c r="B7" t="s">
        <v>254</v>
      </c>
      <c r="D7" t="s">
        <v>245</v>
      </c>
      <c r="E7" t="s">
        <v>891</v>
      </c>
      <c r="F7">
        <v>1</v>
      </c>
      <c r="G7">
        <v>6</v>
      </c>
      <c r="H7" t="s">
        <v>249</v>
      </c>
      <c r="I7" t="s">
        <v>247</v>
      </c>
      <c r="J7" t="s">
        <v>893</v>
      </c>
    </row>
    <row r="8" spans="1:10">
      <c r="A8">
        <v>7</v>
      </c>
      <c r="B8" t="s">
        <v>256</v>
      </c>
      <c r="D8" t="s">
        <v>245</v>
      </c>
      <c r="E8" t="s">
        <v>891</v>
      </c>
      <c r="F8">
        <v>1</v>
      </c>
      <c r="G8">
        <v>7</v>
      </c>
      <c r="H8" t="s">
        <v>255</v>
      </c>
      <c r="I8" t="s">
        <v>247</v>
      </c>
      <c r="J8" t="s">
        <v>894</v>
      </c>
    </row>
    <row r="9" spans="1:10">
      <c r="A9">
        <v>8</v>
      </c>
      <c r="B9" t="s">
        <v>257</v>
      </c>
      <c r="D9" t="s">
        <v>245</v>
      </c>
      <c r="E9" t="s">
        <v>891</v>
      </c>
      <c r="F9">
        <v>1</v>
      </c>
      <c r="G9">
        <v>8</v>
      </c>
      <c r="H9" t="s">
        <v>255</v>
      </c>
      <c r="I9" t="s">
        <v>247</v>
      </c>
      <c r="J9" t="s">
        <v>894</v>
      </c>
    </row>
    <row r="10" spans="1:10">
      <c r="A10">
        <v>9</v>
      </c>
      <c r="B10" t="s">
        <v>258</v>
      </c>
      <c r="D10" t="s">
        <v>245</v>
      </c>
      <c r="E10" t="s">
        <v>891</v>
      </c>
      <c r="F10">
        <v>1</v>
      </c>
      <c r="G10">
        <v>9</v>
      </c>
      <c r="H10" t="s">
        <v>255</v>
      </c>
      <c r="I10" t="s">
        <v>247</v>
      </c>
      <c r="J10" t="s">
        <v>894</v>
      </c>
    </row>
    <row r="11" spans="1:10">
      <c r="A11">
        <v>10</v>
      </c>
      <c r="B11" t="s">
        <v>259</v>
      </c>
      <c r="D11" t="s">
        <v>245</v>
      </c>
      <c r="E11" t="s">
        <v>891</v>
      </c>
      <c r="F11">
        <v>1</v>
      </c>
      <c r="G11">
        <v>10</v>
      </c>
      <c r="H11" t="s">
        <v>255</v>
      </c>
      <c r="I11" t="s">
        <v>247</v>
      </c>
      <c r="J11" t="s">
        <v>894</v>
      </c>
    </row>
    <row r="12" spans="1:10">
      <c r="A12">
        <v>11</v>
      </c>
      <c r="B12" t="s">
        <v>261</v>
      </c>
      <c r="D12" t="s">
        <v>245</v>
      </c>
      <c r="E12" t="s">
        <v>891</v>
      </c>
      <c r="F12">
        <v>1</v>
      </c>
      <c r="G12">
        <v>11</v>
      </c>
      <c r="H12" t="s">
        <v>260</v>
      </c>
      <c r="I12" t="s">
        <v>247</v>
      </c>
      <c r="J12" t="s">
        <v>895</v>
      </c>
    </row>
    <row r="13" spans="1:10">
      <c r="A13">
        <v>12</v>
      </c>
      <c r="B13" t="s">
        <v>262</v>
      </c>
      <c r="D13" t="s">
        <v>245</v>
      </c>
      <c r="E13" t="s">
        <v>891</v>
      </c>
      <c r="F13">
        <v>1</v>
      </c>
      <c r="G13">
        <v>12</v>
      </c>
      <c r="H13" t="s">
        <v>260</v>
      </c>
      <c r="I13" t="s">
        <v>247</v>
      </c>
      <c r="J13" t="s">
        <v>895</v>
      </c>
    </row>
    <row r="14" spans="1:10">
      <c r="A14">
        <v>13</v>
      </c>
      <c r="B14" t="s">
        <v>263</v>
      </c>
      <c r="D14" t="s">
        <v>245</v>
      </c>
      <c r="E14" t="s">
        <v>891</v>
      </c>
      <c r="F14">
        <v>1</v>
      </c>
      <c r="G14">
        <v>13</v>
      </c>
      <c r="H14" t="s">
        <v>260</v>
      </c>
      <c r="I14" t="s">
        <v>247</v>
      </c>
      <c r="J14" t="s">
        <v>895</v>
      </c>
    </row>
    <row r="15" spans="1:10">
      <c r="A15">
        <v>14</v>
      </c>
      <c r="B15" t="s">
        <v>264</v>
      </c>
      <c r="D15" t="s">
        <v>245</v>
      </c>
      <c r="E15" t="s">
        <v>891</v>
      </c>
      <c r="F15">
        <v>1</v>
      </c>
      <c r="G15">
        <v>14</v>
      </c>
      <c r="H15" t="s">
        <v>260</v>
      </c>
      <c r="I15" t="s">
        <v>247</v>
      </c>
      <c r="J15" t="s">
        <v>895</v>
      </c>
    </row>
    <row r="16" spans="1:10">
      <c r="A16">
        <v>15</v>
      </c>
      <c r="B16" t="s">
        <v>265</v>
      </c>
      <c r="D16" t="s">
        <v>40</v>
      </c>
      <c r="E16" t="s">
        <v>3</v>
      </c>
      <c r="F16">
        <v>2</v>
      </c>
      <c r="G16">
        <v>15</v>
      </c>
      <c r="H16" t="s">
        <v>260</v>
      </c>
      <c r="I16" t="s">
        <v>247</v>
      </c>
      <c r="J16" t="s">
        <v>895</v>
      </c>
    </row>
    <row r="17" spans="1:10">
      <c r="A17">
        <v>16</v>
      </c>
      <c r="B17" t="s">
        <v>267</v>
      </c>
      <c r="D17" t="s">
        <v>40</v>
      </c>
      <c r="E17" t="s">
        <v>3</v>
      </c>
      <c r="F17">
        <v>2</v>
      </c>
      <c r="G17">
        <v>16</v>
      </c>
      <c r="H17" t="s">
        <v>266</v>
      </c>
      <c r="I17" t="s">
        <v>247</v>
      </c>
      <c r="J17" t="s">
        <v>896</v>
      </c>
    </row>
    <row r="18" spans="1:10">
      <c r="A18">
        <v>17</v>
      </c>
      <c r="B18" t="s">
        <v>268</v>
      </c>
      <c r="D18" t="s">
        <v>40</v>
      </c>
      <c r="E18" t="s">
        <v>3</v>
      </c>
      <c r="F18">
        <v>2</v>
      </c>
      <c r="G18">
        <v>17</v>
      </c>
      <c r="H18" t="s">
        <v>266</v>
      </c>
      <c r="I18" t="s">
        <v>247</v>
      </c>
      <c r="J18" t="s">
        <v>896</v>
      </c>
    </row>
    <row r="19" spans="1:10">
      <c r="A19">
        <v>18</v>
      </c>
      <c r="B19" t="s">
        <v>269</v>
      </c>
      <c r="D19" t="s">
        <v>40</v>
      </c>
      <c r="E19" t="s">
        <v>3</v>
      </c>
      <c r="F19">
        <v>2</v>
      </c>
      <c r="G19">
        <v>18</v>
      </c>
      <c r="H19" t="s">
        <v>266</v>
      </c>
      <c r="I19" t="s">
        <v>247</v>
      </c>
      <c r="J19" t="s">
        <v>896</v>
      </c>
    </row>
    <row r="20" spans="1:10">
      <c r="A20">
        <v>19</v>
      </c>
      <c r="B20" t="s">
        <v>270</v>
      </c>
      <c r="D20" t="s">
        <v>40</v>
      </c>
      <c r="E20" t="s">
        <v>3</v>
      </c>
      <c r="F20">
        <v>2</v>
      </c>
      <c r="G20">
        <v>19</v>
      </c>
      <c r="H20" t="s">
        <v>266</v>
      </c>
      <c r="I20" t="s">
        <v>247</v>
      </c>
      <c r="J20" t="s">
        <v>896</v>
      </c>
    </row>
    <row r="21" spans="1:10">
      <c r="A21">
        <v>20</v>
      </c>
      <c r="B21" t="s">
        <v>272</v>
      </c>
      <c r="D21" t="s">
        <v>40</v>
      </c>
      <c r="E21" t="s">
        <v>3</v>
      </c>
      <c r="F21">
        <v>2</v>
      </c>
      <c r="G21">
        <v>20</v>
      </c>
      <c r="H21" t="s">
        <v>271</v>
      </c>
      <c r="I21" t="s">
        <v>247</v>
      </c>
      <c r="J21" t="s">
        <v>897</v>
      </c>
    </row>
    <row r="22" spans="1:10">
      <c r="A22">
        <v>21</v>
      </c>
      <c r="B22" t="s">
        <v>273</v>
      </c>
      <c r="D22" t="s">
        <v>40</v>
      </c>
      <c r="E22" t="s">
        <v>3</v>
      </c>
      <c r="F22">
        <v>2</v>
      </c>
      <c r="G22">
        <v>21</v>
      </c>
      <c r="H22" t="s">
        <v>271</v>
      </c>
      <c r="I22" t="s">
        <v>247</v>
      </c>
      <c r="J22" t="s">
        <v>897</v>
      </c>
    </row>
    <row r="23" spans="1:10">
      <c r="A23">
        <v>22</v>
      </c>
      <c r="B23" t="s">
        <v>274</v>
      </c>
      <c r="D23" t="s">
        <v>40</v>
      </c>
      <c r="E23" t="s">
        <v>3</v>
      </c>
      <c r="F23">
        <v>2</v>
      </c>
      <c r="G23">
        <v>22</v>
      </c>
      <c r="H23" t="s">
        <v>271</v>
      </c>
      <c r="I23" t="s">
        <v>247</v>
      </c>
      <c r="J23" t="s">
        <v>897</v>
      </c>
    </row>
    <row r="24" spans="1:10">
      <c r="A24">
        <v>23</v>
      </c>
      <c r="B24" t="s">
        <v>275</v>
      </c>
      <c r="D24" t="s">
        <v>40</v>
      </c>
      <c r="E24" t="s">
        <v>3</v>
      </c>
      <c r="F24">
        <v>2</v>
      </c>
      <c r="G24">
        <v>23</v>
      </c>
      <c r="H24" t="s">
        <v>271</v>
      </c>
      <c r="I24" t="s">
        <v>247</v>
      </c>
      <c r="J24" t="s">
        <v>897</v>
      </c>
    </row>
    <row r="25" spans="1:10">
      <c r="A25">
        <v>24</v>
      </c>
      <c r="B25" t="s">
        <v>277</v>
      </c>
      <c r="D25" t="s">
        <v>40</v>
      </c>
      <c r="E25" t="s">
        <v>3</v>
      </c>
      <c r="F25">
        <v>2</v>
      </c>
      <c r="G25">
        <v>24</v>
      </c>
      <c r="H25" t="s">
        <v>276</v>
      </c>
      <c r="I25" t="s">
        <v>247</v>
      </c>
      <c r="J25" t="s">
        <v>898</v>
      </c>
    </row>
    <row r="26" spans="1:10">
      <c r="A26">
        <v>25</v>
      </c>
      <c r="B26" t="s">
        <v>278</v>
      </c>
      <c r="D26" t="s">
        <v>40</v>
      </c>
      <c r="E26" t="s">
        <v>3</v>
      </c>
      <c r="F26">
        <v>2</v>
      </c>
      <c r="G26">
        <v>25</v>
      </c>
      <c r="H26" t="s">
        <v>276</v>
      </c>
      <c r="I26" t="s">
        <v>247</v>
      </c>
      <c r="J26" t="s">
        <v>898</v>
      </c>
    </row>
    <row r="27" spans="1:10">
      <c r="A27">
        <v>26</v>
      </c>
      <c r="B27" t="s">
        <v>279</v>
      </c>
      <c r="D27" t="s">
        <v>40</v>
      </c>
      <c r="E27" t="s">
        <v>3</v>
      </c>
      <c r="F27">
        <v>2</v>
      </c>
      <c r="G27">
        <v>26</v>
      </c>
      <c r="H27" t="s">
        <v>276</v>
      </c>
      <c r="I27" t="s">
        <v>247</v>
      </c>
      <c r="J27" t="s">
        <v>898</v>
      </c>
    </row>
    <row r="28" spans="1:10">
      <c r="A28">
        <v>27</v>
      </c>
      <c r="B28" t="s">
        <v>280</v>
      </c>
      <c r="D28" t="s">
        <v>40</v>
      </c>
      <c r="E28" t="s">
        <v>3</v>
      </c>
      <c r="F28">
        <v>2</v>
      </c>
      <c r="G28">
        <v>27</v>
      </c>
      <c r="H28" t="s">
        <v>276</v>
      </c>
      <c r="I28" t="s">
        <v>247</v>
      </c>
      <c r="J28" t="s">
        <v>898</v>
      </c>
    </row>
    <row r="29" spans="1:10">
      <c r="A29">
        <v>28</v>
      </c>
      <c r="B29" t="s">
        <v>281</v>
      </c>
      <c r="D29" t="s">
        <v>40</v>
      </c>
      <c r="E29" t="s">
        <v>3</v>
      </c>
      <c r="F29">
        <v>2</v>
      </c>
      <c r="G29">
        <v>28</v>
      </c>
      <c r="H29" t="s">
        <v>276</v>
      </c>
      <c r="I29" t="s">
        <v>247</v>
      </c>
      <c r="J29" t="s">
        <v>898</v>
      </c>
    </row>
    <row r="30" spans="1:10">
      <c r="A30">
        <v>29</v>
      </c>
      <c r="B30" t="s">
        <v>283</v>
      </c>
      <c r="D30" t="s">
        <v>40</v>
      </c>
      <c r="E30" t="s">
        <v>3</v>
      </c>
      <c r="F30">
        <v>2</v>
      </c>
      <c r="G30">
        <v>29</v>
      </c>
      <c r="H30" t="s">
        <v>282</v>
      </c>
      <c r="I30" t="s">
        <v>247</v>
      </c>
      <c r="J30" t="s">
        <v>899</v>
      </c>
    </row>
    <row r="31" spans="1:10">
      <c r="A31">
        <v>30</v>
      </c>
      <c r="B31" t="s">
        <v>284</v>
      </c>
      <c r="D31" t="s">
        <v>40</v>
      </c>
      <c r="E31" t="s">
        <v>3</v>
      </c>
      <c r="F31">
        <v>2</v>
      </c>
      <c r="G31">
        <v>30</v>
      </c>
      <c r="H31" t="s">
        <v>282</v>
      </c>
      <c r="I31" t="s">
        <v>247</v>
      </c>
      <c r="J31" t="s">
        <v>899</v>
      </c>
    </row>
    <row r="32" spans="1:10">
      <c r="A32">
        <v>31</v>
      </c>
      <c r="B32" t="s">
        <v>285</v>
      </c>
      <c r="D32" t="s">
        <v>40</v>
      </c>
      <c r="E32" t="s">
        <v>3</v>
      </c>
      <c r="F32">
        <v>2</v>
      </c>
      <c r="G32">
        <v>31</v>
      </c>
      <c r="H32" t="s">
        <v>282</v>
      </c>
      <c r="I32" t="s">
        <v>247</v>
      </c>
      <c r="J32" t="s">
        <v>899</v>
      </c>
    </row>
    <row r="33" spans="1:10">
      <c r="A33">
        <v>32</v>
      </c>
      <c r="B33" t="s">
        <v>286</v>
      </c>
      <c r="D33" t="s">
        <v>40</v>
      </c>
      <c r="E33" t="s">
        <v>3</v>
      </c>
      <c r="F33">
        <v>2</v>
      </c>
      <c r="G33">
        <v>32</v>
      </c>
      <c r="H33" t="s">
        <v>282</v>
      </c>
      <c r="I33" t="s">
        <v>247</v>
      </c>
      <c r="J33" t="s">
        <v>899</v>
      </c>
    </row>
    <row r="34" spans="1:10">
      <c r="A34">
        <v>33</v>
      </c>
      <c r="B34" t="s">
        <v>289</v>
      </c>
      <c r="D34" t="s">
        <v>40</v>
      </c>
      <c r="E34" t="s">
        <v>3</v>
      </c>
      <c r="F34">
        <v>2</v>
      </c>
      <c r="G34">
        <v>33</v>
      </c>
      <c r="H34" t="s">
        <v>287</v>
      </c>
      <c r="I34" t="s">
        <v>288</v>
      </c>
      <c r="J34" t="s">
        <v>900</v>
      </c>
    </row>
    <row r="35" spans="1:10">
      <c r="A35">
        <v>34</v>
      </c>
      <c r="B35" t="s">
        <v>290</v>
      </c>
      <c r="D35" t="s">
        <v>40</v>
      </c>
      <c r="E35" t="s">
        <v>3</v>
      </c>
      <c r="F35">
        <v>2</v>
      </c>
      <c r="G35">
        <v>34</v>
      </c>
      <c r="H35" t="s">
        <v>287</v>
      </c>
      <c r="I35" t="s">
        <v>288</v>
      </c>
      <c r="J35" t="s">
        <v>900</v>
      </c>
    </row>
    <row r="36" spans="1:10">
      <c r="A36">
        <v>35</v>
      </c>
      <c r="B36" t="s">
        <v>291</v>
      </c>
      <c r="D36" t="s">
        <v>40</v>
      </c>
      <c r="E36" t="s">
        <v>3</v>
      </c>
      <c r="F36">
        <v>2</v>
      </c>
      <c r="G36">
        <v>35</v>
      </c>
      <c r="H36" t="s">
        <v>287</v>
      </c>
      <c r="I36" t="s">
        <v>288</v>
      </c>
      <c r="J36" t="s">
        <v>900</v>
      </c>
    </row>
    <row r="37" spans="1:10">
      <c r="A37">
        <v>36</v>
      </c>
      <c r="B37" t="s">
        <v>292</v>
      </c>
      <c r="D37" t="s">
        <v>41</v>
      </c>
      <c r="E37" t="s">
        <v>4</v>
      </c>
      <c r="F37">
        <v>3</v>
      </c>
      <c r="G37">
        <v>36</v>
      </c>
      <c r="H37" t="s">
        <v>287</v>
      </c>
      <c r="I37" t="s">
        <v>288</v>
      </c>
      <c r="J37" t="s">
        <v>900</v>
      </c>
    </row>
    <row r="38" spans="1:10">
      <c r="A38">
        <v>37</v>
      </c>
      <c r="B38" t="s">
        <v>294</v>
      </c>
      <c r="D38" t="s">
        <v>41</v>
      </c>
      <c r="E38" t="s">
        <v>4</v>
      </c>
      <c r="F38">
        <v>3</v>
      </c>
      <c r="G38">
        <v>37</v>
      </c>
      <c r="H38" t="s">
        <v>293</v>
      </c>
      <c r="I38" t="s">
        <v>288</v>
      </c>
      <c r="J38" t="s">
        <v>901</v>
      </c>
    </row>
    <row r="39" spans="1:10">
      <c r="A39">
        <v>38</v>
      </c>
      <c r="B39" t="s">
        <v>295</v>
      </c>
      <c r="D39" t="s">
        <v>41</v>
      </c>
      <c r="E39" t="s">
        <v>4</v>
      </c>
      <c r="F39">
        <v>3</v>
      </c>
      <c r="G39">
        <v>38</v>
      </c>
      <c r="H39" t="s">
        <v>293</v>
      </c>
      <c r="I39" t="s">
        <v>288</v>
      </c>
      <c r="J39" t="s">
        <v>901</v>
      </c>
    </row>
    <row r="40" spans="1:10">
      <c r="A40">
        <v>39</v>
      </c>
      <c r="B40" t="s">
        <v>296</v>
      </c>
      <c r="D40" t="s">
        <v>41</v>
      </c>
      <c r="E40" t="s">
        <v>4</v>
      </c>
      <c r="F40">
        <v>3</v>
      </c>
      <c r="G40">
        <v>39</v>
      </c>
      <c r="H40" t="s">
        <v>293</v>
      </c>
      <c r="I40" t="s">
        <v>288</v>
      </c>
      <c r="J40" t="s">
        <v>901</v>
      </c>
    </row>
    <row r="41" spans="1:10">
      <c r="A41">
        <v>40</v>
      </c>
      <c r="B41" t="s">
        <v>297</v>
      </c>
      <c r="D41" t="s">
        <v>41</v>
      </c>
      <c r="E41" t="s">
        <v>4</v>
      </c>
      <c r="F41">
        <v>3</v>
      </c>
      <c r="G41">
        <v>40</v>
      </c>
      <c r="H41" t="s">
        <v>293</v>
      </c>
      <c r="I41" t="s">
        <v>288</v>
      </c>
      <c r="J41" t="s">
        <v>901</v>
      </c>
    </row>
    <row r="42" spans="1:10">
      <c r="A42">
        <v>41</v>
      </c>
      <c r="B42" t="s">
        <v>299</v>
      </c>
      <c r="D42" t="s">
        <v>41</v>
      </c>
      <c r="E42" t="s">
        <v>4</v>
      </c>
      <c r="F42">
        <v>3</v>
      </c>
      <c r="G42">
        <v>41</v>
      </c>
      <c r="H42" t="s">
        <v>298</v>
      </c>
      <c r="I42" t="s">
        <v>288</v>
      </c>
      <c r="J42" t="s">
        <v>902</v>
      </c>
    </row>
    <row r="43" spans="1:10">
      <c r="A43">
        <v>42</v>
      </c>
      <c r="B43" t="s">
        <v>300</v>
      </c>
      <c r="D43" t="s">
        <v>41</v>
      </c>
      <c r="E43" t="s">
        <v>4</v>
      </c>
      <c r="F43">
        <v>3</v>
      </c>
      <c r="G43">
        <v>42</v>
      </c>
      <c r="H43" t="s">
        <v>298</v>
      </c>
      <c r="I43" t="s">
        <v>288</v>
      </c>
      <c r="J43" t="s">
        <v>902</v>
      </c>
    </row>
    <row r="44" spans="1:10">
      <c r="A44">
        <v>43</v>
      </c>
      <c r="B44" t="s">
        <v>301</v>
      </c>
      <c r="D44" t="s">
        <v>41</v>
      </c>
      <c r="E44" t="s">
        <v>4</v>
      </c>
      <c r="F44">
        <v>3</v>
      </c>
      <c r="G44">
        <v>43</v>
      </c>
      <c r="H44" t="s">
        <v>298</v>
      </c>
      <c r="I44" t="s">
        <v>288</v>
      </c>
      <c r="J44" t="s">
        <v>902</v>
      </c>
    </row>
    <row r="45" spans="1:10">
      <c r="A45">
        <v>44</v>
      </c>
      <c r="B45" t="s">
        <v>302</v>
      </c>
      <c r="D45" t="s">
        <v>41</v>
      </c>
      <c r="E45" t="s">
        <v>4</v>
      </c>
      <c r="F45">
        <v>3</v>
      </c>
      <c r="G45">
        <v>44</v>
      </c>
      <c r="H45" t="s">
        <v>298</v>
      </c>
      <c r="I45" t="s">
        <v>288</v>
      </c>
      <c r="J45" t="s">
        <v>902</v>
      </c>
    </row>
    <row r="46" spans="1:10">
      <c r="A46">
        <v>45</v>
      </c>
      <c r="B46" t="s">
        <v>303</v>
      </c>
      <c r="D46" t="s">
        <v>41</v>
      </c>
      <c r="E46" t="s">
        <v>4</v>
      </c>
      <c r="F46">
        <v>3</v>
      </c>
      <c r="G46">
        <v>45</v>
      </c>
      <c r="H46" t="s">
        <v>298</v>
      </c>
      <c r="I46" t="s">
        <v>288</v>
      </c>
      <c r="J46" t="s">
        <v>902</v>
      </c>
    </row>
    <row r="47" spans="1:10">
      <c r="A47">
        <v>46</v>
      </c>
      <c r="B47" t="s">
        <v>305</v>
      </c>
      <c r="D47" t="s">
        <v>41</v>
      </c>
      <c r="E47" t="s">
        <v>4</v>
      </c>
      <c r="F47">
        <v>3</v>
      </c>
      <c r="G47">
        <v>46</v>
      </c>
      <c r="H47" t="s">
        <v>304</v>
      </c>
      <c r="I47" t="s">
        <v>288</v>
      </c>
      <c r="J47" t="s">
        <v>903</v>
      </c>
    </row>
    <row r="48" spans="1:10">
      <c r="A48">
        <v>47</v>
      </c>
      <c r="B48" t="s">
        <v>306</v>
      </c>
      <c r="D48" t="s">
        <v>41</v>
      </c>
      <c r="E48" t="s">
        <v>4</v>
      </c>
      <c r="F48">
        <v>3</v>
      </c>
      <c r="G48">
        <v>47</v>
      </c>
      <c r="H48" t="s">
        <v>304</v>
      </c>
      <c r="I48" t="s">
        <v>288</v>
      </c>
      <c r="J48" t="s">
        <v>903</v>
      </c>
    </row>
    <row r="49" spans="1:10">
      <c r="A49">
        <v>48</v>
      </c>
      <c r="B49" t="s">
        <v>307</v>
      </c>
      <c r="D49" t="s">
        <v>41</v>
      </c>
      <c r="E49" t="s">
        <v>4</v>
      </c>
      <c r="F49">
        <v>3</v>
      </c>
      <c r="G49">
        <v>48</v>
      </c>
      <c r="H49" t="s">
        <v>304</v>
      </c>
      <c r="I49" t="s">
        <v>288</v>
      </c>
      <c r="J49" t="s">
        <v>903</v>
      </c>
    </row>
    <row r="50" spans="1:10">
      <c r="A50">
        <v>49</v>
      </c>
      <c r="B50" t="s">
        <v>308</v>
      </c>
      <c r="D50" t="s">
        <v>41</v>
      </c>
      <c r="E50" t="s">
        <v>4</v>
      </c>
      <c r="F50">
        <v>3</v>
      </c>
      <c r="G50">
        <v>49</v>
      </c>
      <c r="H50" t="s">
        <v>304</v>
      </c>
      <c r="I50" t="s">
        <v>288</v>
      </c>
      <c r="J50" t="s">
        <v>903</v>
      </c>
    </row>
    <row r="51" spans="1:10">
      <c r="A51">
        <v>50</v>
      </c>
      <c r="B51" t="s">
        <v>309</v>
      </c>
      <c r="D51" t="s">
        <v>41</v>
      </c>
      <c r="E51" t="s">
        <v>4</v>
      </c>
      <c r="F51">
        <v>3</v>
      </c>
      <c r="G51">
        <v>50</v>
      </c>
      <c r="H51" t="s">
        <v>246</v>
      </c>
      <c r="I51" t="s">
        <v>288</v>
      </c>
      <c r="J51" t="s">
        <v>904</v>
      </c>
    </row>
    <row r="52" spans="1:10">
      <c r="A52">
        <v>51</v>
      </c>
      <c r="B52" t="s">
        <v>310</v>
      </c>
      <c r="D52" t="s">
        <v>41</v>
      </c>
      <c r="E52" t="s">
        <v>4</v>
      </c>
      <c r="F52">
        <v>3</v>
      </c>
      <c r="G52">
        <v>51</v>
      </c>
      <c r="H52" t="s">
        <v>246</v>
      </c>
      <c r="I52" t="s">
        <v>288</v>
      </c>
      <c r="J52" t="s">
        <v>904</v>
      </c>
    </row>
    <row r="53" spans="1:10">
      <c r="A53">
        <v>52</v>
      </c>
      <c r="B53" t="s">
        <v>311</v>
      </c>
      <c r="D53" t="s">
        <v>41</v>
      </c>
      <c r="E53" t="s">
        <v>4</v>
      </c>
      <c r="F53">
        <v>3</v>
      </c>
      <c r="G53">
        <v>52</v>
      </c>
      <c r="H53" t="s">
        <v>246</v>
      </c>
      <c r="I53" t="s">
        <v>288</v>
      </c>
      <c r="J53" t="s">
        <v>904</v>
      </c>
    </row>
    <row r="54" spans="1:10">
      <c r="A54">
        <v>53</v>
      </c>
      <c r="B54" t="s">
        <v>312</v>
      </c>
      <c r="D54" t="s">
        <v>42</v>
      </c>
      <c r="E54" t="s">
        <v>5</v>
      </c>
      <c r="F54">
        <v>4</v>
      </c>
      <c r="G54">
        <v>53</v>
      </c>
      <c r="H54" t="s">
        <v>246</v>
      </c>
      <c r="I54" t="s">
        <v>288</v>
      </c>
      <c r="J54" t="s">
        <v>904</v>
      </c>
    </row>
    <row r="55" spans="1:10">
      <c r="A55">
        <v>54</v>
      </c>
      <c r="B55" t="s">
        <v>313</v>
      </c>
      <c r="D55" t="s">
        <v>42</v>
      </c>
      <c r="E55" t="s">
        <v>5</v>
      </c>
      <c r="F55">
        <v>4</v>
      </c>
      <c r="G55">
        <v>54</v>
      </c>
      <c r="H55" t="s">
        <v>246</v>
      </c>
      <c r="I55" t="s">
        <v>288</v>
      </c>
      <c r="J55" t="s">
        <v>904</v>
      </c>
    </row>
    <row r="56" spans="1:10">
      <c r="A56">
        <v>55</v>
      </c>
      <c r="B56" t="s">
        <v>314</v>
      </c>
      <c r="D56" t="s">
        <v>42</v>
      </c>
      <c r="E56" t="s">
        <v>5</v>
      </c>
      <c r="F56">
        <v>4</v>
      </c>
      <c r="G56">
        <v>55</v>
      </c>
      <c r="H56" t="s">
        <v>249</v>
      </c>
      <c r="I56" t="s">
        <v>288</v>
      </c>
      <c r="J56" t="s">
        <v>905</v>
      </c>
    </row>
    <row r="57" spans="1:10">
      <c r="A57">
        <v>56</v>
      </c>
      <c r="B57" t="s">
        <v>315</v>
      </c>
      <c r="D57" t="s">
        <v>42</v>
      </c>
      <c r="E57" t="s">
        <v>5</v>
      </c>
      <c r="F57">
        <v>4</v>
      </c>
      <c r="G57">
        <v>56</v>
      </c>
      <c r="H57" t="s">
        <v>249</v>
      </c>
      <c r="I57" t="s">
        <v>288</v>
      </c>
      <c r="J57" t="s">
        <v>905</v>
      </c>
    </row>
    <row r="58" spans="1:10">
      <c r="A58">
        <v>57</v>
      </c>
      <c r="B58" t="s">
        <v>316</v>
      </c>
      <c r="D58" t="s">
        <v>42</v>
      </c>
      <c r="E58" t="s">
        <v>5</v>
      </c>
      <c r="F58">
        <v>4</v>
      </c>
      <c r="G58">
        <v>57</v>
      </c>
      <c r="H58" t="s">
        <v>249</v>
      </c>
      <c r="I58" t="s">
        <v>288</v>
      </c>
      <c r="J58" t="s">
        <v>905</v>
      </c>
    </row>
    <row r="59" spans="1:10">
      <c r="A59">
        <v>58</v>
      </c>
      <c r="B59" t="s">
        <v>317</v>
      </c>
      <c r="D59" t="s">
        <v>42</v>
      </c>
      <c r="E59" t="s">
        <v>5</v>
      </c>
      <c r="F59">
        <v>4</v>
      </c>
      <c r="G59">
        <v>58</v>
      </c>
      <c r="H59" t="s">
        <v>249</v>
      </c>
      <c r="I59" t="s">
        <v>288</v>
      </c>
      <c r="J59" t="s">
        <v>905</v>
      </c>
    </row>
    <row r="60" spans="1:10">
      <c r="A60">
        <v>59</v>
      </c>
      <c r="B60" t="s">
        <v>318</v>
      </c>
      <c r="D60" t="s">
        <v>42</v>
      </c>
      <c r="E60" t="s">
        <v>5</v>
      </c>
      <c r="F60">
        <v>4</v>
      </c>
      <c r="G60">
        <v>59</v>
      </c>
      <c r="H60" t="s">
        <v>255</v>
      </c>
      <c r="I60" t="s">
        <v>288</v>
      </c>
      <c r="J60" t="s">
        <v>906</v>
      </c>
    </row>
    <row r="61" spans="1:10">
      <c r="A61">
        <v>60</v>
      </c>
      <c r="B61" t="s">
        <v>319</v>
      </c>
      <c r="D61" t="s">
        <v>42</v>
      </c>
      <c r="E61" t="s">
        <v>5</v>
      </c>
      <c r="F61">
        <v>4</v>
      </c>
      <c r="G61">
        <v>60</v>
      </c>
      <c r="H61" t="s">
        <v>255</v>
      </c>
      <c r="I61" t="s">
        <v>288</v>
      </c>
      <c r="J61" t="s">
        <v>906</v>
      </c>
    </row>
    <row r="62" spans="1:10">
      <c r="A62">
        <v>61</v>
      </c>
      <c r="B62" t="s">
        <v>320</v>
      </c>
      <c r="D62" t="s">
        <v>42</v>
      </c>
      <c r="E62" t="s">
        <v>5</v>
      </c>
      <c r="F62">
        <v>4</v>
      </c>
      <c r="G62">
        <v>61</v>
      </c>
      <c r="H62" t="s">
        <v>255</v>
      </c>
      <c r="I62" t="s">
        <v>288</v>
      </c>
      <c r="J62" t="s">
        <v>906</v>
      </c>
    </row>
    <row r="63" spans="1:10">
      <c r="A63">
        <v>62</v>
      </c>
      <c r="B63" t="s">
        <v>321</v>
      </c>
      <c r="D63" t="s">
        <v>42</v>
      </c>
      <c r="E63" t="s">
        <v>5</v>
      </c>
      <c r="F63">
        <v>4</v>
      </c>
      <c r="G63">
        <v>62</v>
      </c>
      <c r="H63" t="s">
        <v>255</v>
      </c>
      <c r="I63" t="s">
        <v>288</v>
      </c>
      <c r="J63" t="s">
        <v>906</v>
      </c>
    </row>
    <row r="64" spans="1:10">
      <c r="A64">
        <v>63</v>
      </c>
      <c r="B64" t="s">
        <v>322</v>
      </c>
      <c r="D64" t="s">
        <v>42</v>
      </c>
      <c r="E64" t="s">
        <v>5</v>
      </c>
      <c r="F64">
        <v>4</v>
      </c>
      <c r="G64">
        <v>63</v>
      </c>
      <c r="H64" t="s">
        <v>260</v>
      </c>
      <c r="I64" t="s">
        <v>288</v>
      </c>
      <c r="J64" t="s">
        <v>907</v>
      </c>
    </row>
    <row r="65" spans="1:10">
      <c r="A65">
        <v>64</v>
      </c>
      <c r="B65" t="s">
        <v>323</v>
      </c>
      <c r="D65" t="s">
        <v>42</v>
      </c>
      <c r="E65" t="s">
        <v>5</v>
      </c>
      <c r="F65">
        <v>4</v>
      </c>
      <c r="G65">
        <v>64</v>
      </c>
      <c r="H65" t="s">
        <v>260</v>
      </c>
      <c r="I65" t="s">
        <v>288</v>
      </c>
      <c r="J65" t="s">
        <v>907</v>
      </c>
    </row>
    <row r="66" spans="1:10">
      <c r="A66">
        <v>65</v>
      </c>
      <c r="B66" t="s">
        <v>324</v>
      </c>
      <c r="D66" t="s">
        <v>42</v>
      </c>
      <c r="E66" t="s">
        <v>5</v>
      </c>
      <c r="F66">
        <v>4</v>
      </c>
      <c r="G66">
        <v>65</v>
      </c>
      <c r="H66" t="s">
        <v>260</v>
      </c>
      <c r="I66" t="s">
        <v>288</v>
      </c>
      <c r="J66" t="s">
        <v>907</v>
      </c>
    </row>
    <row r="67" spans="1:10">
      <c r="A67">
        <v>66</v>
      </c>
      <c r="B67" t="s">
        <v>325</v>
      </c>
      <c r="D67" t="s">
        <v>42</v>
      </c>
      <c r="E67" t="s">
        <v>5</v>
      </c>
      <c r="F67">
        <v>4</v>
      </c>
      <c r="G67">
        <v>66</v>
      </c>
      <c r="H67" t="s">
        <v>260</v>
      </c>
      <c r="I67" t="s">
        <v>288</v>
      </c>
      <c r="J67" t="s">
        <v>907</v>
      </c>
    </row>
  </sheetData>
  <pageMargins left="0.7" right="0.7" top="0.75" bottom="0.75" header="0.3" footer="0.3"/>
  <ignoredErrors>
    <ignoredError sqref="H2:I67"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A59B8-898E-4563-9112-F5750B31430D}">
  <dimension ref="A1:AA69"/>
  <sheetViews>
    <sheetView topLeftCell="A28" workbookViewId="0"/>
  </sheetViews>
  <sheetFormatPr defaultRowHeight="15"/>
  <cols>
    <col min="21" max="21" width="15.5703125" bestFit="1" customWidth="1"/>
    <col min="22" max="22" width="16.28515625" bestFit="1" customWidth="1"/>
    <col min="23" max="23" width="13.28515625" bestFit="1" customWidth="1"/>
    <col min="24" max="24" width="9.42578125" bestFit="1" customWidth="1"/>
    <col min="25" max="25" width="14.140625" bestFit="1" customWidth="1"/>
    <col min="26" max="27" width="11.28515625" bestFit="1" customWidth="1"/>
  </cols>
  <sheetData>
    <row r="1" spans="1:27">
      <c r="A1" s="4" t="s">
        <v>11</v>
      </c>
      <c r="B1" s="4"/>
      <c r="V1" s="86" t="s">
        <v>908</v>
      </c>
      <c r="W1" s="86" t="s">
        <v>66</v>
      </c>
    </row>
    <row r="2" spans="1:27">
      <c r="B2" s="120" t="s">
        <v>12</v>
      </c>
      <c r="V2" s="86" t="s">
        <v>64</v>
      </c>
      <c r="W2" t="s">
        <v>6</v>
      </c>
      <c r="X2" t="s">
        <v>3</v>
      </c>
      <c r="Y2" t="s">
        <v>4</v>
      </c>
      <c r="Z2" t="s">
        <v>5</v>
      </c>
      <c r="AA2" t="s">
        <v>7</v>
      </c>
    </row>
    <row r="3" spans="1:27">
      <c r="B3" s="120" t="s">
        <v>13</v>
      </c>
      <c r="V3" s="31">
        <v>1</v>
      </c>
      <c r="W3">
        <v>13</v>
      </c>
      <c r="AA3">
        <v>13</v>
      </c>
    </row>
    <row r="4" spans="1:27">
      <c r="V4" s="31">
        <v>2</v>
      </c>
      <c r="W4">
        <v>7</v>
      </c>
      <c r="AA4">
        <v>7</v>
      </c>
    </row>
    <row r="5" spans="1:27">
      <c r="V5" s="31">
        <v>3</v>
      </c>
      <c r="W5">
        <v>5</v>
      </c>
      <c r="AA5">
        <v>5</v>
      </c>
    </row>
    <row r="6" spans="1:27">
      <c r="V6" s="31">
        <v>4</v>
      </c>
      <c r="W6">
        <v>3</v>
      </c>
      <c r="AA6">
        <v>3</v>
      </c>
    </row>
    <row r="7" spans="1:27">
      <c r="V7" s="31">
        <v>5</v>
      </c>
      <c r="W7">
        <v>3</v>
      </c>
      <c r="AA7">
        <v>3</v>
      </c>
    </row>
    <row r="8" spans="1:27">
      <c r="V8" s="31">
        <v>6</v>
      </c>
      <c r="W8">
        <v>5</v>
      </c>
      <c r="AA8">
        <v>5</v>
      </c>
    </row>
    <row r="9" spans="1:27">
      <c r="V9" s="31">
        <v>7</v>
      </c>
      <c r="W9">
        <v>16</v>
      </c>
      <c r="AA9">
        <v>16</v>
      </c>
    </row>
    <row r="10" spans="1:27">
      <c r="V10" s="31">
        <v>8</v>
      </c>
      <c r="W10">
        <v>7</v>
      </c>
      <c r="AA10">
        <v>7</v>
      </c>
    </row>
    <row r="11" spans="1:27">
      <c r="V11" s="31">
        <v>9</v>
      </c>
      <c r="W11">
        <v>6</v>
      </c>
      <c r="AA11">
        <v>6</v>
      </c>
    </row>
    <row r="12" spans="1:27">
      <c r="V12" s="31">
        <v>10</v>
      </c>
      <c r="W12">
        <v>6</v>
      </c>
      <c r="AA12">
        <v>6</v>
      </c>
    </row>
    <row r="13" spans="1:27">
      <c r="V13" s="31">
        <v>11</v>
      </c>
      <c r="W13">
        <v>4</v>
      </c>
      <c r="AA13">
        <v>4</v>
      </c>
    </row>
    <row r="14" spans="1:27">
      <c r="V14" s="31">
        <v>12</v>
      </c>
      <c r="W14">
        <v>9</v>
      </c>
      <c r="AA14">
        <v>9</v>
      </c>
    </row>
    <row r="15" spans="1:27">
      <c r="V15" s="31">
        <v>13</v>
      </c>
      <c r="W15">
        <v>10</v>
      </c>
      <c r="AA15">
        <v>10</v>
      </c>
    </row>
    <row r="16" spans="1:27">
      <c r="V16" s="31">
        <v>14</v>
      </c>
      <c r="W16">
        <v>8</v>
      </c>
      <c r="AA16">
        <v>8</v>
      </c>
    </row>
    <row r="17" spans="22:27">
      <c r="V17" s="31">
        <v>15</v>
      </c>
      <c r="X17">
        <v>8</v>
      </c>
      <c r="AA17">
        <v>8</v>
      </c>
    </row>
    <row r="18" spans="22:27">
      <c r="V18" s="31">
        <v>16</v>
      </c>
      <c r="X18">
        <v>11</v>
      </c>
      <c r="AA18">
        <v>11</v>
      </c>
    </row>
    <row r="19" spans="22:27">
      <c r="V19" s="31">
        <v>17</v>
      </c>
      <c r="X19">
        <v>9</v>
      </c>
      <c r="AA19">
        <v>9</v>
      </c>
    </row>
    <row r="20" spans="22:27">
      <c r="V20" s="31">
        <v>18</v>
      </c>
      <c r="X20">
        <v>6</v>
      </c>
      <c r="AA20">
        <v>6</v>
      </c>
    </row>
    <row r="21" spans="22:27">
      <c r="V21" s="31">
        <v>19</v>
      </c>
      <c r="X21">
        <v>8</v>
      </c>
      <c r="AA21">
        <v>8</v>
      </c>
    </row>
    <row r="22" spans="22:27">
      <c r="V22" s="31">
        <v>20</v>
      </c>
      <c r="X22">
        <v>10</v>
      </c>
      <c r="AA22">
        <v>10</v>
      </c>
    </row>
    <row r="23" spans="22:27">
      <c r="V23" s="31">
        <v>21</v>
      </c>
      <c r="X23">
        <v>1</v>
      </c>
      <c r="AA23">
        <v>1</v>
      </c>
    </row>
    <row r="24" spans="22:27">
      <c r="V24" s="31">
        <v>22</v>
      </c>
      <c r="X24">
        <v>5</v>
      </c>
      <c r="AA24">
        <v>5</v>
      </c>
    </row>
    <row r="25" spans="22:27">
      <c r="V25" s="31">
        <v>23</v>
      </c>
      <c r="X25">
        <v>9</v>
      </c>
      <c r="AA25">
        <v>9</v>
      </c>
    </row>
    <row r="26" spans="22:27">
      <c r="V26" s="31">
        <v>24</v>
      </c>
      <c r="X26">
        <v>8</v>
      </c>
      <c r="AA26">
        <v>8</v>
      </c>
    </row>
    <row r="27" spans="22:27">
      <c r="V27" s="31">
        <v>25</v>
      </c>
      <c r="X27">
        <v>6</v>
      </c>
      <c r="AA27">
        <v>6</v>
      </c>
    </row>
    <row r="28" spans="22:27">
      <c r="V28" s="31">
        <v>26</v>
      </c>
      <c r="X28">
        <v>6</v>
      </c>
      <c r="AA28">
        <v>6</v>
      </c>
    </row>
    <row r="29" spans="22:27">
      <c r="V29" s="31">
        <v>27</v>
      </c>
      <c r="X29">
        <v>4</v>
      </c>
      <c r="AA29">
        <v>4</v>
      </c>
    </row>
    <row r="30" spans="22:27">
      <c r="V30" s="31">
        <v>28</v>
      </c>
      <c r="X30">
        <v>9</v>
      </c>
      <c r="AA30">
        <v>9</v>
      </c>
    </row>
    <row r="31" spans="22:27">
      <c r="V31" s="31">
        <v>29</v>
      </c>
      <c r="X31">
        <v>4</v>
      </c>
      <c r="AA31">
        <v>4</v>
      </c>
    </row>
    <row r="32" spans="22:27">
      <c r="V32" s="31">
        <v>30</v>
      </c>
      <c r="X32">
        <v>7</v>
      </c>
      <c r="AA32">
        <v>7</v>
      </c>
    </row>
    <row r="33" spans="22:27">
      <c r="V33" s="31">
        <v>31</v>
      </c>
      <c r="X33">
        <v>3</v>
      </c>
      <c r="AA33">
        <v>3</v>
      </c>
    </row>
    <row r="34" spans="22:27">
      <c r="V34" s="31">
        <v>32</v>
      </c>
      <c r="X34">
        <v>1</v>
      </c>
      <c r="AA34">
        <v>1</v>
      </c>
    </row>
    <row r="35" spans="22:27">
      <c r="V35" s="31">
        <v>33</v>
      </c>
      <c r="X35">
        <v>8</v>
      </c>
      <c r="AA35">
        <v>8</v>
      </c>
    </row>
    <row r="36" spans="22:27">
      <c r="V36" s="31">
        <v>34</v>
      </c>
      <c r="X36">
        <v>7</v>
      </c>
      <c r="AA36">
        <v>7</v>
      </c>
    </row>
    <row r="37" spans="22:27">
      <c r="V37" s="31">
        <v>35</v>
      </c>
      <c r="X37">
        <v>6</v>
      </c>
      <c r="AA37">
        <v>6</v>
      </c>
    </row>
    <row r="38" spans="22:27">
      <c r="V38" s="31">
        <v>36</v>
      </c>
      <c r="Y38">
        <v>4</v>
      </c>
      <c r="AA38">
        <v>4</v>
      </c>
    </row>
    <row r="39" spans="22:27">
      <c r="V39" s="31">
        <v>37</v>
      </c>
      <c r="Y39">
        <v>5</v>
      </c>
      <c r="AA39">
        <v>5</v>
      </c>
    </row>
    <row r="40" spans="22:27">
      <c r="V40" s="31">
        <v>38</v>
      </c>
      <c r="Y40">
        <v>7</v>
      </c>
      <c r="AA40">
        <v>7</v>
      </c>
    </row>
    <row r="41" spans="22:27">
      <c r="V41" s="31">
        <v>39</v>
      </c>
      <c r="Y41">
        <v>7</v>
      </c>
      <c r="AA41">
        <v>7</v>
      </c>
    </row>
    <row r="42" spans="22:27">
      <c r="V42" s="31">
        <v>40</v>
      </c>
      <c r="Y42">
        <v>11</v>
      </c>
      <c r="AA42">
        <v>11</v>
      </c>
    </row>
    <row r="43" spans="22:27">
      <c r="V43" s="31">
        <v>41</v>
      </c>
      <c r="Y43">
        <v>9</v>
      </c>
      <c r="AA43">
        <v>9</v>
      </c>
    </row>
    <row r="44" spans="22:27">
      <c r="V44" s="31">
        <v>42</v>
      </c>
      <c r="Y44">
        <v>4</v>
      </c>
      <c r="AA44">
        <v>4</v>
      </c>
    </row>
    <row r="45" spans="22:27">
      <c r="V45" s="31">
        <v>43</v>
      </c>
      <c r="Y45">
        <v>8</v>
      </c>
      <c r="AA45">
        <v>8</v>
      </c>
    </row>
    <row r="46" spans="22:27">
      <c r="V46" s="31">
        <v>44</v>
      </c>
      <c r="Y46">
        <v>6</v>
      </c>
      <c r="AA46">
        <v>6</v>
      </c>
    </row>
    <row r="47" spans="22:27">
      <c r="V47" s="31">
        <v>45</v>
      </c>
      <c r="Y47">
        <v>7</v>
      </c>
      <c r="AA47">
        <v>7</v>
      </c>
    </row>
    <row r="48" spans="22:27">
      <c r="V48" s="31">
        <v>46</v>
      </c>
      <c r="Y48">
        <v>5</v>
      </c>
      <c r="AA48">
        <v>5</v>
      </c>
    </row>
    <row r="49" spans="22:27">
      <c r="V49" s="31">
        <v>47</v>
      </c>
      <c r="Y49">
        <v>9</v>
      </c>
      <c r="AA49">
        <v>9</v>
      </c>
    </row>
    <row r="50" spans="22:27">
      <c r="V50" s="31">
        <v>48</v>
      </c>
      <c r="Y50">
        <v>3</v>
      </c>
      <c r="AA50">
        <v>3</v>
      </c>
    </row>
    <row r="51" spans="22:27">
      <c r="V51" s="31">
        <v>49</v>
      </c>
      <c r="Y51">
        <v>5</v>
      </c>
      <c r="AA51">
        <v>5</v>
      </c>
    </row>
    <row r="52" spans="22:27">
      <c r="V52" s="31">
        <v>50</v>
      </c>
      <c r="Y52">
        <v>5</v>
      </c>
      <c r="AA52">
        <v>5</v>
      </c>
    </row>
    <row r="53" spans="22:27">
      <c r="V53" s="31">
        <v>51</v>
      </c>
      <c r="Y53">
        <v>7</v>
      </c>
      <c r="AA53">
        <v>7</v>
      </c>
    </row>
    <row r="54" spans="22:27">
      <c r="V54" s="31">
        <v>52</v>
      </c>
      <c r="Y54">
        <v>6</v>
      </c>
      <c r="AA54">
        <v>6</v>
      </c>
    </row>
    <row r="55" spans="22:27">
      <c r="V55" s="31">
        <v>53</v>
      </c>
      <c r="Z55">
        <v>5</v>
      </c>
      <c r="AA55">
        <v>5</v>
      </c>
    </row>
    <row r="56" spans="22:27">
      <c r="V56" s="31">
        <v>54</v>
      </c>
      <c r="Z56">
        <v>3</v>
      </c>
      <c r="AA56">
        <v>3</v>
      </c>
    </row>
    <row r="57" spans="22:27">
      <c r="V57" s="31">
        <v>55</v>
      </c>
      <c r="Z57">
        <v>3</v>
      </c>
      <c r="AA57">
        <v>3</v>
      </c>
    </row>
    <row r="58" spans="22:27">
      <c r="V58" s="31">
        <v>56</v>
      </c>
      <c r="Z58">
        <v>6</v>
      </c>
      <c r="AA58">
        <v>6</v>
      </c>
    </row>
    <row r="59" spans="22:27">
      <c r="V59" s="31">
        <v>57</v>
      </c>
      <c r="Z59">
        <v>2</v>
      </c>
      <c r="AA59">
        <v>2</v>
      </c>
    </row>
    <row r="60" spans="22:27">
      <c r="V60" s="31">
        <v>58</v>
      </c>
      <c r="Z60">
        <v>6</v>
      </c>
      <c r="AA60">
        <v>6</v>
      </c>
    </row>
    <row r="61" spans="22:27">
      <c r="V61" s="31">
        <v>59</v>
      </c>
      <c r="Z61">
        <v>7</v>
      </c>
      <c r="AA61">
        <v>7</v>
      </c>
    </row>
    <row r="62" spans="22:27">
      <c r="V62" s="31">
        <v>60</v>
      </c>
      <c r="Z62">
        <v>11</v>
      </c>
      <c r="AA62">
        <v>11</v>
      </c>
    </row>
    <row r="63" spans="22:27">
      <c r="V63" s="31">
        <v>61</v>
      </c>
      <c r="Z63">
        <v>4</v>
      </c>
      <c r="AA63">
        <v>4</v>
      </c>
    </row>
    <row r="64" spans="22:27">
      <c r="V64" s="31">
        <v>62</v>
      </c>
      <c r="Z64">
        <v>4</v>
      </c>
      <c r="AA64">
        <v>4</v>
      </c>
    </row>
    <row r="65" spans="22:27">
      <c r="V65" s="31">
        <v>63</v>
      </c>
      <c r="Z65">
        <v>5</v>
      </c>
      <c r="AA65">
        <v>5</v>
      </c>
    </row>
    <row r="66" spans="22:27">
      <c r="V66" s="31">
        <v>64</v>
      </c>
      <c r="Z66">
        <v>5</v>
      </c>
      <c r="AA66">
        <v>5</v>
      </c>
    </row>
    <row r="67" spans="22:27">
      <c r="V67" s="31">
        <v>65</v>
      </c>
      <c r="Z67">
        <v>7</v>
      </c>
      <c r="AA67">
        <v>7</v>
      </c>
    </row>
    <row r="68" spans="22:27">
      <c r="V68" s="31">
        <v>66</v>
      </c>
      <c r="Z68">
        <v>8</v>
      </c>
      <c r="AA68">
        <v>8</v>
      </c>
    </row>
    <row r="69" spans="22:27">
      <c r="V69" s="31" t="s">
        <v>7</v>
      </c>
      <c r="W69">
        <v>102</v>
      </c>
      <c r="X69">
        <v>136</v>
      </c>
      <c r="Y69">
        <v>108</v>
      </c>
      <c r="Z69">
        <v>76</v>
      </c>
      <c r="AA69">
        <v>422</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B2:U47"/>
  <sheetViews>
    <sheetView workbookViewId="0">
      <selection activeCell="X44" sqref="U44:X44"/>
    </sheetView>
  </sheetViews>
  <sheetFormatPr defaultRowHeight="15"/>
  <sheetData>
    <row r="2" spans="2:21">
      <c r="B2" s="63" t="s">
        <v>909</v>
      </c>
    </row>
    <row r="3" spans="2:21">
      <c r="U3" s="4" t="s">
        <v>910</v>
      </c>
    </row>
    <row r="5" spans="2:21">
      <c r="U5" s="4" t="s">
        <v>911</v>
      </c>
    </row>
    <row r="7" spans="2:21">
      <c r="U7" t="s">
        <v>912</v>
      </c>
    </row>
    <row r="9" spans="2:21">
      <c r="U9" s="73" t="s">
        <v>913</v>
      </c>
    </row>
    <row r="10" spans="2:21">
      <c r="U10" s="4" t="s">
        <v>914</v>
      </c>
    </row>
    <row r="11" spans="2:21">
      <c r="U11" t="s">
        <v>915</v>
      </c>
    </row>
    <row r="12" spans="2:21">
      <c r="U12" s="4" t="s">
        <v>916</v>
      </c>
    </row>
    <row r="13" spans="2:21">
      <c r="U13" s="4" t="s">
        <v>917</v>
      </c>
    </row>
    <row r="14" spans="2:21">
      <c r="U14" s="4" t="s">
        <v>918</v>
      </c>
    </row>
    <row r="15" spans="2:21">
      <c r="U15" t="s">
        <v>919</v>
      </c>
    </row>
    <row r="16" spans="2:21">
      <c r="U16" s="74"/>
    </row>
    <row r="17" spans="21:21">
      <c r="U17" s="75" t="s">
        <v>920</v>
      </c>
    </row>
    <row r="18" spans="21:21">
      <c r="U18" s="75" t="s">
        <v>921</v>
      </c>
    </row>
    <row r="19" spans="21:21">
      <c r="U19" s="75" t="s">
        <v>922</v>
      </c>
    </row>
    <row r="20" spans="21:21">
      <c r="U20" s="75" t="s">
        <v>923</v>
      </c>
    </row>
    <row r="21" spans="21:21">
      <c r="U21" s="75" t="s">
        <v>924</v>
      </c>
    </row>
    <row r="25" spans="21:21">
      <c r="U25" t="s">
        <v>925</v>
      </c>
    </row>
    <row r="27" spans="21:21">
      <c r="U27" s="4" t="s">
        <v>926</v>
      </c>
    </row>
    <row r="29" spans="21:21">
      <c r="U29" s="73" t="s">
        <v>927</v>
      </c>
    </row>
    <row r="30" spans="21:21">
      <c r="U30" t="s">
        <v>928</v>
      </c>
    </row>
    <row r="32" spans="21:21">
      <c r="U32" s="4" t="s">
        <v>929</v>
      </c>
    </row>
    <row r="34" spans="21:21">
      <c r="U34" t="s">
        <v>930</v>
      </c>
    </row>
    <row r="35" spans="21:21">
      <c r="U35" s="74"/>
    </row>
    <row r="36" spans="21:21">
      <c r="U36" s="75" t="s">
        <v>931</v>
      </c>
    </row>
    <row r="37" spans="21:21">
      <c r="U37" s="75" t="s">
        <v>932</v>
      </c>
    </row>
    <row r="39" spans="21:21">
      <c r="U39" s="4" t="s">
        <v>933</v>
      </c>
    </row>
    <row r="41" spans="21:21">
      <c r="U41" t="s">
        <v>934</v>
      </c>
    </row>
    <row r="42" spans="21:21">
      <c r="U42" s="74"/>
    </row>
    <row r="43" spans="21:21">
      <c r="U43" s="75" t="s">
        <v>935</v>
      </c>
    </row>
    <row r="44" spans="21:21">
      <c r="U44" s="75" t="s">
        <v>936</v>
      </c>
    </row>
    <row r="45" spans="21:21">
      <c r="U45" s="75" t="s">
        <v>937</v>
      </c>
    </row>
    <row r="46" spans="21:21">
      <c r="U46" s="75" t="s">
        <v>938</v>
      </c>
    </row>
    <row r="47" spans="21:21">
      <c r="U47" s="75" t="s">
        <v>939</v>
      </c>
    </row>
  </sheetData>
  <hyperlinks>
    <hyperlink ref="B2" r:id="rId1" display="https://databox.com/website-traffic-benchmarks-by-industry" xr:uid="{00000000-0004-0000-0C00-000000000000}"/>
  </hyperlinks>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A104"/>
  <sheetViews>
    <sheetView topLeftCell="M1" workbookViewId="0">
      <pane ySplit="1" topLeftCell="A34" activePane="bottomLeft" state="frozen"/>
      <selection activeCell="K1" sqref="K1"/>
      <selection pane="bottomLeft" activeCell="W54" sqref="W54:W67"/>
    </sheetView>
  </sheetViews>
  <sheetFormatPr defaultRowHeight="15"/>
  <cols>
    <col min="1" max="2" width="14.28515625" customWidth="1"/>
    <col min="3" max="3" width="13" customWidth="1"/>
    <col min="4" max="6" width="15.140625" customWidth="1"/>
    <col min="7" max="7" width="13.140625" customWidth="1"/>
    <col min="8" max="8" width="19.5703125" customWidth="1"/>
    <col min="9" max="9" width="9.7109375" customWidth="1"/>
    <col min="10" max="10" width="15.7109375" customWidth="1"/>
    <col min="11" max="11" width="14.85546875" customWidth="1"/>
    <col min="12" max="12" width="14.5703125" customWidth="1"/>
    <col min="13" max="13" width="25.140625" customWidth="1"/>
    <col min="14" max="14" width="25.5703125" customWidth="1"/>
    <col min="15" max="16" width="18" customWidth="1"/>
    <col min="17" max="17" width="15" customWidth="1"/>
    <col min="18" max="18" width="14.42578125" customWidth="1"/>
    <col min="19" max="19" width="10.7109375" customWidth="1"/>
    <col min="21" max="21" width="11.140625" customWidth="1"/>
    <col min="22" max="22" width="18.140625" customWidth="1"/>
    <col min="23" max="23" width="12.42578125" customWidth="1"/>
    <col min="24" max="24" width="19.140625" customWidth="1"/>
    <col min="25" max="25" width="30.140625" customWidth="1"/>
    <col min="26" max="26" width="27.28515625" customWidth="1"/>
    <col min="27" max="27" width="11.5703125" bestFit="1" customWidth="1"/>
  </cols>
  <sheetData>
    <row r="1" spans="1:26" s="15" customFormat="1">
      <c r="A1" s="87" t="s">
        <v>163</v>
      </c>
      <c r="B1" s="87" t="s">
        <v>1</v>
      </c>
      <c r="C1" s="87" t="s">
        <v>164</v>
      </c>
      <c r="D1" s="87" t="s">
        <v>2</v>
      </c>
      <c r="E1" s="87" t="s">
        <v>166</v>
      </c>
      <c r="F1" s="87" t="s">
        <v>167</v>
      </c>
      <c r="G1" s="87" t="s">
        <v>890</v>
      </c>
      <c r="H1" s="88" t="s">
        <v>243</v>
      </c>
      <c r="I1" s="88" t="s">
        <v>21</v>
      </c>
      <c r="J1" s="89" t="s">
        <v>22</v>
      </c>
      <c r="K1" s="88" t="s">
        <v>348</v>
      </c>
      <c r="L1" s="88" t="s">
        <v>349</v>
      </c>
      <c r="M1" s="90" t="s">
        <v>940</v>
      </c>
      <c r="N1" s="88" t="s">
        <v>350</v>
      </c>
      <c r="O1" s="88" t="s">
        <v>351</v>
      </c>
      <c r="P1" s="90" t="s">
        <v>941</v>
      </c>
      <c r="Q1" s="88" t="s">
        <v>352</v>
      </c>
      <c r="R1" s="91" t="s">
        <v>25</v>
      </c>
      <c r="S1" s="91" t="s">
        <v>23</v>
      </c>
      <c r="T1" s="91" t="s">
        <v>24</v>
      </c>
      <c r="U1" s="91" t="s">
        <v>244</v>
      </c>
      <c r="V1" s="92" t="s">
        <v>942</v>
      </c>
      <c r="W1" s="92" t="s">
        <v>943</v>
      </c>
      <c r="X1" s="92" t="s">
        <v>944</v>
      </c>
      <c r="Y1" s="92" t="s">
        <v>945</v>
      </c>
      <c r="Z1" s="92" t="s">
        <v>946</v>
      </c>
    </row>
    <row r="2" spans="1:26">
      <c r="A2" s="8" t="s">
        <v>20</v>
      </c>
      <c r="B2" s="8" t="str">
        <f>_xlfn.CONCAT(C2, " - ", A2)</f>
        <v>1 - Initial Period</v>
      </c>
      <c r="C2" s="8">
        <v>1</v>
      </c>
      <c r="D2" s="8">
        <v>1</v>
      </c>
      <c r="E2" s="8" t="s">
        <v>246</v>
      </c>
      <c r="F2" s="8" t="s">
        <v>247</v>
      </c>
      <c r="G2" s="8" t="s">
        <v>892</v>
      </c>
      <c r="H2" s="1" t="s">
        <v>248</v>
      </c>
      <c r="I2" s="6">
        <v>1632</v>
      </c>
      <c r="J2" s="1">
        <v>1509</v>
      </c>
      <c r="K2" s="6">
        <v>3328</v>
      </c>
      <c r="L2" s="8">
        <v>2.04</v>
      </c>
      <c r="M2" s="1">
        <f t="shared" ref="M2:M33" si="0">I2*N2</f>
        <v>115872</v>
      </c>
      <c r="N2" s="22">
        <v>71</v>
      </c>
      <c r="O2" s="23">
        <v>0.72670000000000001</v>
      </c>
      <c r="P2" s="23" t="str">
        <f>IF(O2&lt;41%, "Excellent", IF(O2&lt;=55%, "Average", "Poor"))</f>
        <v>Poor</v>
      </c>
      <c r="Q2" s="23">
        <v>0.88539999999999996</v>
      </c>
      <c r="R2" s="62">
        <v>16585</v>
      </c>
      <c r="S2" s="7">
        <v>480728.00599999999</v>
      </c>
      <c r="T2" s="7">
        <v>118683.8</v>
      </c>
      <c r="U2" s="8">
        <v>13</v>
      </c>
      <c r="V2" s="8">
        <f t="shared" ref="V2:V33" si="1">S2/I2</f>
        <v>294.56372916666669</v>
      </c>
      <c r="W2" s="70">
        <f t="shared" ref="W2:W33" si="2">(J2/SUM($J$2:$J$15))</f>
        <v>0.11044426553465564</v>
      </c>
      <c r="X2" s="8" t="str">
        <f>IF(W2&lt;5%, "Poor", IF(W2&lt;10%, "Average", "Good"))</f>
        <v>Good</v>
      </c>
      <c r="Y2" s="8"/>
      <c r="Z2" s="8"/>
    </row>
    <row r="3" spans="1:26">
      <c r="A3" s="8" t="s">
        <v>20</v>
      </c>
      <c r="B3" s="8" t="str">
        <f t="shared" ref="B3:B66" si="3">_xlfn.CONCAT(C3, " - ", A3)</f>
        <v>1 - Initial Period</v>
      </c>
      <c r="C3" s="8">
        <v>1</v>
      </c>
      <c r="D3" s="8">
        <v>2</v>
      </c>
      <c r="E3" s="8" t="s">
        <v>249</v>
      </c>
      <c r="F3" s="8" t="s">
        <v>247</v>
      </c>
      <c r="G3" s="8" t="s">
        <v>893</v>
      </c>
      <c r="H3" s="1" t="s">
        <v>250</v>
      </c>
      <c r="I3" s="6">
        <v>1580</v>
      </c>
      <c r="J3" s="1">
        <v>1450</v>
      </c>
      <c r="K3" s="6">
        <v>3097</v>
      </c>
      <c r="L3" s="8">
        <v>1.96</v>
      </c>
      <c r="M3" s="1">
        <f t="shared" si="0"/>
        <v>88480</v>
      </c>
      <c r="N3" s="22">
        <v>56</v>
      </c>
      <c r="O3" s="23">
        <v>0.75509999999999999</v>
      </c>
      <c r="P3" s="23" t="str">
        <f t="shared" ref="P3:P66" si="4">IF(O3&lt;41%, "Excellent", IF(O3&lt;=55%, "Average", "Poor"))</f>
        <v>Poor</v>
      </c>
      <c r="Q3" s="23">
        <v>0.87339999999999995</v>
      </c>
      <c r="R3" s="62">
        <v>18906</v>
      </c>
      <c r="S3" s="7">
        <v>641155.47600000002</v>
      </c>
      <c r="T3" s="7">
        <v>269604.7</v>
      </c>
      <c r="U3" s="8">
        <v>7</v>
      </c>
      <c r="V3" s="8">
        <f t="shared" si="1"/>
        <v>405.79460506329116</v>
      </c>
      <c r="W3" s="70">
        <f t="shared" si="2"/>
        <v>0.10612603381395008</v>
      </c>
      <c r="X3" s="8" t="str">
        <f t="shared" ref="X3:X66" si="5">IF(W3&lt;5%, "Poor", IF(W3&lt;10%, "Average", "Good"))</f>
        <v>Good</v>
      </c>
      <c r="Y3" s="8"/>
      <c r="Z3" s="8"/>
    </row>
    <row r="4" spans="1:26">
      <c r="A4" s="8" t="s">
        <v>20</v>
      </c>
      <c r="B4" s="8" t="str">
        <f t="shared" si="3"/>
        <v>1 - Initial Period</v>
      </c>
      <c r="C4" s="8">
        <v>1</v>
      </c>
      <c r="D4" s="8">
        <v>3</v>
      </c>
      <c r="E4" s="8" t="s">
        <v>249</v>
      </c>
      <c r="F4" s="8" t="s">
        <v>247</v>
      </c>
      <c r="G4" s="8" t="s">
        <v>893</v>
      </c>
      <c r="H4" s="1" t="s">
        <v>251</v>
      </c>
      <c r="I4" s="6">
        <v>1441</v>
      </c>
      <c r="J4" s="1">
        <v>1306</v>
      </c>
      <c r="K4" s="6">
        <v>3202</v>
      </c>
      <c r="L4" s="8">
        <v>2.2200000000000002</v>
      </c>
      <c r="M4" s="1">
        <f t="shared" si="0"/>
        <v>113839</v>
      </c>
      <c r="N4" s="22">
        <v>79</v>
      </c>
      <c r="O4" s="23">
        <v>0.73980000000000001</v>
      </c>
      <c r="P4" s="23" t="str">
        <f t="shared" si="4"/>
        <v>Poor</v>
      </c>
      <c r="Q4" s="23">
        <v>0.84319999999999995</v>
      </c>
      <c r="R4" s="62">
        <v>28053</v>
      </c>
      <c r="S4" s="7">
        <v>890076.65</v>
      </c>
      <c r="T4" s="7">
        <v>275218.09999999998</v>
      </c>
      <c r="U4" s="8">
        <v>5</v>
      </c>
      <c r="V4" s="8">
        <f t="shared" si="1"/>
        <v>617.67984038861903</v>
      </c>
      <c r="W4" s="70">
        <f t="shared" si="2"/>
        <v>9.5586620800702626E-2</v>
      </c>
      <c r="X4" s="8" t="str">
        <f t="shared" si="5"/>
        <v>Average</v>
      </c>
      <c r="Y4" s="8"/>
      <c r="Z4" s="8"/>
    </row>
    <row r="5" spans="1:26">
      <c r="A5" s="8" t="s">
        <v>20</v>
      </c>
      <c r="B5" s="8" t="str">
        <f t="shared" si="3"/>
        <v>1 - Initial Period</v>
      </c>
      <c r="C5" s="8">
        <v>1</v>
      </c>
      <c r="D5" s="8">
        <v>4</v>
      </c>
      <c r="E5" s="8" t="s">
        <v>249</v>
      </c>
      <c r="F5" s="8" t="s">
        <v>247</v>
      </c>
      <c r="G5" s="8" t="s">
        <v>893</v>
      </c>
      <c r="H5" s="1" t="s">
        <v>252</v>
      </c>
      <c r="I5" s="6">
        <v>1452</v>
      </c>
      <c r="J5" s="1">
        <v>1301</v>
      </c>
      <c r="K5" s="6">
        <v>3170</v>
      </c>
      <c r="L5" s="8">
        <v>2.1800000000000002</v>
      </c>
      <c r="M5" s="1">
        <f t="shared" si="0"/>
        <v>117612</v>
      </c>
      <c r="N5" s="22">
        <v>81</v>
      </c>
      <c r="O5" s="23">
        <v>0.73619999999999997</v>
      </c>
      <c r="P5" s="23" t="str">
        <f t="shared" si="4"/>
        <v>Poor</v>
      </c>
      <c r="Q5" s="23">
        <v>0.84370000000000001</v>
      </c>
      <c r="R5" s="62">
        <v>19382</v>
      </c>
      <c r="S5" s="7">
        <v>552673.97799999989</v>
      </c>
      <c r="T5" s="7">
        <v>204153</v>
      </c>
      <c r="U5" s="8">
        <v>3</v>
      </c>
      <c r="V5" s="8">
        <f t="shared" si="1"/>
        <v>380.62946143250679</v>
      </c>
      <c r="W5" s="70">
        <f t="shared" si="2"/>
        <v>9.5220668959964866E-2</v>
      </c>
      <c r="X5" s="8" t="str">
        <f t="shared" si="5"/>
        <v>Average</v>
      </c>
      <c r="Y5" s="8"/>
      <c r="Z5" s="8"/>
    </row>
    <row r="6" spans="1:26">
      <c r="A6" s="8" t="s">
        <v>20</v>
      </c>
      <c r="B6" s="8" t="str">
        <f t="shared" si="3"/>
        <v>1 - Initial Period</v>
      </c>
      <c r="C6" s="8">
        <v>1</v>
      </c>
      <c r="D6" s="8">
        <v>5</v>
      </c>
      <c r="E6" s="8" t="s">
        <v>249</v>
      </c>
      <c r="F6" s="8" t="s">
        <v>247</v>
      </c>
      <c r="G6" s="8" t="s">
        <v>893</v>
      </c>
      <c r="H6" s="1" t="s">
        <v>253</v>
      </c>
      <c r="I6" s="6">
        <v>1339</v>
      </c>
      <c r="J6" s="1">
        <v>1255</v>
      </c>
      <c r="K6" s="6">
        <v>2366</v>
      </c>
      <c r="L6" s="8">
        <v>1.77</v>
      </c>
      <c r="M6" s="1">
        <f t="shared" si="0"/>
        <v>66950</v>
      </c>
      <c r="N6" s="22">
        <v>50</v>
      </c>
      <c r="O6" s="23">
        <v>0.76400000000000001</v>
      </c>
      <c r="P6" s="23" t="str">
        <f t="shared" si="4"/>
        <v>Poor</v>
      </c>
      <c r="Q6" s="23">
        <v>0.89249999999999996</v>
      </c>
      <c r="R6" s="62">
        <v>24274</v>
      </c>
      <c r="S6" s="7">
        <v>750776.98400000005</v>
      </c>
      <c r="T6" s="7">
        <v>256091.4</v>
      </c>
      <c r="U6" s="8">
        <v>3</v>
      </c>
      <c r="V6" s="8">
        <f t="shared" si="1"/>
        <v>560.69976400298731</v>
      </c>
      <c r="W6" s="70">
        <f t="shared" si="2"/>
        <v>9.1853912025177481E-2</v>
      </c>
      <c r="X6" s="8" t="str">
        <f t="shared" si="5"/>
        <v>Average</v>
      </c>
      <c r="Y6" s="8"/>
      <c r="Z6" s="8"/>
    </row>
    <row r="7" spans="1:26">
      <c r="A7" s="8" t="s">
        <v>20</v>
      </c>
      <c r="B7" s="8" t="str">
        <f t="shared" si="3"/>
        <v>1 - Initial Period</v>
      </c>
      <c r="C7" s="8">
        <v>1</v>
      </c>
      <c r="D7" s="8">
        <v>6</v>
      </c>
      <c r="E7" s="8" t="s">
        <v>249</v>
      </c>
      <c r="F7" s="8" t="s">
        <v>247</v>
      </c>
      <c r="G7" s="8" t="s">
        <v>893</v>
      </c>
      <c r="H7" s="1" t="s">
        <v>254</v>
      </c>
      <c r="I7" s="8">
        <v>892</v>
      </c>
      <c r="J7" s="1">
        <v>841</v>
      </c>
      <c r="K7" s="6">
        <v>1865</v>
      </c>
      <c r="L7" s="8">
        <v>2.09</v>
      </c>
      <c r="M7" s="1">
        <f t="shared" si="0"/>
        <v>63332</v>
      </c>
      <c r="N7" s="22">
        <v>71</v>
      </c>
      <c r="O7" s="23">
        <v>0.73650000000000004</v>
      </c>
      <c r="P7" s="23" t="str">
        <f t="shared" si="4"/>
        <v>Poor</v>
      </c>
      <c r="Q7" s="23">
        <v>0.87560000000000004</v>
      </c>
      <c r="R7" s="62">
        <v>15309</v>
      </c>
      <c r="S7" s="7">
        <v>553054.69299999997</v>
      </c>
      <c r="T7" s="7">
        <v>178134.5</v>
      </c>
      <c r="U7" s="8">
        <v>5</v>
      </c>
      <c r="V7" s="8">
        <f t="shared" si="1"/>
        <v>620.0164719730941</v>
      </c>
      <c r="W7" s="70">
        <f t="shared" si="2"/>
        <v>6.1553099612091051E-2</v>
      </c>
      <c r="X7" s="8" t="str">
        <f t="shared" si="5"/>
        <v>Average</v>
      </c>
      <c r="Y7" s="8"/>
      <c r="Z7" s="8"/>
    </row>
    <row r="8" spans="1:26">
      <c r="A8" s="8" t="s">
        <v>20</v>
      </c>
      <c r="B8" s="8" t="str">
        <f t="shared" si="3"/>
        <v>1 - Initial Period</v>
      </c>
      <c r="C8" s="8">
        <v>1</v>
      </c>
      <c r="D8" s="8">
        <v>7</v>
      </c>
      <c r="E8" s="8" t="s">
        <v>255</v>
      </c>
      <c r="F8" s="8" t="s">
        <v>247</v>
      </c>
      <c r="G8" s="8" t="s">
        <v>894</v>
      </c>
      <c r="H8" s="1" t="s">
        <v>256</v>
      </c>
      <c r="I8" s="8">
        <v>797</v>
      </c>
      <c r="J8" s="1">
        <v>731</v>
      </c>
      <c r="K8" s="6">
        <v>1885</v>
      </c>
      <c r="L8" s="8">
        <v>2.37</v>
      </c>
      <c r="M8" s="1">
        <f t="shared" si="0"/>
        <v>63760</v>
      </c>
      <c r="N8" s="22">
        <v>80</v>
      </c>
      <c r="O8" s="23">
        <v>0.61480000000000001</v>
      </c>
      <c r="P8" s="23" t="str">
        <f t="shared" si="4"/>
        <v>Poor</v>
      </c>
      <c r="Q8" s="23">
        <v>0.85699999999999998</v>
      </c>
      <c r="R8" s="62">
        <v>8633</v>
      </c>
      <c r="S8" s="7">
        <v>274567.61199999996</v>
      </c>
      <c r="T8" s="7">
        <v>62580.4</v>
      </c>
      <c r="U8" s="8">
        <v>16</v>
      </c>
      <c r="V8" s="8">
        <f t="shared" si="1"/>
        <v>344.50139523212039</v>
      </c>
      <c r="W8" s="70">
        <f t="shared" si="2"/>
        <v>5.350215911586035E-2</v>
      </c>
      <c r="X8" s="8" t="str">
        <f t="shared" si="5"/>
        <v>Average</v>
      </c>
      <c r="Y8" s="8"/>
      <c r="Z8" s="8"/>
    </row>
    <row r="9" spans="1:26">
      <c r="A9" s="8" t="s">
        <v>20</v>
      </c>
      <c r="B9" s="8" t="str">
        <f t="shared" si="3"/>
        <v>1 - Initial Period</v>
      </c>
      <c r="C9" s="8">
        <v>1</v>
      </c>
      <c r="D9" s="8">
        <v>8</v>
      </c>
      <c r="E9" s="8" t="s">
        <v>255</v>
      </c>
      <c r="F9" s="8" t="s">
        <v>247</v>
      </c>
      <c r="G9" s="8" t="s">
        <v>894</v>
      </c>
      <c r="H9" s="1" t="s">
        <v>257</v>
      </c>
      <c r="I9" s="8">
        <v>744</v>
      </c>
      <c r="J9" s="1">
        <v>706</v>
      </c>
      <c r="K9" s="6">
        <v>1916</v>
      </c>
      <c r="L9" s="8">
        <v>2.58</v>
      </c>
      <c r="M9" s="1">
        <f t="shared" si="0"/>
        <v>71424</v>
      </c>
      <c r="N9" s="22">
        <v>96</v>
      </c>
      <c r="O9" s="23">
        <v>0.5927</v>
      </c>
      <c r="P9" s="23" t="str">
        <f t="shared" si="4"/>
        <v>Poor</v>
      </c>
      <c r="Q9" s="23">
        <v>0.88839999999999997</v>
      </c>
      <c r="R9" s="62">
        <v>17216</v>
      </c>
      <c r="S9" s="7">
        <v>619284.63600000006</v>
      </c>
      <c r="T9" s="7">
        <v>248458.4</v>
      </c>
      <c r="U9" s="8">
        <v>7</v>
      </c>
      <c r="V9" s="8">
        <f t="shared" si="1"/>
        <v>832.37182258064524</v>
      </c>
      <c r="W9" s="70">
        <f t="shared" si="2"/>
        <v>5.1672399912171561E-2</v>
      </c>
      <c r="X9" s="8" t="str">
        <f t="shared" si="5"/>
        <v>Average</v>
      </c>
      <c r="Y9" s="8"/>
      <c r="Z9" s="8"/>
    </row>
    <row r="10" spans="1:26">
      <c r="A10" s="8" t="s">
        <v>20</v>
      </c>
      <c r="B10" s="8" t="str">
        <f t="shared" si="3"/>
        <v>1 - Initial Period</v>
      </c>
      <c r="C10" s="8">
        <v>1</v>
      </c>
      <c r="D10" s="8">
        <v>9</v>
      </c>
      <c r="E10" s="8" t="s">
        <v>255</v>
      </c>
      <c r="F10" s="8" t="s">
        <v>247</v>
      </c>
      <c r="G10" s="8" t="s">
        <v>894</v>
      </c>
      <c r="H10" s="1" t="s">
        <v>258</v>
      </c>
      <c r="I10" s="6">
        <v>1044</v>
      </c>
      <c r="J10" s="1">
        <v>976</v>
      </c>
      <c r="K10" s="6">
        <v>2670</v>
      </c>
      <c r="L10" s="8">
        <v>2.56</v>
      </c>
      <c r="M10" s="1">
        <f t="shared" si="0"/>
        <v>85608</v>
      </c>
      <c r="N10" s="22">
        <v>82</v>
      </c>
      <c r="O10" s="23">
        <v>0.60340000000000005</v>
      </c>
      <c r="P10" s="23" t="str">
        <f t="shared" si="4"/>
        <v>Poor</v>
      </c>
      <c r="Q10" s="23">
        <v>0.8669</v>
      </c>
      <c r="R10" s="62">
        <v>17309</v>
      </c>
      <c r="S10" s="7">
        <v>674484.58799999999</v>
      </c>
      <c r="T10" s="7">
        <v>238498.1</v>
      </c>
      <c r="U10" s="8">
        <v>6</v>
      </c>
      <c r="V10" s="8">
        <f t="shared" si="1"/>
        <v>646.05803448275856</v>
      </c>
      <c r="W10" s="70">
        <f t="shared" si="2"/>
        <v>7.1433799312010535E-2</v>
      </c>
      <c r="X10" s="8" t="str">
        <f t="shared" si="5"/>
        <v>Average</v>
      </c>
      <c r="Y10" s="8"/>
      <c r="Z10" s="8"/>
    </row>
    <row r="11" spans="1:26">
      <c r="A11" s="8" t="s">
        <v>20</v>
      </c>
      <c r="B11" s="8" t="str">
        <f t="shared" si="3"/>
        <v>1 - Initial Period</v>
      </c>
      <c r="C11" s="8">
        <v>1</v>
      </c>
      <c r="D11" s="8">
        <v>10</v>
      </c>
      <c r="E11" s="8" t="s">
        <v>255</v>
      </c>
      <c r="F11" s="8" t="s">
        <v>247</v>
      </c>
      <c r="G11" s="8" t="s">
        <v>894</v>
      </c>
      <c r="H11" s="1" t="s">
        <v>259</v>
      </c>
      <c r="I11" s="8">
        <v>906</v>
      </c>
      <c r="J11" s="1">
        <v>850</v>
      </c>
      <c r="K11" s="6">
        <v>2189</v>
      </c>
      <c r="L11" s="8">
        <v>2.42</v>
      </c>
      <c r="M11" s="1">
        <f t="shared" si="0"/>
        <v>70668</v>
      </c>
      <c r="N11" s="22">
        <v>78</v>
      </c>
      <c r="O11" s="23">
        <v>0.63360000000000005</v>
      </c>
      <c r="P11" s="23" t="str">
        <f t="shared" si="4"/>
        <v>Poor</v>
      </c>
      <c r="Q11" s="23">
        <v>0.87419999999999998</v>
      </c>
      <c r="R11" s="62">
        <v>24571</v>
      </c>
      <c r="S11" s="7">
        <v>762559.12300000002</v>
      </c>
      <c r="T11" s="7">
        <v>230237.8</v>
      </c>
      <c r="U11" s="8">
        <v>6</v>
      </c>
      <c r="V11" s="8">
        <f t="shared" si="1"/>
        <v>841.67673620309051</v>
      </c>
      <c r="W11" s="70">
        <f t="shared" si="2"/>
        <v>6.2211812925419017E-2</v>
      </c>
      <c r="X11" s="8" t="str">
        <f t="shared" si="5"/>
        <v>Average</v>
      </c>
      <c r="Y11" s="8"/>
      <c r="Z11" s="8"/>
    </row>
    <row r="12" spans="1:26">
      <c r="A12" s="8" t="s">
        <v>20</v>
      </c>
      <c r="B12" s="8" t="str">
        <f t="shared" si="3"/>
        <v>1 - Initial Period</v>
      </c>
      <c r="C12" s="8">
        <v>1</v>
      </c>
      <c r="D12" s="8">
        <v>11</v>
      </c>
      <c r="E12" s="8" t="s">
        <v>260</v>
      </c>
      <c r="F12" s="8" t="s">
        <v>247</v>
      </c>
      <c r="G12" s="8" t="s">
        <v>895</v>
      </c>
      <c r="H12" s="1" t="s">
        <v>261</v>
      </c>
      <c r="I12" s="8">
        <v>849</v>
      </c>
      <c r="J12" s="1">
        <v>791</v>
      </c>
      <c r="K12" s="6">
        <v>1947</v>
      </c>
      <c r="L12" s="8">
        <v>2.29</v>
      </c>
      <c r="M12" s="1">
        <f t="shared" si="0"/>
        <v>77259</v>
      </c>
      <c r="N12" s="22">
        <v>91</v>
      </c>
      <c r="O12" s="23">
        <v>0.64429999999999998</v>
      </c>
      <c r="P12" s="23" t="str">
        <f t="shared" si="4"/>
        <v>Poor</v>
      </c>
      <c r="Q12" s="23">
        <v>0.87039999999999995</v>
      </c>
      <c r="R12" s="62">
        <v>14390</v>
      </c>
      <c r="S12" s="7">
        <v>479084.17399999994</v>
      </c>
      <c r="T12" s="7">
        <v>156660.1</v>
      </c>
      <c r="U12" s="8">
        <v>4</v>
      </c>
      <c r="V12" s="8">
        <f t="shared" si="1"/>
        <v>564.29231330977609</v>
      </c>
      <c r="W12" s="70">
        <f t="shared" si="2"/>
        <v>5.7893581204713461E-2</v>
      </c>
      <c r="X12" s="8" t="str">
        <f t="shared" si="5"/>
        <v>Average</v>
      </c>
      <c r="Y12" s="8"/>
      <c r="Z12" s="8"/>
    </row>
    <row r="13" spans="1:26">
      <c r="A13" s="8" t="s">
        <v>20</v>
      </c>
      <c r="B13" s="8" t="str">
        <f t="shared" si="3"/>
        <v>1 - Initial Period</v>
      </c>
      <c r="C13" s="8">
        <v>1</v>
      </c>
      <c r="D13" s="8">
        <v>12</v>
      </c>
      <c r="E13" s="8" t="s">
        <v>260</v>
      </c>
      <c r="F13" s="8" t="s">
        <v>247</v>
      </c>
      <c r="G13" s="8" t="s">
        <v>895</v>
      </c>
      <c r="H13" s="1" t="s">
        <v>262</v>
      </c>
      <c r="I13" s="8">
        <v>737</v>
      </c>
      <c r="J13" s="1">
        <v>685</v>
      </c>
      <c r="K13" s="6">
        <v>1746</v>
      </c>
      <c r="L13" s="8">
        <v>2.37</v>
      </c>
      <c r="M13" s="1">
        <f t="shared" si="0"/>
        <v>72226</v>
      </c>
      <c r="N13" s="22">
        <v>98</v>
      </c>
      <c r="O13" s="23">
        <v>0.62819999999999998</v>
      </c>
      <c r="P13" s="23" t="str">
        <f t="shared" si="4"/>
        <v>Poor</v>
      </c>
      <c r="Q13" s="23">
        <v>0.87250000000000005</v>
      </c>
      <c r="R13" s="62">
        <v>17231</v>
      </c>
      <c r="S13" s="7">
        <v>528270.7159999999</v>
      </c>
      <c r="T13" s="7">
        <v>186775.6</v>
      </c>
      <c r="U13" s="8">
        <v>9</v>
      </c>
      <c r="V13" s="8">
        <f t="shared" si="1"/>
        <v>716.78523202170948</v>
      </c>
      <c r="W13" s="70">
        <f t="shared" si="2"/>
        <v>5.0135402181072972E-2</v>
      </c>
      <c r="X13" s="8" t="str">
        <f t="shared" si="5"/>
        <v>Average</v>
      </c>
      <c r="Y13" s="8"/>
      <c r="Z13" s="8"/>
    </row>
    <row r="14" spans="1:26">
      <c r="A14" s="8" t="s">
        <v>20</v>
      </c>
      <c r="B14" s="8" t="str">
        <f t="shared" si="3"/>
        <v>1 - Initial Period</v>
      </c>
      <c r="C14" s="8">
        <v>1</v>
      </c>
      <c r="D14" s="8">
        <v>13</v>
      </c>
      <c r="E14" s="8" t="s">
        <v>260</v>
      </c>
      <c r="F14" s="8" t="s">
        <v>247</v>
      </c>
      <c r="G14" s="8" t="s">
        <v>895</v>
      </c>
      <c r="H14" s="1" t="s">
        <v>263</v>
      </c>
      <c r="I14" s="8">
        <v>734</v>
      </c>
      <c r="J14" s="1">
        <v>668</v>
      </c>
      <c r="K14" s="6">
        <v>1946</v>
      </c>
      <c r="L14" s="8">
        <v>2.65</v>
      </c>
      <c r="M14" s="1">
        <f t="shared" si="0"/>
        <v>73400</v>
      </c>
      <c r="N14" s="22">
        <v>100</v>
      </c>
      <c r="O14" s="23">
        <v>0.624</v>
      </c>
      <c r="P14" s="23" t="str">
        <f t="shared" si="4"/>
        <v>Poor</v>
      </c>
      <c r="Q14" s="23">
        <v>0.84330000000000005</v>
      </c>
      <c r="R14" s="62">
        <v>13802</v>
      </c>
      <c r="S14" s="7">
        <v>540675.97299999988</v>
      </c>
      <c r="T14" s="7">
        <v>164498.79999999999</v>
      </c>
      <c r="U14" s="8">
        <v>10</v>
      </c>
      <c r="V14" s="8">
        <f t="shared" si="1"/>
        <v>736.61576702997263</v>
      </c>
      <c r="W14" s="70">
        <f t="shared" si="2"/>
        <v>4.8891165922564588E-2</v>
      </c>
      <c r="X14" s="8" t="str">
        <f t="shared" si="5"/>
        <v>Poor</v>
      </c>
      <c r="Y14" s="8"/>
      <c r="Z14" s="8"/>
    </row>
    <row r="15" spans="1:26">
      <c r="A15" s="8" t="s">
        <v>20</v>
      </c>
      <c r="B15" s="8" t="str">
        <f t="shared" si="3"/>
        <v>1 - Initial Period</v>
      </c>
      <c r="C15" s="8">
        <v>1</v>
      </c>
      <c r="D15" s="8">
        <v>14</v>
      </c>
      <c r="E15" s="8" t="s">
        <v>260</v>
      </c>
      <c r="F15" s="8" t="s">
        <v>247</v>
      </c>
      <c r="G15" s="8" t="s">
        <v>895</v>
      </c>
      <c r="H15" s="1" t="s">
        <v>264</v>
      </c>
      <c r="I15" s="8">
        <v>626</v>
      </c>
      <c r="J15" s="1">
        <v>594</v>
      </c>
      <c r="K15" s="6">
        <v>1540</v>
      </c>
      <c r="L15" s="8">
        <v>2.46</v>
      </c>
      <c r="M15" s="1">
        <f t="shared" si="0"/>
        <v>56966</v>
      </c>
      <c r="N15" s="22">
        <v>91</v>
      </c>
      <c r="O15" s="23">
        <v>0.61980000000000002</v>
      </c>
      <c r="P15" s="23" t="str">
        <f t="shared" si="4"/>
        <v>Poor</v>
      </c>
      <c r="Q15" s="23">
        <v>0.86580000000000001</v>
      </c>
      <c r="R15" s="62">
        <v>26653</v>
      </c>
      <c r="S15" s="7">
        <v>768109.11300000001</v>
      </c>
      <c r="T15" s="7">
        <v>213673</v>
      </c>
      <c r="U15" s="8">
        <v>8</v>
      </c>
      <c r="V15" s="8">
        <f t="shared" si="1"/>
        <v>1227.0113626198083</v>
      </c>
      <c r="W15" s="70">
        <f t="shared" si="2"/>
        <v>4.3475078679645757E-2</v>
      </c>
      <c r="X15" s="8" t="str">
        <f t="shared" si="5"/>
        <v>Poor</v>
      </c>
      <c r="Y15" s="8"/>
      <c r="Z15" s="8"/>
    </row>
    <row r="16" spans="1:26">
      <c r="A16" t="s">
        <v>40</v>
      </c>
      <c r="B16" t="str">
        <f t="shared" si="3"/>
        <v>2 - Pre-Promo</v>
      </c>
      <c r="C16">
        <v>2</v>
      </c>
      <c r="D16">
        <v>15</v>
      </c>
      <c r="E16" t="s">
        <v>260</v>
      </c>
      <c r="F16" t="s">
        <v>247</v>
      </c>
      <c r="G16" t="s">
        <v>895</v>
      </c>
      <c r="H16" s="18" t="s">
        <v>265</v>
      </c>
      <c r="I16">
        <v>577</v>
      </c>
      <c r="J16" s="18">
        <v>537</v>
      </c>
      <c r="K16" s="3">
        <v>1489</v>
      </c>
      <c r="L16">
        <v>2.58</v>
      </c>
      <c r="M16" s="18">
        <f t="shared" si="0"/>
        <v>47891</v>
      </c>
      <c r="N16" s="20">
        <v>83</v>
      </c>
      <c r="O16" s="21">
        <v>0.62050000000000005</v>
      </c>
      <c r="P16" s="21" t="str">
        <f t="shared" si="4"/>
        <v>Poor</v>
      </c>
      <c r="Q16" s="21">
        <v>0.86660000000000004</v>
      </c>
      <c r="R16" s="33">
        <v>12403</v>
      </c>
      <c r="S16" s="9">
        <v>403820.10800000001</v>
      </c>
      <c r="T16" s="9">
        <v>135190.79999999999</v>
      </c>
      <c r="U16">
        <v>8</v>
      </c>
      <c r="V16">
        <f t="shared" si="1"/>
        <v>699.86153899480075</v>
      </c>
      <c r="W16" s="71">
        <f t="shared" si="2"/>
        <v>3.930322769523531E-2</v>
      </c>
      <c r="X16" t="str">
        <f t="shared" si="5"/>
        <v>Poor</v>
      </c>
    </row>
    <row r="17" spans="1:24">
      <c r="A17" t="s">
        <v>40</v>
      </c>
      <c r="B17" t="str">
        <f t="shared" si="3"/>
        <v>2 - Pre-Promo</v>
      </c>
      <c r="C17">
        <v>2</v>
      </c>
      <c r="D17">
        <v>16</v>
      </c>
      <c r="E17" t="s">
        <v>266</v>
      </c>
      <c r="F17" t="s">
        <v>247</v>
      </c>
      <c r="G17" t="s">
        <v>896</v>
      </c>
      <c r="H17" s="18" t="s">
        <v>267</v>
      </c>
      <c r="I17">
        <v>562</v>
      </c>
      <c r="J17" s="18">
        <v>508</v>
      </c>
      <c r="K17" s="3">
        <v>1428</v>
      </c>
      <c r="L17">
        <v>2.54</v>
      </c>
      <c r="M17" s="18">
        <f t="shared" si="0"/>
        <v>46084</v>
      </c>
      <c r="N17" s="20">
        <v>82</v>
      </c>
      <c r="O17" s="21">
        <v>0.58899999999999997</v>
      </c>
      <c r="P17" s="21" t="str">
        <f t="shared" si="4"/>
        <v>Poor</v>
      </c>
      <c r="Q17" s="21">
        <v>0.81320000000000003</v>
      </c>
      <c r="R17" s="33">
        <v>11695</v>
      </c>
      <c r="S17" s="9">
        <v>388745.03499999997</v>
      </c>
      <c r="T17" s="9">
        <v>148950.6</v>
      </c>
      <c r="U17">
        <v>11</v>
      </c>
      <c r="V17">
        <f t="shared" si="1"/>
        <v>691.71714412811389</v>
      </c>
      <c r="W17" s="71">
        <f t="shared" si="2"/>
        <v>3.7180707018956302E-2</v>
      </c>
      <c r="X17" t="str">
        <f t="shared" si="5"/>
        <v>Poor</v>
      </c>
    </row>
    <row r="18" spans="1:24">
      <c r="A18" t="s">
        <v>40</v>
      </c>
      <c r="B18" t="str">
        <f t="shared" si="3"/>
        <v>2 - Pre-Promo</v>
      </c>
      <c r="C18">
        <v>2</v>
      </c>
      <c r="D18">
        <v>17</v>
      </c>
      <c r="E18" t="s">
        <v>266</v>
      </c>
      <c r="F18" t="s">
        <v>247</v>
      </c>
      <c r="G18" t="s">
        <v>896</v>
      </c>
      <c r="H18" s="18" t="s">
        <v>268</v>
      </c>
      <c r="I18">
        <v>563</v>
      </c>
      <c r="J18" s="18">
        <v>495</v>
      </c>
      <c r="K18" s="3">
        <v>1547</v>
      </c>
      <c r="L18">
        <v>2.75</v>
      </c>
      <c r="M18" s="18">
        <f t="shared" si="0"/>
        <v>63056</v>
      </c>
      <c r="N18" s="20">
        <v>112</v>
      </c>
      <c r="O18" s="21">
        <v>0.58609999999999995</v>
      </c>
      <c r="P18" s="21" t="str">
        <f t="shared" si="4"/>
        <v>Poor</v>
      </c>
      <c r="Q18" s="21">
        <v>0.78510000000000002</v>
      </c>
      <c r="R18" s="33">
        <v>26362</v>
      </c>
      <c r="S18" s="9">
        <v>622367.2969999999</v>
      </c>
      <c r="T18" s="9">
        <v>153421.6</v>
      </c>
      <c r="U18">
        <v>9</v>
      </c>
      <c r="V18">
        <f t="shared" si="1"/>
        <v>1105.448129662522</v>
      </c>
      <c r="W18" s="71">
        <f t="shared" si="2"/>
        <v>3.6229232233038131E-2</v>
      </c>
      <c r="X18" t="str">
        <f t="shared" si="5"/>
        <v>Poor</v>
      </c>
    </row>
    <row r="19" spans="1:24">
      <c r="A19" t="s">
        <v>40</v>
      </c>
      <c r="B19" t="str">
        <f t="shared" si="3"/>
        <v>2 - Pre-Promo</v>
      </c>
      <c r="C19">
        <v>2</v>
      </c>
      <c r="D19">
        <v>18</v>
      </c>
      <c r="E19" t="s">
        <v>266</v>
      </c>
      <c r="F19" t="s">
        <v>247</v>
      </c>
      <c r="G19" t="s">
        <v>896</v>
      </c>
      <c r="H19" s="18" t="s">
        <v>269</v>
      </c>
      <c r="I19">
        <v>652</v>
      </c>
      <c r="J19" s="18">
        <v>585</v>
      </c>
      <c r="K19" s="3">
        <v>1792</v>
      </c>
      <c r="L19">
        <v>2.75</v>
      </c>
      <c r="M19" s="18">
        <f t="shared" si="0"/>
        <v>65852</v>
      </c>
      <c r="N19" s="20">
        <v>101</v>
      </c>
      <c r="O19" s="21">
        <v>0.56130000000000002</v>
      </c>
      <c r="P19" s="21" t="str">
        <f t="shared" si="4"/>
        <v>Poor</v>
      </c>
      <c r="Q19" s="21">
        <v>0.80979999999999996</v>
      </c>
      <c r="R19" s="33">
        <v>15772</v>
      </c>
      <c r="S19" s="9">
        <v>456011.80799999996</v>
      </c>
      <c r="T19" s="9">
        <v>158315.9</v>
      </c>
      <c r="U19">
        <v>6</v>
      </c>
      <c r="V19">
        <f t="shared" si="1"/>
        <v>699.40461349693248</v>
      </c>
      <c r="W19" s="71">
        <f t="shared" si="2"/>
        <v>4.2816365366317791E-2</v>
      </c>
      <c r="X19" t="str">
        <f t="shared" si="5"/>
        <v>Poor</v>
      </c>
    </row>
    <row r="20" spans="1:24">
      <c r="A20" t="s">
        <v>40</v>
      </c>
      <c r="B20" t="str">
        <f t="shared" si="3"/>
        <v>2 - Pre-Promo</v>
      </c>
      <c r="C20">
        <v>2</v>
      </c>
      <c r="D20">
        <v>19</v>
      </c>
      <c r="E20" t="s">
        <v>266</v>
      </c>
      <c r="F20" t="s">
        <v>247</v>
      </c>
      <c r="G20" t="s">
        <v>896</v>
      </c>
      <c r="H20" s="18" t="s">
        <v>270</v>
      </c>
      <c r="I20">
        <v>611</v>
      </c>
      <c r="J20" s="18">
        <v>549</v>
      </c>
      <c r="K20" s="3">
        <v>1928</v>
      </c>
      <c r="L20">
        <v>3.16</v>
      </c>
      <c r="M20" s="18">
        <f t="shared" si="0"/>
        <v>66599</v>
      </c>
      <c r="N20" s="20">
        <v>109</v>
      </c>
      <c r="O20" s="21">
        <v>0.53520000000000001</v>
      </c>
      <c r="P20" s="21" t="str">
        <f t="shared" si="4"/>
        <v>Average</v>
      </c>
      <c r="Q20" s="21">
        <v>0.81179999999999997</v>
      </c>
      <c r="R20" s="33">
        <v>31972</v>
      </c>
      <c r="S20" s="9">
        <v>951216.16399999999</v>
      </c>
      <c r="T20" s="9">
        <v>273174.7</v>
      </c>
      <c r="U20">
        <v>8</v>
      </c>
      <c r="V20">
        <f t="shared" si="1"/>
        <v>1556.8185990180032</v>
      </c>
      <c r="W20" s="71">
        <f t="shared" si="2"/>
        <v>4.0181512113005927E-2</v>
      </c>
      <c r="X20" t="str">
        <f t="shared" si="5"/>
        <v>Poor</v>
      </c>
    </row>
    <row r="21" spans="1:24">
      <c r="A21" t="s">
        <v>40</v>
      </c>
      <c r="B21" t="str">
        <f t="shared" si="3"/>
        <v>2 - Pre-Promo</v>
      </c>
      <c r="C21">
        <v>2</v>
      </c>
      <c r="D21">
        <v>20</v>
      </c>
      <c r="E21" t="s">
        <v>271</v>
      </c>
      <c r="F21" t="s">
        <v>247</v>
      </c>
      <c r="G21" t="s">
        <v>897</v>
      </c>
      <c r="H21" s="18" t="s">
        <v>272</v>
      </c>
      <c r="I21">
        <v>561</v>
      </c>
      <c r="J21" s="18">
        <v>500</v>
      </c>
      <c r="K21" s="3">
        <v>1784</v>
      </c>
      <c r="L21">
        <v>3.18</v>
      </c>
      <c r="M21" s="18">
        <f t="shared" si="0"/>
        <v>63393</v>
      </c>
      <c r="N21" s="20">
        <v>113</v>
      </c>
      <c r="O21" s="21">
        <v>0.53649999999999998</v>
      </c>
      <c r="P21" s="21" t="str">
        <f t="shared" si="4"/>
        <v>Average</v>
      </c>
      <c r="Q21" s="21">
        <v>0.79859999999999998</v>
      </c>
      <c r="R21" s="33">
        <v>15531</v>
      </c>
      <c r="S21" s="9">
        <v>534541.67599999998</v>
      </c>
      <c r="T21" s="9">
        <v>167637</v>
      </c>
      <c r="U21">
        <v>10</v>
      </c>
      <c r="V21">
        <f t="shared" si="1"/>
        <v>952.83721212121213</v>
      </c>
      <c r="W21" s="71">
        <f t="shared" si="2"/>
        <v>3.6595184073775891E-2</v>
      </c>
      <c r="X21" t="str">
        <f t="shared" si="5"/>
        <v>Poor</v>
      </c>
    </row>
    <row r="22" spans="1:24">
      <c r="A22" t="s">
        <v>40</v>
      </c>
      <c r="B22" t="str">
        <f t="shared" si="3"/>
        <v>2 - Pre-Promo</v>
      </c>
      <c r="C22">
        <v>2</v>
      </c>
      <c r="D22">
        <v>21</v>
      </c>
      <c r="E22" t="s">
        <v>271</v>
      </c>
      <c r="F22" t="s">
        <v>247</v>
      </c>
      <c r="G22" t="s">
        <v>897</v>
      </c>
      <c r="H22" s="18" t="s">
        <v>273</v>
      </c>
      <c r="I22">
        <v>558</v>
      </c>
      <c r="J22" s="18">
        <v>525</v>
      </c>
      <c r="K22" s="3">
        <v>1455</v>
      </c>
      <c r="L22">
        <v>2.61</v>
      </c>
      <c r="M22" s="18">
        <f t="shared" si="0"/>
        <v>54126</v>
      </c>
      <c r="N22" s="20">
        <v>97</v>
      </c>
      <c r="O22" s="21">
        <v>0.6129</v>
      </c>
      <c r="P22" s="21" t="str">
        <f t="shared" si="4"/>
        <v>Poor</v>
      </c>
      <c r="Q22" s="21">
        <v>0.86019999999999996</v>
      </c>
      <c r="R22" s="33">
        <v>19734</v>
      </c>
      <c r="S22" s="9">
        <v>537651.89399999985</v>
      </c>
      <c r="T22" s="9">
        <v>134114.69999999998</v>
      </c>
      <c r="U22">
        <v>1</v>
      </c>
      <c r="V22">
        <f t="shared" si="1"/>
        <v>963.53386021505355</v>
      </c>
      <c r="W22" s="71">
        <f t="shared" si="2"/>
        <v>3.8424943277464686E-2</v>
      </c>
      <c r="X22" t="str">
        <f t="shared" si="5"/>
        <v>Poor</v>
      </c>
    </row>
    <row r="23" spans="1:24">
      <c r="A23" t="s">
        <v>40</v>
      </c>
      <c r="B23" t="str">
        <f t="shared" si="3"/>
        <v>2 - Pre-Promo</v>
      </c>
      <c r="C23">
        <v>2</v>
      </c>
      <c r="D23">
        <v>22</v>
      </c>
      <c r="E23" t="s">
        <v>271</v>
      </c>
      <c r="F23" t="s">
        <v>247</v>
      </c>
      <c r="G23" t="s">
        <v>897</v>
      </c>
      <c r="H23" s="18" t="s">
        <v>274</v>
      </c>
      <c r="I23">
        <v>570</v>
      </c>
      <c r="J23" s="18">
        <v>520</v>
      </c>
      <c r="K23" s="3">
        <v>1562</v>
      </c>
      <c r="L23">
        <v>2.74</v>
      </c>
      <c r="M23" s="18">
        <f t="shared" si="0"/>
        <v>54150</v>
      </c>
      <c r="N23" s="20">
        <v>95</v>
      </c>
      <c r="O23" s="21">
        <v>0.57369999999999999</v>
      </c>
      <c r="P23" s="21" t="str">
        <f t="shared" si="4"/>
        <v>Poor</v>
      </c>
      <c r="Q23" s="21">
        <v>0.84909999999999997</v>
      </c>
      <c r="R23" s="33">
        <v>17193</v>
      </c>
      <c r="S23" s="9">
        <v>623710.09299999999</v>
      </c>
      <c r="T23" s="9">
        <v>228044.79999999999</v>
      </c>
      <c r="U23">
        <v>5</v>
      </c>
      <c r="V23">
        <f t="shared" si="1"/>
        <v>1094.2282333333333</v>
      </c>
      <c r="W23" s="71">
        <f t="shared" si="2"/>
        <v>3.8058991436726926E-2</v>
      </c>
      <c r="X23" t="str">
        <f t="shared" si="5"/>
        <v>Poor</v>
      </c>
    </row>
    <row r="24" spans="1:24">
      <c r="A24" t="s">
        <v>40</v>
      </c>
      <c r="B24" t="str">
        <f t="shared" si="3"/>
        <v>2 - Pre-Promo</v>
      </c>
      <c r="C24">
        <v>2</v>
      </c>
      <c r="D24">
        <v>23</v>
      </c>
      <c r="E24" t="s">
        <v>271</v>
      </c>
      <c r="F24" t="s">
        <v>247</v>
      </c>
      <c r="G24" t="s">
        <v>897</v>
      </c>
      <c r="H24" s="18" t="s">
        <v>275</v>
      </c>
      <c r="I24">
        <v>551</v>
      </c>
      <c r="J24" s="18">
        <v>511</v>
      </c>
      <c r="K24" s="3">
        <v>1560</v>
      </c>
      <c r="L24">
        <v>2.83</v>
      </c>
      <c r="M24" s="18">
        <f t="shared" si="0"/>
        <v>60059</v>
      </c>
      <c r="N24" s="20">
        <v>109</v>
      </c>
      <c r="O24" s="21">
        <v>0.56620000000000004</v>
      </c>
      <c r="P24" s="21" t="str">
        <f t="shared" si="4"/>
        <v>Poor</v>
      </c>
      <c r="Q24" s="21">
        <v>0.83850000000000002</v>
      </c>
      <c r="R24" s="33">
        <v>22591</v>
      </c>
      <c r="S24" s="9">
        <v>764838.99300000002</v>
      </c>
      <c r="T24" s="9">
        <v>202702.9</v>
      </c>
      <c r="U24">
        <v>9</v>
      </c>
      <c r="V24">
        <f t="shared" si="1"/>
        <v>1388.0925462794919</v>
      </c>
      <c r="W24" s="71">
        <f t="shared" si="2"/>
        <v>3.740027812339896E-2</v>
      </c>
      <c r="X24" t="str">
        <f t="shared" si="5"/>
        <v>Poor</v>
      </c>
    </row>
    <row r="25" spans="1:24">
      <c r="A25" t="s">
        <v>40</v>
      </c>
      <c r="B25" t="str">
        <f t="shared" si="3"/>
        <v>2 - Pre-Promo</v>
      </c>
      <c r="C25">
        <v>2</v>
      </c>
      <c r="D25">
        <v>24</v>
      </c>
      <c r="E25" t="s">
        <v>276</v>
      </c>
      <c r="F25" t="s">
        <v>247</v>
      </c>
      <c r="G25" t="s">
        <v>898</v>
      </c>
      <c r="H25" s="18" t="s">
        <v>277</v>
      </c>
      <c r="I25">
        <v>537</v>
      </c>
      <c r="J25" s="18">
        <v>507</v>
      </c>
      <c r="K25" s="3">
        <v>1450</v>
      </c>
      <c r="L25">
        <v>2.7</v>
      </c>
      <c r="M25" s="18">
        <f t="shared" si="0"/>
        <v>49941</v>
      </c>
      <c r="N25" s="20">
        <v>93</v>
      </c>
      <c r="O25" s="21">
        <v>0.56979999999999997</v>
      </c>
      <c r="P25" s="21" t="str">
        <f t="shared" si="4"/>
        <v>Poor</v>
      </c>
      <c r="Q25" s="21">
        <v>0.87150000000000005</v>
      </c>
      <c r="R25" s="33">
        <v>8992</v>
      </c>
      <c r="S25" s="9">
        <v>315647.109</v>
      </c>
      <c r="T25" s="9">
        <v>119860.2</v>
      </c>
      <c r="U25">
        <v>8</v>
      </c>
      <c r="V25">
        <f t="shared" si="1"/>
        <v>587.79722346368715</v>
      </c>
      <c r="W25" s="71">
        <f t="shared" si="2"/>
        <v>3.7107516650808754E-2</v>
      </c>
      <c r="X25" t="str">
        <f t="shared" si="5"/>
        <v>Poor</v>
      </c>
    </row>
    <row r="26" spans="1:24">
      <c r="A26" t="s">
        <v>40</v>
      </c>
      <c r="B26" t="str">
        <f t="shared" si="3"/>
        <v>2 - Pre-Promo</v>
      </c>
      <c r="C26">
        <v>2</v>
      </c>
      <c r="D26">
        <v>25</v>
      </c>
      <c r="E26" t="s">
        <v>276</v>
      </c>
      <c r="F26" t="s">
        <v>247</v>
      </c>
      <c r="G26" t="s">
        <v>898</v>
      </c>
      <c r="H26" s="18" t="s">
        <v>278</v>
      </c>
      <c r="I26">
        <v>543</v>
      </c>
      <c r="J26" s="18">
        <v>500</v>
      </c>
      <c r="K26" s="3">
        <v>1527</v>
      </c>
      <c r="L26">
        <v>2.81</v>
      </c>
      <c r="M26" s="18">
        <f t="shared" si="0"/>
        <v>59187</v>
      </c>
      <c r="N26" s="20">
        <v>109</v>
      </c>
      <c r="O26" s="21">
        <v>0.58379999999999999</v>
      </c>
      <c r="P26" s="21" t="str">
        <f t="shared" si="4"/>
        <v>Poor</v>
      </c>
      <c r="Q26" s="21">
        <v>0.83609999999999995</v>
      </c>
      <c r="R26" s="33">
        <v>19104</v>
      </c>
      <c r="S26" s="9">
        <v>610984.65799999994</v>
      </c>
      <c r="T26" s="9">
        <v>170025.5</v>
      </c>
      <c r="U26">
        <v>6</v>
      </c>
      <c r="V26">
        <f t="shared" si="1"/>
        <v>1125.2019484346224</v>
      </c>
      <c r="W26" s="71">
        <f t="shared" si="2"/>
        <v>3.6595184073775891E-2</v>
      </c>
      <c r="X26" t="str">
        <f t="shared" si="5"/>
        <v>Poor</v>
      </c>
    </row>
    <row r="27" spans="1:24">
      <c r="A27" t="s">
        <v>40</v>
      </c>
      <c r="B27" t="str">
        <f t="shared" si="3"/>
        <v>2 - Pre-Promo</v>
      </c>
      <c r="C27">
        <v>2</v>
      </c>
      <c r="D27">
        <v>26</v>
      </c>
      <c r="E27" t="s">
        <v>276</v>
      </c>
      <c r="F27" t="s">
        <v>247</v>
      </c>
      <c r="G27" t="s">
        <v>898</v>
      </c>
      <c r="H27" s="18" t="s">
        <v>279</v>
      </c>
      <c r="I27">
        <v>558</v>
      </c>
      <c r="J27" s="18">
        <v>511</v>
      </c>
      <c r="K27" s="3">
        <v>1495</v>
      </c>
      <c r="L27">
        <v>2.68</v>
      </c>
      <c r="M27" s="18">
        <f t="shared" si="0"/>
        <v>53568</v>
      </c>
      <c r="N27" s="20">
        <v>96</v>
      </c>
      <c r="O27" s="21">
        <v>0.57709999999999995</v>
      </c>
      <c r="P27" s="21" t="str">
        <f t="shared" si="4"/>
        <v>Poor</v>
      </c>
      <c r="Q27" s="21">
        <v>0.81179999999999997</v>
      </c>
      <c r="R27" s="33">
        <v>21455</v>
      </c>
      <c r="S27" s="9">
        <v>563524.68699999992</v>
      </c>
      <c r="T27" s="9">
        <v>189704.69999999998</v>
      </c>
      <c r="U27">
        <v>6</v>
      </c>
      <c r="V27">
        <f t="shared" si="1"/>
        <v>1009.9008727598565</v>
      </c>
      <c r="W27" s="71">
        <f t="shared" si="2"/>
        <v>3.740027812339896E-2</v>
      </c>
      <c r="X27" t="str">
        <f t="shared" si="5"/>
        <v>Poor</v>
      </c>
    </row>
    <row r="28" spans="1:24">
      <c r="A28" t="s">
        <v>40</v>
      </c>
      <c r="B28" t="str">
        <f t="shared" si="3"/>
        <v>2 - Pre-Promo</v>
      </c>
      <c r="C28">
        <v>2</v>
      </c>
      <c r="D28">
        <v>27</v>
      </c>
      <c r="E28" t="s">
        <v>276</v>
      </c>
      <c r="F28" t="s">
        <v>247</v>
      </c>
      <c r="G28" t="s">
        <v>898</v>
      </c>
      <c r="H28" s="18" t="s">
        <v>280</v>
      </c>
      <c r="I28">
        <v>536</v>
      </c>
      <c r="J28" s="18">
        <v>510</v>
      </c>
      <c r="K28" s="3">
        <v>1515</v>
      </c>
      <c r="L28">
        <v>2.83</v>
      </c>
      <c r="M28" s="18">
        <f t="shared" si="0"/>
        <v>54672</v>
      </c>
      <c r="N28" s="20">
        <v>102</v>
      </c>
      <c r="O28" s="21">
        <v>0.57650000000000001</v>
      </c>
      <c r="P28" s="21" t="str">
        <f t="shared" si="4"/>
        <v>Poor</v>
      </c>
      <c r="Q28" s="21">
        <v>0.87309999999999999</v>
      </c>
      <c r="R28" s="33">
        <v>18784</v>
      </c>
      <c r="S28" s="9">
        <v>555497.23600000003</v>
      </c>
      <c r="T28" s="9">
        <v>123129.3</v>
      </c>
      <c r="U28">
        <v>4</v>
      </c>
      <c r="V28">
        <f t="shared" si="1"/>
        <v>1036.3754402985076</v>
      </c>
      <c r="W28" s="71">
        <f t="shared" si="2"/>
        <v>3.7327087755251412E-2</v>
      </c>
      <c r="X28" t="str">
        <f t="shared" si="5"/>
        <v>Poor</v>
      </c>
    </row>
    <row r="29" spans="1:24">
      <c r="A29" t="s">
        <v>40</v>
      </c>
      <c r="B29" t="str">
        <f t="shared" si="3"/>
        <v>2 - Pre-Promo</v>
      </c>
      <c r="C29">
        <v>2</v>
      </c>
      <c r="D29">
        <v>28</v>
      </c>
      <c r="E29" t="s">
        <v>276</v>
      </c>
      <c r="F29" t="s">
        <v>247</v>
      </c>
      <c r="G29" t="s">
        <v>898</v>
      </c>
      <c r="H29" s="18" t="s">
        <v>281</v>
      </c>
      <c r="I29">
        <v>549</v>
      </c>
      <c r="J29" s="18">
        <v>498</v>
      </c>
      <c r="K29" s="3">
        <v>1367</v>
      </c>
      <c r="L29">
        <v>2.4900000000000002</v>
      </c>
      <c r="M29" s="18">
        <f t="shared" si="0"/>
        <v>47763</v>
      </c>
      <c r="N29" s="20">
        <v>87</v>
      </c>
      <c r="O29" s="21">
        <v>0.61199999999999999</v>
      </c>
      <c r="P29" s="21" t="str">
        <f t="shared" si="4"/>
        <v>Poor</v>
      </c>
      <c r="Q29" s="21">
        <v>0.81789999999999996</v>
      </c>
      <c r="R29" s="33">
        <v>14298</v>
      </c>
      <c r="S29" s="9">
        <v>432657.446</v>
      </c>
      <c r="T29" s="9">
        <v>121400.4</v>
      </c>
      <c r="U29">
        <v>9</v>
      </c>
      <c r="V29">
        <f t="shared" si="1"/>
        <v>788.08277959927136</v>
      </c>
      <c r="W29" s="71">
        <f t="shared" si="2"/>
        <v>3.6448803337480788E-2</v>
      </c>
      <c r="X29" t="str">
        <f t="shared" si="5"/>
        <v>Poor</v>
      </c>
    </row>
    <row r="30" spans="1:24">
      <c r="A30" t="s">
        <v>40</v>
      </c>
      <c r="B30" t="str">
        <f t="shared" si="3"/>
        <v>2 - Pre-Promo</v>
      </c>
      <c r="C30">
        <v>2</v>
      </c>
      <c r="D30">
        <v>29</v>
      </c>
      <c r="E30" t="s">
        <v>282</v>
      </c>
      <c r="F30" t="s">
        <v>247</v>
      </c>
      <c r="G30" t="s">
        <v>899</v>
      </c>
      <c r="H30" s="18" t="s">
        <v>283</v>
      </c>
      <c r="I30">
        <v>545</v>
      </c>
      <c r="J30" s="18">
        <v>499</v>
      </c>
      <c r="K30" s="3">
        <v>1464</v>
      </c>
      <c r="L30">
        <v>2.69</v>
      </c>
      <c r="M30" s="18">
        <f t="shared" si="0"/>
        <v>57770</v>
      </c>
      <c r="N30" s="20">
        <v>106</v>
      </c>
      <c r="O30" s="21">
        <v>0.59079999999999999</v>
      </c>
      <c r="P30" s="21" t="str">
        <f t="shared" si="4"/>
        <v>Poor</v>
      </c>
      <c r="Q30" s="21">
        <v>0.82389999999999997</v>
      </c>
      <c r="R30" s="33">
        <v>17215</v>
      </c>
      <c r="S30" s="9">
        <v>488985.67099999997</v>
      </c>
      <c r="T30" s="9">
        <v>152476.4</v>
      </c>
      <c r="U30">
        <v>4</v>
      </c>
      <c r="V30">
        <f t="shared" si="1"/>
        <v>897.22141467889901</v>
      </c>
      <c r="W30" s="71">
        <f t="shared" si="2"/>
        <v>3.6521993705628336E-2</v>
      </c>
      <c r="X30" t="str">
        <f t="shared" si="5"/>
        <v>Poor</v>
      </c>
    </row>
    <row r="31" spans="1:24">
      <c r="A31" t="s">
        <v>40</v>
      </c>
      <c r="B31" t="str">
        <f t="shared" si="3"/>
        <v>2 - Pre-Promo</v>
      </c>
      <c r="C31">
        <v>2</v>
      </c>
      <c r="D31">
        <v>30</v>
      </c>
      <c r="E31" t="s">
        <v>282</v>
      </c>
      <c r="F31" t="s">
        <v>247</v>
      </c>
      <c r="G31" t="s">
        <v>899</v>
      </c>
      <c r="H31" s="18" t="s">
        <v>284</v>
      </c>
      <c r="I31">
        <v>591</v>
      </c>
      <c r="J31" s="18">
        <v>535</v>
      </c>
      <c r="K31" s="3">
        <v>1469</v>
      </c>
      <c r="L31">
        <v>2.4900000000000002</v>
      </c>
      <c r="M31" s="18">
        <f t="shared" si="0"/>
        <v>53781</v>
      </c>
      <c r="N31" s="20">
        <v>91</v>
      </c>
      <c r="O31" s="21">
        <v>0.62439999999999996</v>
      </c>
      <c r="P31" s="21" t="str">
        <f t="shared" si="4"/>
        <v>Poor</v>
      </c>
      <c r="Q31" s="21">
        <v>0.82740000000000002</v>
      </c>
      <c r="R31" s="33">
        <v>27257</v>
      </c>
      <c r="S31" s="9">
        <v>689428.11499999987</v>
      </c>
      <c r="T31" s="9">
        <v>215420.6</v>
      </c>
      <c r="U31">
        <v>7</v>
      </c>
      <c r="V31">
        <f t="shared" si="1"/>
        <v>1166.5450338409473</v>
      </c>
      <c r="W31" s="71">
        <f t="shared" si="2"/>
        <v>3.91568469589402E-2</v>
      </c>
      <c r="X31" t="str">
        <f t="shared" si="5"/>
        <v>Poor</v>
      </c>
    </row>
    <row r="32" spans="1:24">
      <c r="A32" t="s">
        <v>40</v>
      </c>
      <c r="B32" t="str">
        <f t="shared" si="3"/>
        <v>2 - Pre-Promo</v>
      </c>
      <c r="C32">
        <v>2</v>
      </c>
      <c r="D32">
        <v>31</v>
      </c>
      <c r="E32" t="s">
        <v>282</v>
      </c>
      <c r="F32" t="s">
        <v>247</v>
      </c>
      <c r="G32" t="s">
        <v>899</v>
      </c>
      <c r="H32" s="18" t="s">
        <v>285</v>
      </c>
      <c r="I32">
        <v>383</v>
      </c>
      <c r="J32" s="18">
        <v>366</v>
      </c>
      <c r="K32">
        <v>793</v>
      </c>
      <c r="L32">
        <v>2.0699999999999998</v>
      </c>
      <c r="M32" s="18">
        <f t="shared" si="0"/>
        <v>29108</v>
      </c>
      <c r="N32" s="20">
        <v>76</v>
      </c>
      <c r="O32" s="21">
        <v>0.68930000000000002</v>
      </c>
      <c r="P32" s="21" t="str">
        <f t="shared" si="4"/>
        <v>Poor</v>
      </c>
      <c r="Q32" s="21">
        <v>0.90080000000000005</v>
      </c>
      <c r="R32" s="33">
        <v>11292</v>
      </c>
      <c r="S32" s="9">
        <v>343105.08400000003</v>
      </c>
      <c r="T32" s="9">
        <v>100388.4</v>
      </c>
      <c r="U32">
        <v>3</v>
      </c>
      <c r="V32">
        <f t="shared" si="1"/>
        <v>895.83572845953006</v>
      </c>
      <c r="W32" s="71">
        <f t="shared" si="2"/>
        <v>2.6787674742003952E-2</v>
      </c>
      <c r="X32" t="str">
        <f t="shared" si="5"/>
        <v>Poor</v>
      </c>
    </row>
    <row r="33" spans="1:27">
      <c r="A33" t="s">
        <v>40</v>
      </c>
      <c r="B33" t="str">
        <f t="shared" si="3"/>
        <v>2 - Pre-Promo</v>
      </c>
      <c r="C33">
        <v>2</v>
      </c>
      <c r="D33">
        <v>32</v>
      </c>
      <c r="E33" t="s">
        <v>282</v>
      </c>
      <c r="F33" t="s">
        <v>247</v>
      </c>
      <c r="G33" t="s">
        <v>899</v>
      </c>
      <c r="H33" s="18" t="s">
        <v>286</v>
      </c>
      <c r="I33">
        <v>402</v>
      </c>
      <c r="J33" s="18">
        <v>385</v>
      </c>
      <c r="K33">
        <v>827</v>
      </c>
      <c r="L33">
        <v>2.06</v>
      </c>
      <c r="M33" s="18">
        <f t="shared" si="0"/>
        <v>24924</v>
      </c>
      <c r="N33" s="20">
        <v>62</v>
      </c>
      <c r="O33" s="21">
        <v>0.70150000000000001</v>
      </c>
      <c r="P33" s="21" t="str">
        <f t="shared" si="4"/>
        <v>Poor</v>
      </c>
      <c r="Q33" s="21">
        <v>0.89300000000000002</v>
      </c>
      <c r="R33" s="33">
        <v>20148</v>
      </c>
      <c r="S33" s="9">
        <v>605155.42599999998</v>
      </c>
      <c r="T33" s="9">
        <v>119902.7</v>
      </c>
      <c r="U33">
        <v>1</v>
      </c>
      <c r="V33">
        <f t="shared" si="1"/>
        <v>1505.3617562189054</v>
      </c>
      <c r="W33" s="71">
        <f t="shared" si="2"/>
        <v>2.8178291736807436E-2</v>
      </c>
      <c r="X33" t="str">
        <f t="shared" si="5"/>
        <v>Poor</v>
      </c>
    </row>
    <row r="34" spans="1:27">
      <c r="A34" t="s">
        <v>40</v>
      </c>
      <c r="B34" t="str">
        <f t="shared" si="3"/>
        <v>2 - Pre-Promo</v>
      </c>
      <c r="C34">
        <v>2</v>
      </c>
      <c r="D34">
        <v>33</v>
      </c>
      <c r="E34" t="s">
        <v>287</v>
      </c>
      <c r="F34" t="s">
        <v>288</v>
      </c>
      <c r="G34" t="s">
        <v>900</v>
      </c>
      <c r="H34" s="18" t="s">
        <v>289</v>
      </c>
      <c r="I34">
        <v>547</v>
      </c>
      <c r="J34" s="18">
        <v>495</v>
      </c>
      <c r="K34" s="3">
        <v>1659</v>
      </c>
      <c r="L34">
        <v>3.03</v>
      </c>
      <c r="M34" s="18">
        <f t="shared" ref="M34:M65" si="6">I34*N34</f>
        <v>65640</v>
      </c>
      <c r="N34" s="20">
        <v>120</v>
      </c>
      <c r="O34" s="21">
        <v>0.54659999999999997</v>
      </c>
      <c r="P34" s="21" t="str">
        <f t="shared" si="4"/>
        <v>Average</v>
      </c>
      <c r="Q34" s="21">
        <v>0.81899999999999995</v>
      </c>
      <c r="R34" s="33">
        <v>16454</v>
      </c>
      <c r="S34" s="9">
        <v>407276.99</v>
      </c>
      <c r="T34" s="9">
        <v>134854.19999999998</v>
      </c>
      <c r="U34">
        <v>8</v>
      </c>
      <c r="V34">
        <f t="shared" ref="V34:V67" si="7">S34/I34</f>
        <v>744.56488117001823</v>
      </c>
      <c r="W34" s="71">
        <f t="shared" ref="W34:W67" si="8">(J34/SUM($J$2:$J$15))</f>
        <v>3.6229232233038131E-2</v>
      </c>
      <c r="X34" t="str">
        <f t="shared" si="5"/>
        <v>Poor</v>
      </c>
    </row>
    <row r="35" spans="1:27">
      <c r="A35" t="s">
        <v>40</v>
      </c>
      <c r="B35" t="str">
        <f t="shared" si="3"/>
        <v>2 - Pre-Promo</v>
      </c>
      <c r="C35">
        <v>2</v>
      </c>
      <c r="D35">
        <v>34</v>
      </c>
      <c r="E35" t="s">
        <v>287</v>
      </c>
      <c r="F35" t="s">
        <v>288</v>
      </c>
      <c r="G35" t="s">
        <v>900</v>
      </c>
      <c r="H35" s="18" t="s">
        <v>290</v>
      </c>
      <c r="I35">
        <v>631</v>
      </c>
      <c r="J35" s="18">
        <v>583</v>
      </c>
      <c r="K35" s="3">
        <v>1745</v>
      </c>
      <c r="L35">
        <v>2.77</v>
      </c>
      <c r="M35" s="18">
        <f t="shared" si="6"/>
        <v>64993</v>
      </c>
      <c r="N35" s="20">
        <v>103</v>
      </c>
      <c r="O35" s="21">
        <v>0.56579999999999997</v>
      </c>
      <c r="P35" s="21" t="str">
        <f t="shared" si="4"/>
        <v>Poor</v>
      </c>
      <c r="Q35" s="21">
        <v>0.85419999999999996</v>
      </c>
      <c r="R35" s="33">
        <v>12703</v>
      </c>
      <c r="S35" s="9">
        <v>405484.23799999995</v>
      </c>
      <c r="T35" s="9">
        <v>129973.5</v>
      </c>
      <c r="U35">
        <v>7</v>
      </c>
      <c r="V35">
        <f t="shared" si="7"/>
        <v>642.60576545166396</v>
      </c>
      <c r="W35" s="71">
        <f t="shared" si="8"/>
        <v>4.2669984630022688E-2</v>
      </c>
      <c r="X35" t="str">
        <f t="shared" si="5"/>
        <v>Poor</v>
      </c>
    </row>
    <row r="36" spans="1:27">
      <c r="A36" t="s">
        <v>40</v>
      </c>
      <c r="B36" t="str">
        <f t="shared" si="3"/>
        <v>2 - Pre-Promo</v>
      </c>
      <c r="C36">
        <v>2</v>
      </c>
      <c r="D36">
        <v>35</v>
      </c>
      <c r="E36" t="s">
        <v>287</v>
      </c>
      <c r="F36" t="s">
        <v>288</v>
      </c>
      <c r="G36" t="s">
        <v>900</v>
      </c>
      <c r="H36" s="18" t="s">
        <v>291</v>
      </c>
      <c r="I36">
        <v>795</v>
      </c>
      <c r="J36" s="18">
        <v>734</v>
      </c>
      <c r="K36" s="3">
        <v>1824</v>
      </c>
      <c r="L36">
        <v>2.29</v>
      </c>
      <c r="M36" s="18">
        <f t="shared" si="6"/>
        <v>53265</v>
      </c>
      <c r="N36" s="20">
        <v>67</v>
      </c>
      <c r="O36" s="21">
        <v>0.65790000000000004</v>
      </c>
      <c r="P36" s="21" t="str">
        <f t="shared" si="4"/>
        <v>Poor</v>
      </c>
      <c r="Q36" s="21">
        <v>0.8528</v>
      </c>
      <c r="R36" s="33">
        <v>26303</v>
      </c>
      <c r="S36" s="9">
        <v>519934.13700000005</v>
      </c>
      <c r="T36" s="9">
        <v>179883.8</v>
      </c>
      <c r="U36">
        <v>6</v>
      </c>
      <c r="V36">
        <f t="shared" si="7"/>
        <v>654.00520377358498</v>
      </c>
      <c r="W36" s="71">
        <f t="shared" si="8"/>
        <v>5.3721730220303007E-2</v>
      </c>
      <c r="X36" t="str">
        <f t="shared" si="5"/>
        <v>Average</v>
      </c>
    </row>
    <row r="37" spans="1:27">
      <c r="A37" s="26" t="s">
        <v>41</v>
      </c>
      <c r="B37" s="26" t="str">
        <f t="shared" si="3"/>
        <v>3 - Promo</v>
      </c>
      <c r="C37" s="26">
        <v>3</v>
      </c>
      <c r="D37" s="26">
        <v>36</v>
      </c>
      <c r="E37" s="26" t="s">
        <v>287</v>
      </c>
      <c r="F37" s="26" t="s">
        <v>288</v>
      </c>
      <c r="G37" s="26" t="s">
        <v>900</v>
      </c>
      <c r="H37" s="24" t="s">
        <v>292</v>
      </c>
      <c r="I37" s="25">
        <v>1000</v>
      </c>
      <c r="J37" s="24">
        <v>930</v>
      </c>
      <c r="K37" s="25">
        <v>2259</v>
      </c>
      <c r="L37" s="26">
        <v>2.2599999999999998</v>
      </c>
      <c r="M37" s="24">
        <f t="shared" si="6"/>
        <v>66000</v>
      </c>
      <c r="N37" s="27">
        <v>66</v>
      </c>
      <c r="O37" s="28">
        <v>0.65800000000000003</v>
      </c>
      <c r="P37" s="28" t="str">
        <f t="shared" si="4"/>
        <v>Poor</v>
      </c>
      <c r="Q37" s="28">
        <v>0.86499999999999999</v>
      </c>
      <c r="R37" s="61">
        <v>22199</v>
      </c>
      <c r="S37" s="66">
        <v>614454.69800000009</v>
      </c>
      <c r="T37" s="66">
        <v>113248.9</v>
      </c>
      <c r="U37" s="26">
        <v>4</v>
      </c>
      <c r="V37" s="26">
        <f t="shared" si="7"/>
        <v>614.45469800000012</v>
      </c>
      <c r="W37" s="72">
        <f t="shared" si="8"/>
        <v>6.8067042377223164E-2</v>
      </c>
      <c r="X37" s="26" t="str">
        <f t="shared" si="5"/>
        <v>Average</v>
      </c>
      <c r="Y37" s="24">
        <f>(25000/COUNT(D37:D53)) /SRC!J37</f>
        <v>1.5812776723592663</v>
      </c>
      <c r="Z37" s="69">
        <f t="shared" ref="Z37:Z53" si="9">((S37-(25000/17)) / (25000/17)) / I37</f>
        <v>0.41682919464000007</v>
      </c>
      <c r="AA37" s="76">
        <f>S37*Z37</f>
        <v>256122.6569101045</v>
      </c>
    </row>
    <row r="38" spans="1:27">
      <c r="A38" s="26" t="s">
        <v>41</v>
      </c>
      <c r="B38" s="26" t="str">
        <f t="shared" si="3"/>
        <v>3 - Promo</v>
      </c>
      <c r="C38" s="26">
        <v>3</v>
      </c>
      <c r="D38" s="26">
        <v>37</v>
      </c>
      <c r="E38" s="26" t="s">
        <v>293</v>
      </c>
      <c r="F38" s="26" t="s">
        <v>288</v>
      </c>
      <c r="G38" s="26" t="s">
        <v>901</v>
      </c>
      <c r="H38" s="24" t="s">
        <v>294</v>
      </c>
      <c r="I38" s="25">
        <v>1207</v>
      </c>
      <c r="J38" s="24">
        <v>1136</v>
      </c>
      <c r="K38" s="25">
        <v>2376</v>
      </c>
      <c r="L38" s="26">
        <v>1.97</v>
      </c>
      <c r="M38" s="24">
        <f t="shared" si="6"/>
        <v>82076</v>
      </c>
      <c r="N38" s="27">
        <v>68</v>
      </c>
      <c r="O38" s="28">
        <v>0.73070000000000002</v>
      </c>
      <c r="P38" s="28" t="str">
        <f t="shared" si="4"/>
        <v>Poor</v>
      </c>
      <c r="Q38" s="28">
        <v>0.88149999999999995</v>
      </c>
      <c r="R38" s="61">
        <v>16535</v>
      </c>
      <c r="S38" s="67">
        <v>516269.92300000001</v>
      </c>
      <c r="T38" s="67">
        <v>193465.1</v>
      </c>
      <c r="U38" s="68">
        <v>5</v>
      </c>
      <c r="V38" s="26">
        <f t="shared" si="7"/>
        <v>427.72984507042253</v>
      </c>
      <c r="W38" s="72">
        <f t="shared" si="8"/>
        <v>8.3144258215618827E-2</v>
      </c>
      <c r="X38" s="26" t="str">
        <f t="shared" si="5"/>
        <v>Average</v>
      </c>
      <c r="Y38" s="24">
        <f>(25000/COUNT(D38:D54)) /SRC!J38</f>
        <v>1.2945318972659485</v>
      </c>
      <c r="Z38" s="69">
        <f t="shared" si="9"/>
        <v>0.29002779423363712</v>
      </c>
      <c r="AA38" s="76">
        <f t="shared" ref="AA38:AA67" si="10">S38*Z38</f>
        <v>149732.62699685968</v>
      </c>
    </row>
    <row r="39" spans="1:27">
      <c r="A39" s="26" t="s">
        <v>41</v>
      </c>
      <c r="B39" s="26" t="str">
        <f t="shared" si="3"/>
        <v>3 - Promo</v>
      </c>
      <c r="C39" s="26">
        <v>3</v>
      </c>
      <c r="D39" s="26">
        <v>38</v>
      </c>
      <c r="E39" s="26" t="s">
        <v>293</v>
      </c>
      <c r="F39" s="26" t="s">
        <v>288</v>
      </c>
      <c r="G39" s="26" t="s">
        <v>901</v>
      </c>
      <c r="H39" s="24" t="s">
        <v>295</v>
      </c>
      <c r="I39" s="25">
        <v>2317</v>
      </c>
      <c r="J39" s="24">
        <v>2229</v>
      </c>
      <c r="K39" s="25">
        <v>3814</v>
      </c>
      <c r="L39" s="26">
        <v>1.65</v>
      </c>
      <c r="M39" s="24">
        <f t="shared" si="6"/>
        <v>88046</v>
      </c>
      <c r="N39" s="27">
        <v>38</v>
      </c>
      <c r="O39" s="28">
        <v>0.8226</v>
      </c>
      <c r="P39" s="28" t="str">
        <f t="shared" si="4"/>
        <v>Poor</v>
      </c>
      <c r="Q39" s="28">
        <v>0.93089999999999995</v>
      </c>
      <c r="R39" s="61">
        <v>7814</v>
      </c>
      <c r="S39" s="67">
        <v>297812.74900000001</v>
      </c>
      <c r="T39" s="67">
        <v>89802.5</v>
      </c>
      <c r="U39" s="68">
        <v>7</v>
      </c>
      <c r="V39" s="26">
        <f t="shared" si="7"/>
        <v>128.53377168752698</v>
      </c>
      <c r="W39" s="72">
        <f t="shared" si="8"/>
        <v>0.16314133060089292</v>
      </c>
      <c r="X39" s="26" t="str">
        <f t="shared" si="5"/>
        <v>Good</v>
      </c>
      <c r="Y39" s="24">
        <f>(25000/COUNT(D39:D55)) /SRC!J39</f>
        <v>0.65975246087667905</v>
      </c>
      <c r="Z39" s="69">
        <f t="shared" si="9"/>
        <v>8.697137217091068E-2</v>
      </c>
      <c r="AA39" s="76">
        <f t="shared" si="10"/>
        <v>25901.183430521007</v>
      </c>
    </row>
    <row r="40" spans="1:27">
      <c r="A40" s="26" t="s">
        <v>41</v>
      </c>
      <c r="B40" s="26" t="str">
        <f t="shared" si="3"/>
        <v>3 - Promo</v>
      </c>
      <c r="C40" s="26">
        <v>3</v>
      </c>
      <c r="D40" s="26">
        <v>39</v>
      </c>
      <c r="E40" s="26" t="s">
        <v>293</v>
      </c>
      <c r="F40" s="26" t="s">
        <v>288</v>
      </c>
      <c r="G40" s="26" t="s">
        <v>901</v>
      </c>
      <c r="H40" s="24" t="s">
        <v>296</v>
      </c>
      <c r="I40" s="25">
        <v>2013</v>
      </c>
      <c r="J40" s="24">
        <v>1946</v>
      </c>
      <c r="K40" s="25">
        <v>3303</v>
      </c>
      <c r="L40" s="26">
        <v>1.64</v>
      </c>
      <c r="M40" s="24">
        <f t="shared" si="6"/>
        <v>84546</v>
      </c>
      <c r="N40" s="27">
        <v>42</v>
      </c>
      <c r="O40" s="28">
        <v>0.81269999999999998</v>
      </c>
      <c r="P40" s="28" t="str">
        <f t="shared" si="4"/>
        <v>Poor</v>
      </c>
      <c r="Q40" s="28">
        <v>0.93140000000000001</v>
      </c>
      <c r="R40" s="61">
        <v>28041</v>
      </c>
      <c r="S40" s="67">
        <v>692677.08699999994</v>
      </c>
      <c r="T40" s="67">
        <v>184368.4</v>
      </c>
      <c r="U40" s="68">
        <v>7</v>
      </c>
      <c r="V40" s="26">
        <f t="shared" si="7"/>
        <v>344.1018812717337</v>
      </c>
      <c r="W40" s="72">
        <f t="shared" si="8"/>
        <v>0.14242845641513577</v>
      </c>
      <c r="X40" s="26" t="str">
        <f t="shared" si="5"/>
        <v>Good</v>
      </c>
      <c r="Y40" s="24">
        <f>(25000/COUNT(D40:D56)) /SRC!J40</f>
        <v>0.7556979626382927</v>
      </c>
      <c r="Z40" s="69">
        <f t="shared" si="9"/>
        <v>0.23349250827620469</v>
      </c>
      <c r="AA40" s="76">
        <f t="shared" si="10"/>
        <v>161734.91046908483</v>
      </c>
    </row>
    <row r="41" spans="1:27">
      <c r="A41" s="26" t="s">
        <v>41</v>
      </c>
      <c r="B41" s="26" t="str">
        <f t="shared" si="3"/>
        <v>3 - Promo</v>
      </c>
      <c r="C41" s="26">
        <v>3</v>
      </c>
      <c r="D41" s="26">
        <v>40</v>
      </c>
      <c r="E41" s="26" t="s">
        <v>293</v>
      </c>
      <c r="F41" s="26" t="s">
        <v>288</v>
      </c>
      <c r="G41" s="26" t="s">
        <v>901</v>
      </c>
      <c r="H41" s="24" t="s">
        <v>297</v>
      </c>
      <c r="I41" s="25">
        <v>2324</v>
      </c>
      <c r="J41" s="24">
        <v>2228</v>
      </c>
      <c r="K41" s="25">
        <v>3836</v>
      </c>
      <c r="L41" s="26">
        <v>1.65</v>
      </c>
      <c r="M41" s="24">
        <f t="shared" si="6"/>
        <v>92960</v>
      </c>
      <c r="N41" s="27">
        <v>40</v>
      </c>
      <c r="O41" s="28">
        <v>0.80720000000000003</v>
      </c>
      <c r="P41" s="28" t="str">
        <f t="shared" si="4"/>
        <v>Poor</v>
      </c>
      <c r="Q41" s="28">
        <v>0.92130000000000001</v>
      </c>
      <c r="R41" s="61">
        <v>31496</v>
      </c>
      <c r="S41" s="67">
        <v>897163.71199999994</v>
      </c>
      <c r="T41" s="67">
        <v>266476.7</v>
      </c>
      <c r="U41" s="68">
        <v>11</v>
      </c>
      <c r="V41" s="26">
        <f t="shared" si="7"/>
        <v>386.04290533562818</v>
      </c>
      <c r="W41" s="72">
        <f t="shared" si="8"/>
        <v>0.16306814023274538</v>
      </c>
      <c r="X41" s="26" t="str">
        <f t="shared" si="5"/>
        <v>Good</v>
      </c>
      <c r="Y41" s="24">
        <f>(25000/COUNT(D41:D57)) /SRC!J41</f>
        <v>0.66004857957545671</v>
      </c>
      <c r="Z41" s="69">
        <f t="shared" si="9"/>
        <v>0.26207888302925991</v>
      </c>
      <c r="AA41" s="76">
        <f t="shared" si="10"/>
        <v>235127.66353534462</v>
      </c>
    </row>
    <row r="42" spans="1:27">
      <c r="A42" s="26" t="s">
        <v>41</v>
      </c>
      <c r="B42" s="26" t="str">
        <f t="shared" si="3"/>
        <v>3 - Promo</v>
      </c>
      <c r="C42" s="26">
        <v>3</v>
      </c>
      <c r="D42" s="26">
        <v>41</v>
      </c>
      <c r="E42" s="26" t="s">
        <v>298</v>
      </c>
      <c r="F42" s="26" t="s">
        <v>288</v>
      </c>
      <c r="G42" s="26" t="s">
        <v>902</v>
      </c>
      <c r="H42" s="24" t="s">
        <v>299</v>
      </c>
      <c r="I42" s="25">
        <v>3726</v>
      </c>
      <c r="J42" s="24">
        <v>3617</v>
      </c>
      <c r="K42" s="25">
        <v>5291</v>
      </c>
      <c r="L42" s="26">
        <v>1.42</v>
      </c>
      <c r="M42" s="24">
        <f t="shared" si="6"/>
        <v>104328</v>
      </c>
      <c r="N42" s="27">
        <v>28</v>
      </c>
      <c r="O42" s="28">
        <v>0.85780000000000001</v>
      </c>
      <c r="P42" s="28" t="str">
        <f t="shared" si="4"/>
        <v>Poor</v>
      </c>
      <c r="Q42" s="28">
        <v>0.94789999999999996</v>
      </c>
      <c r="R42" s="61">
        <v>10181</v>
      </c>
      <c r="S42" s="67">
        <v>417727.33199999999</v>
      </c>
      <c r="T42" s="67">
        <v>111834.5</v>
      </c>
      <c r="U42" s="68">
        <v>9</v>
      </c>
      <c r="V42" s="26">
        <f t="shared" si="7"/>
        <v>112.11146859903381</v>
      </c>
      <c r="W42" s="72">
        <f t="shared" si="8"/>
        <v>0.2647295615896948</v>
      </c>
      <c r="X42" s="26" t="str">
        <f t="shared" si="5"/>
        <v>Good</v>
      </c>
      <c r="Y42" s="24">
        <f>(25000/COUNT(D42:D58)) /SRC!J42</f>
        <v>0.4065767860918213</v>
      </c>
      <c r="Z42" s="69">
        <f t="shared" si="9"/>
        <v>7.596741432098765E-2</v>
      </c>
      <c r="AA42" s="76">
        <f t="shared" si="10"/>
        <v>31733.665303244761</v>
      </c>
    </row>
    <row r="43" spans="1:27">
      <c r="A43" s="26" t="s">
        <v>41</v>
      </c>
      <c r="B43" s="26" t="str">
        <f t="shared" si="3"/>
        <v>3 - Promo</v>
      </c>
      <c r="C43" s="26">
        <v>3</v>
      </c>
      <c r="D43" s="26">
        <v>42</v>
      </c>
      <c r="E43" s="26" t="s">
        <v>298</v>
      </c>
      <c r="F43" s="26" t="s">
        <v>288</v>
      </c>
      <c r="G43" s="26" t="s">
        <v>902</v>
      </c>
      <c r="H43" s="24" t="s">
        <v>300</v>
      </c>
      <c r="I43" s="25">
        <v>2563</v>
      </c>
      <c r="J43" s="24">
        <v>2482</v>
      </c>
      <c r="K43" s="25">
        <v>3729</v>
      </c>
      <c r="L43" s="26">
        <v>1.45</v>
      </c>
      <c r="M43" s="24">
        <f t="shared" si="6"/>
        <v>79453</v>
      </c>
      <c r="N43" s="27">
        <v>31</v>
      </c>
      <c r="O43" s="28">
        <v>0.8478</v>
      </c>
      <c r="P43" s="28" t="str">
        <f t="shared" si="4"/>
        <v>Poor</v>
      </c>
      <c r="Q43" s="28">
        <v>0.93759999999999999</v>
      </c>
      <c r="R43" s="61">
        <v>9727</v>
      </c>
      <c r="S43" s="67">
        <v>326968.75199999998</v>
      </c>
      <c r="T43" s="67">
        <v>122687.3</v>
      </c>
      <c r="U43" s="68">
        <v>4</v>
      </c>
      <c r="V43" s="26">
        <f t="shared" si="7"/>
        <v>127.57266952789699</v>
      </c>
      <c r="W43" s="72">
        <f t="shared" si="8"/>
        <v>0.18165849374222354</v>
      </c>
      <c r="X43" s="26" t="str">
        <f t="shared" si="5"/>
        <v>Good</v>
      </c>
      <c r="Y43" s="24">
        <f>(25000/COUNT(D43:D59)) /SRC!J43</f>
        <v>0.59250130350286767</v>
      </c>
      <c r="Z43" s="69">
        <f t="shared" si="9"/>
        <v>8.6359247506827941E-2</v>
      </c>
      <c r="AA43" s="76">
        <f t="shared" si="10"/>
        <v>28236.775380966643</v>
      </c>
    </row>
    <row r="44" spans="1:27">
      <c r="A44" s="26" t="s">
        <v>41</v>
      </c>
      <c r="B44" s="26" t="str">
        <f t="shared" si="3"/>
        <v>3 - Promo</v>
      </c>
      <c r="C44" s="26">
        <v>3</v>
      </c>
      <c r="D44" s="26">
        <v>43</v>
      </c>
      <c r="E44" s="26" t="s">
        <v>298</v>
      </c>
      <c r="F44" s="26" t="s">
        <v>288</v>
      </c>
      <c r="G44" s="26" t="s">
        <v>902</v>
      </c>
      <c r="H44" s="24" t="s">
        <v>301</v>
      </c>
      <c r="I44" s="25">
        <v>3006</v>
      </c>
      <c r="J44" s="24">
        <v>2896</v>
      </c>
      <c r="K44" s="25">
        <v>4510</v>
      </c>
      <c r="L44" s="26">
        <v>1.5</v>
      </c>
      <c r="M44" s="24">
        <f t="shared" si="6"/>
        <v>105210</v>
      </c>
      <c r="N44" s="27">
        <v>35</v>
      </c>
      <c r="O44" s="28">
        <v>0.84299999999999997</v>
      </c>
      <c r="P44" s="28" t="str">
        <f t="shared" si="4"/>
        <v>Poor</v>
      </c>
      <c r="Q44" s="28">
        <v>0.93110000000000004</v>
      </c>
      <c r="R44" s="61">
        <v>18323</v>
      </c>
      <c r="S44" s="67">
        <v>326482.16100000002</v>
      </c>
      <c r="T44" s="67">
        <v>114328.4</v>
      </c>
      <c r="U44" s="68">
        <v>8</v>
      </c>
      <c r="V44" s="26">
        <f t="shared" si="7"/>
        <v>108.61016666666667</v>
      </c>
      <c r="W44" s="72">
        <f t="shared" si="8"/>
        <v>0.21195930615530997</v>
      </c>
      <c r="X44" s="26" t="str">
        <f t="shared" si="5"/>
        <v>Good</v>
      </c>
      <c r="Y44" s="24">
        <f>(25000/COUNT(D44:D60)) /SRC!J44</f>
        <v>0.50779980500487487</v>
      </c>
      <c r="Z44" s="69">
        <f t="shared" si="9"/>
        <v>7.352224533599469E-2</v>
      </c>
      <c r="AA44" s="76">
        <f t="shared" si="10"/>
        <v>24003.701538867721</v>
      </c>
    </row>
    <row r="45" spans="1:27">
      <c r="A45" s="26" t="s">
        <v>41</v>
      </c>
      <c r="B45" s="26" t="str">
        <f t="shared" si="3"/>
        <v>3 - Promo</v>
      </c>
      <c r="C45" s="26">
        <v>3</v>
      </c>
      <c r="D45" s="26">
        <v>44</v>
      </c>
      <c r="E45" s="26" t="s">
        <v>298</v>
      </c>
      <c r="F45" s="26" t="s">
        <v>288</v>
      </c>
      <c r="G45" s="26" t="s">
        <v>902</v>
      </c>
      <c r="H45" s="24" t="s">
        <v>302</v>
      </c>
      <c r="I45" s="25">
        <v>1663</v>
      </c>
      <c r="J45" s="24">
        <v>1585</v>
      </c>
      <c r="K45" s="25">
        <v>3037</v>
      </c>
      <c r="L45" s="26">
        <v>1.83</v>
      </c>
      <c r="M45" s="24">
        <f t="shared" si="6"/>
        <v>86476</v>
      </c>
      <c r="N45" s="27">
        <v>52</v>
      </c>
      <c r="O45" s="28">
        <v>0.76549999999999996</v>
      </c>
      <c r="P45" s="28" t="str">
        <f t="shared" si="4"/>
        <v>Poor</v>
      </c>
      <c r="Q45" s="28">
        <v>0.90920000000000001</v>
      </c>
      <c r="R45" s="61">
        <v>17299</v>
      </c>
      <c r="S45" s="67">
        <v>508026.89499999996</v>
      </c>
      <c r="T45" s="67">
        <v>159944.5</v>
      </c>
      <c r="U45" s="68">
        <v>6</v>
      </c>
      <c r="V45" s="26">
        <f t="shared" si="7"/>
        <v>305.48821106434156</v>
      </c>
      <c r="W45" s="72">
        <f t="shared" si="8"/>
        <v>0.11600673351386957</v>
      </c>
      <c r="X45" s="26" t="str">
        <f t="shared" si="5"/>
        <v>Good</v>
      </c>
      <c r="Y45" s="24">
        <f>(25000/COUNT(D45:D61)) /SRC!J45</f>
        <v>0.92781592132120982</v>
      </c>
      <c r="Z45" s="69">
        <f t="shared" si="9"/>
        <v>0.20713066061334937</v>
      </c>
      <c r="AA45" s="76">
        <f t="shared" si="10"/>
        <v>105227.94637069867</v>
      </c>
    </row>
    <row r="46" spans="1:27">
      <c r="A46" s="26" t="s">
        <v>41</v>
      </c>
      <c r="B46" s="26" t="str">
        <f t="shared" si="3"/>
        <v>3 - Promo</v>
      </c>
      <c r="C46" s="26">
        <v>3</v>
      </c>
      <c r="D46" s="26">
        <v>45</v>
      </c>
      <c r="E46" s="26" t="s">
        <v>298</v>
      </c>
      <c r="F46" s="26" t="s">
        <v>288</v>
      </c>
      <c r="G46" s="26" t="s">
        <v>902</v>
      </c>
      <c r="H46" s="24" t="s">
        <v>303</v>
      </c>
      <c r="I46" s="25">
        <v>1779</v>
      </c>
      <c r="J46" s="24">
        <v>1689</v>
      </c>
      <c r="K46" s="25">
        <v>2881</v>
      </c>
      <c r="L46" s="26">
        <v>1.62</v>
      </c>
      <c r="M46" s="24">
        <f t="shared" si="6"/>
        <v>65823</v>
      </c>
      <c r="N46" s="27">
        <v>37</v>
      </c>
      <c r="O46" s="28">
        <v>0.78859999999999997</v>
      </c>
      <c r="P46" s="28" t="str">
        <f t="shared" si="4"/>
        <v>Poor</v>
      </c>
      <c r="Q46" s="28">
        <v>0.91290000000000004</v>
      </c>
      <c r="R46" s="61">
        <v>13862</v>
      </c>
      <c r="S46" s="67">
        <v>413937.07999999996</v>
      </c>
      <c r="T46" s="67">
        <v>143253.9</v>
      </c>
      <c r="U46" s="68">
        <v>7</v>
      </c>
      <c r="V46" s="26">
        <f t="shared" si="7"/>
        <v>232.67964024732993</v>
      </c>
      <c r="W46" s="72">
        <f t="shared" si="8"/>
        <v>0.12361853180121496</v>
      </c>
      <c r="X46" s="26" t="str">
        <f t="shared" si="5"/>
        <v>Good</v>
      </c>
      <c r="Y46" s="24">
        <f>(25000/COUNT(D46:D62)) /SRC!J46</f>
        <v>0.87068575209835264</v>
      </c>
      <c r="Z46" s="69">
        <f t="shared" si="9"/>
        <v>0.15766004182124788</v>
      </c>
      <c r="AA46" s="76">
        <f t="shared" si="10"/>
        <v>65261.337344165222</v>
      </c>
    </row>
    <row r="47" spans="1:27">
      <c r="A47" s="26" t="s">
        <v>41</v>
      </c>
      <c r="B47" s="26" t="str">
        <f t="shared" si="3"/>
        <v>3 - Promo</v>
      </c>
      <c r="C47" s="26">
        <v>3</v>
      </c>
      <c r="D47" s="26">
        <v>46</v>
      </c>
      <c r="E47" s="26" t="s">
        <v>304</v>
      </c>
      <c r="F47" s="26" t="s">
        <v>288</v>
      </c>
      <c r="G47" s="26" t="s">
        <v>903</v>
      </c>
      <c r="H47" s="24" t="s">
        <v>305</v>
      </c>
      <c r="I47" s="25">
        <v>1086</v>
      </c>
      <c r="J47" s="24">
        <v>1030</v>
      </c>
      <c r="K47" s="25">
        <v>2313</v>
      </c>
      <c r="L47" s="26">
        <v>2.13</v>
      </c>
      <c r="M47" s="24">
        <f t="shared" si="6"/>
        <v>68418</v>
      </c>
      <c r="N47" s="27">
        <v>63</v>
      </c>
      <c r="O47" s="28">
        <v>0.69340000000000002</v>
      </c>
      <c r="P47" s="28" t="str">
        <f t="shared" si="4"/>
        <v>Poor</v>
      </c>
      <c r="Q47" s="28">
        <v>0.88490000000000002</v>
      </c>
      <c r="R47" s="61">
        <v>19007</v>
      </c>
      <c r="S47" s="67">
        <v>422487.91</v>
      </c>
      <c r="T47" s="67">
        <v>81841.399999999994</v>
      </c>
      <c r="U47" s="68">
        <v>5</v>
      </c>
      <c r="V47" s="26">
        <f t="shared" si="7"/>
        <v>389.03122467771635</v>
      </c>
      <c r="W47" s="72">
        <f t="shared" si="8"/>
        <v>7.5386079191978331E-2</v>
      </c>
      <c r="X47" s="26" t="str">
        <f t="shared" si="5"/>
        <v>Average</v>
      </c>
      <c r="Y47" s="24">
        <f>(25000/COUNT(D47:D63)) /SRC!J47</f>
        <v>1.427755568246716</v>
      </c>
      <c r="Z47" s="69">
        <f t="shared" si="9"/>
        <v>0.26362042246777168</v>
      </c>
      <c r="AA47" s="76">
        <f t="shared" si="10"/>
        <v>111376.44132172588</v>
      </c>
    </row>
    <row r="48" spans="1:27">
      <c r="A48" s="26" t="s">
        <v>41</v>
      </c>
      <c r="B48" s="26" t="str">
        <f t="shared" si="3"/>
        <v>3 - Promo</v>
      </c>
      <c r="C48" s="26">
        <v>3</v>
      </c>
      <c r="D48" s="26">
        <v>47</v>
      </c>
      <c r="E48" s="26" t="s">
        <v>304</v>
      </c>
      <c r="F48" s="26" t="s">
        <v>288</v>
      </c>
      <c r="G48" s="26" t="s">
        <v>903</v>
      </c>
      <c r="H48" s="24" t="s">
        <v>306</v>
      </c>
      <c r="I48" s="25">
        <v>1231</v>
      </c>
      <c r="J48" s="24">
        <v>1166</v>
      </c>
      <c r="K48" s="25">
        <v>2714</v>
      </c>
      <c r="L48" s="26">
        <v>2.2000000000000002</v>
      </c>
      <c r="M48" s="24">
        <f t="shared" si="6"/>
        <v>84939</v>
      </c>
      <c r="N48" s="27">
        <v>69</v>
      </c>
      <c r="O48" s="28">
        <v>0.70589999999999997</v>
      </c>
      <c r="P48" s="28" t="str">
        <f t="shared" si="4"/>
        <v>Poor</v>
      </c>
      <c r="Q48" s="28">
        <v>0.89200000000000002</v>
      </c>
      <c r="R48" s="61">
        <v>23284</v>
      </c>
      <c r="S48" s="67">
        <v>376751.076</v>
      </c>
      <c r="T48" s="67">
        <v>137256.29999999999</v>
      </c>
      <c r="U48" s="68">
        <v>9</v>
      </c>
      <c r="V48" s="26">
        <f t="shared" si="7"/>
        <v>306.05286433793663</v>
      </c>
      <c r="W48" s="72">
        <f t="shared" si="8"/>
        <v>8.5339969260045376E-2</v>
      </c>
      <c r="X48" s="26" t="str">
        <f t="shared" si="5"/>
        <v>Average</v>
      </c>
      <c r="Y48" s="24">
        <f>(25000/COUNT(D48:D64)) /SRC!J48</f>
        <v>1.2612249016244577</v>
      </c>
      <c r="Z48" s="69">
        <f t="shared" si="9"/>
        <v>0.20730360006498783</v>
      </c>
      <c r="AA48" s="76">
        <f t="shared" si="10"/>
        <v>78101.854383157828</v>
      </c>
    </row>
    <row r="49" spans="1:27">
      <c r="A49" s="26" t="s">
        <v>41</v>
      </c>
      <c r="B49" s="26" t="str">
        <f t="shared" si="3"/>
        <v>3 - Promo</v>
      </c>
      <c r="C49" s="26">
        <v>3</v>
      </c>
      <c r="D49" s="26">
        <v>48</v>
      </c>
      <c r="E49" s="26" t="s">
        <v>304</v>
      </c>
      <c r="F49" s="26" t="s">
        <v>288</v>
      </c>
      <c r="G49" s="26" t="s">
        <v>903</v>
      </c>
      <c r="H49" s="24" t="s">
        <v>307</v>
      </c>
      <c r="I49" s="25">
        <v>1248</v>
      </c>
      <c r="J49" s="24">
        <v>1178</v>
      </c>
      <c r="K49" s="25">
        <v>2414</v>
      </c>
      <c r="L49" s="26">
        <v>1.93</v>
      </c>
      <c r="M49" s="24">
        <f t="shared" si="6"/>
        <v>73632</v>
      </c>
      <c r="N49" s="27">
        <v>59</v>
      </c>
      <c r="O49" s="28">
        <v>0.73160000000000003</v>
      </c>
      <c r="P49" s="28" t="str">
        <f t="shared" si="4"/>
        <v>Poor</v>
      </c>
      <c r="Q49" s="28">
        <v>0.89500000000000002</v>
      </c>
      <c r="R49" s="61">
        <v>17374</v>
      </c>
      <c r="S49" s="67">
        <v>410241.17799999996</v>
      </c>
      <c r="T49" s="67">
        <v>90174.8</v>
      </c>
      <c r="U49" s="68">
        <v>3</v>
      </c>
      <c r="V49" s="26">
        <f t="shared" si="7"/>
        <v>328.71889262820508</v>
      </c>
      <c r="W49" s="72">
        <f t="shared" si="8"/>
        <v>8.6218253677815992E-2</v>
      </c>
      <c r="X49" s="26" t="str">
        <f t="shared" si="5"/>
        <v>Average</v>
      </c>
      <c r="Y49" s="24">
        <f>(25000/COUNT(D49:D65)) /SRC!J49</f>
        <v>1.2483771097573155</v>
      </c>
      <c r="Z49" s="69">
        <f t="shared" si="9"/>
        <v>0.2227275649358974</v>
      </c>
      <c r="AA49" s="76">
        <f t="shared" si="10"/>
        <v>91372.018612374042</v>
      </c>
    </row>
    <row r="50" spans="1:27">
      <c r="A50" s="26" t="s">
        <v>41</v>
      </c>
      <c r="B50" s="26" t="str">
        <f t="shared" si="3"/>
        <v>3 - Promo</v>
      </c>
      <c r="C50" s="26">
        <v>3</v>
      </c>
      <c r="D50" s="26">
        <v>49</v>
      </c>
      <c r="E50" s="26" t="s">
        <v>304</v>
      </c>
      <c r="F50" s="26" t="s">
        <v>288</v>
      </c>
      <c r="G50" s="26" t="s">
        <v>903</v>
      </c>
      <c r="H50" s="24" t="s">
        <v>308</v>
      </c>
      <c r="I50" s="25">
        <v>1674</v>
      </c>
      <c r="J50" s="24">
        <v>1613</v>
      </c>
      <c r="K50" s="25">
        <v>2959</v>
      </c>
      <c r="L50" s="26">
        <v>1.77</v>
      </c>
      <c r="M50" s="24">
        <f t="shared" si="6"/>
        <v>82026</v>
      </c>
      <c r="N50" s="27">
        <v>49</v>
      </c>
      <c r="O50" s="28">
        <v>0.78549999999999998</v>
      </c>
      <c r="P50" s="28" t="str">
        <f t="shared" si="4"/>
        <v>Poor</v>
      </c>
      <c r="Q50" s="28">
        <v>0.92769999999999997</v>
      </c>
      <c r="R50" s="61">
        <v>18195</v>
      </c>
      <c r="S50" s="67">
        <v>549750.11400000006</v>
      </c>
      <c r="T50" s="67">
        <v>138599.29999999999</v>
      </c>
      <c r="U50" s="68">
        <v>5</v>
      </c>
      <c r="V50" s="26">
        <f t="shared" si="7"/>
        <v>328.40508602150544</v>
      </c>
      <c r="W50" s="72">
        <f t="shared" si="8"/>
        <v>0.11805606382200103</v>
      </c>
      <c r="X50" s="26" t="str">
        <f t="shared" si="5"/>
        <v>Good</v>
      </c>
      <c r="Y50" s="24">
        <f>(25000/COUNT(D50:D66)) /SRC!J50</f>
        <v>0.91171000328215601</v>
      </c>
      <c r="Z50" s="69">
        <f t="shared" si="9"/>
        <v>0.2227180869295102</v>
      </c>
      <c r="AA50" s="76">
        <f t="shared" si="10"/>
        <v>122439.29367936015</v>
      </c>
    </row>
    <row r="51" spans="1:27">
      <c r="A51" s="26" t="s">
        <v>41</v>
      </c>
      <c r="B51" s="26" t="str">
        <f t="shared" si="3"/>
        <v>3 - Promo</v>
      </c>
      <c r="C51" s="26">
        <v>3</v>
      </c>
      <c r="D51" s="26">
        <v>50</v>
      </c>
      <c r="E51" s="26" t="s">
        <v>246</v>
      </c>
      <c r="F51" s="26" t="s">
        <v>288</v>
      </c>
      <c r="G51" s="26" t="s">
        <v>904</v>
      </c>
      <c r="H51" s="24" t="s">
        <v>309</v>
      </c>
      <c r="I51" s="25">
        <v>1514</v>
      </c>
      <c r="J51" s="24">
        <v>1452</v>
      </c>
      <c r="K51" s="25">
        <v>2676</v>
      </c>
      <c r="L51" s="26">
        <v>1.77</v>
      </c>
      <c r="M51" s="24">
        <f t="shared" si="6"/>
        <v>72672</v>
      </c>
      <c r="N51" s="27">
        <v>48</v>
      </c>
      <c r="O51" s="28">
        <v>0.77610000000000001</v>
      </c>
      <c r="P51" s="28" t="str">
        <f t="shared" si="4"/>
        <v>Poor</v>
      </c>
      <c r="Q51" s="28">
        <v>0.90549999999999997</v>
      </c>
      <c r="R51" s="61">
        <v>9176</v>
      </c>
      <c r="S51" s="67">
        <v>268159.51300000004</v>
      </c>
      <c r="T51" s="67">
        <v>98679.9</v>
      </c>
      <c r="U51" s="68">
        <v>5</v>
      </c>
      <c r="V51" s="26">
        <f t="shared" si="7"/>
        <v>177.11988969616911</v>
      </c>
      <c r="W51" s="72">
        <f t="shared" si="8"/>
        <v>0.10627241455024519</v>
      </c>
      <c r="X51" s="26" t="str">
        <f t="shared" si="5"/>
        <v>Good</v>
      </c>
      <c r="Y51" s="24">
        <f>(25000/COUNT(D51:D67)) /SRC!J51</f>
        <v>1.0128018149408524</v>
      </c>
      <c r="Z51" s="69">
        <f t="shared" si="9"/>
        <v>0.11978102301188906</v>
      </c>
      <c r="AA51" s="76">
        <f t="shared" si="10"/>
        <v>32120.420797509967</v>
      </c>
    </row>
    <row r="52" spans="1:27">
      <c r="A52" s="26" t="s">
        <v>41</v>
      </c>
      <c r="B52" s="26" t="str">
        <f t="shared" si="3"/>
        <v>3 - Promo</v>
      </c>
      <c r="C52" s="26">
        <v>3</v>
      </c>
      <c r="D52" s="26">
        <v>51</v>
      </c>
      <c r="E52" s="26" t="s">
        <v>246</v>
      </c>
      <c r="F52" s="26" t="s">
        <v>288</v>
      </c>
      <c r="G52" s="26" t="s">
        <v>904</v>
      </c>
      <c r="H52" s="24" t="s">
        <v>310</v>
      </c>
      <c r="I52" s="25">
        <v>1302</v>
      </c>
      <c r="J52" s="24">
        <v>1246</v>
      </c>
      <c r="K52" s="25">
        <v>2219</v>
      </c>
      <c r="L52" s="26">
        <v>1.7</v>
      </c>
      <c r="M52" s="24">
        <f t="shared" si="6"/>
        <v>58590</v>
      </c>
      <c r="N52" s="27">
        <v>45</v>
      </c>
      <c r="O52" s="28">
        <v>0.77569999999999995</v>
      </c>
      <c r="P52" s="28" t="str">
        <f t="shared" si="4"/>
        <v>Poor</v>
      </c>
      <c r="Q52" s="28">
        <v>0.90629999999999999</v>
      </c>
      <c r="R52" s="61">
        <v>12881</v>
      </c>
      <c r="S52" s="67">
        <v>322730.19300000003</v>
      </c>
      <c r="T52" s="67">
        <v>84806.2</v>
      </c>
      <c r="U52" s="68">
        <v>7</v>
      </c>
      <c r="V52" s="26">
        <f t="shared" si="7"/>
        <v>247.87265207373275</v>
      </c>
      <c r="W52" s="72">
        <f t="shared" si="8"/>
        <v>9.1195198711849515E-2</v>
      </c>
      <c r="X52" s="26" t="str">
        <f t="shared" si="5"/>
        <v>Average</v>
      </c>
      <c r="Y52" s="24">
        <f>(25000/COUNT(D52:D68)) /SRC!J52</f>
        <v>1.2540128410914928</v>
      </c>
      <c r="Z52" s="69">
        <f t="shared" si="9"/>
        <v>0.16778535425499233</v>
      </c>
      <c r="AA52" s="76">
        <f t="shared" si="10"/>
        <v>54149.399761287052</v>
      </c>
    </row>
    <row r="53" spans="1:27">
      <c r="A53" s="26" t="s">
        <v>41</v>
      </c>
      <c r="B53" s="26" t="str">
        <f t="shared" si="3"/>
        <v>3 - Promo</v>
      </c>
      <c r="C53" s="26">
        <v>3</v>
      </c>
      <c r="D53" s="26">
        <v>52</v>
      </c>
      <c r="E53" s="26" t="s">
        <v>246</v>
      </c>
      <c r="F53" s="26" t="s">
        <v>288</v>
      </c>
      <c r="G53" s="26" t="s">
        <v>904</v>
      </c>
      <c r="H53" s="24" t="s">
        <v>311</v>
      </c>
      <c r="I53" s="25">
        <v>1191</v>
      </c>
      <c r="J53" s="24">
        <v>1137</v>
      </c>
      <c r="K53" s="25">
        <v>2400</v>
      </c>
      <c r="L53" s="26">
        <v>2.02</v>
      </c>
      <c r="M53" s="24">
        <f t="shared" si="6"/>
        <v>70269</v>
      </c>
      <c r="N53" s="27">
        <v>59</v>
      </c>
      <c r="O53" s="28">
        <v>0.73470000000000002</v>
      </c>
      <c r="P53" s="28" t="str">
        <f t="shared" si="4"/>
        <v>Poor</v>
      </c>
      <c r="Q53" s="28">
        <v>0.89759999999999995</v>
      </c>
      <c r="R53" s="61">
        <v>15524</v>
      </c>
      <c r="S53" s="67">
        <v>397140.04299999995</v>
      </c>
      <c r="T53" s="67">
        <v>112040.2</v>
      </c>
      <c r="U53" s="68">
        <v>6</v>
      </c>
      <c r="V53" s="26">
        <f t="shared" si="7"/>
        <v>333.4509177162048</v>
      </c>
      <c r="W53" s="72">
        <f t="shared" si="8"/>
        <v>8.3217448583766382E-2</v>
      </c>
      <c r="X53" s="26" t="str">
        <f t="shared" si="5"/>
        <v>Average</v>
      </c>
      <c r="Y53" s="24">
        <f>(25000/COUNT(D53:D69)) /SRC!J53</f>
        <v>1.4658457930225741</v>
      </c>
      <c r="Z53" s="69">
        <f t="shared" si="9"/>
        <v>0.22590699348446686</v>
      </c>
      <c r="AA53" s="76">
        <f t="shared" si="10"/>
        <v>89716.71310642187</v>
      </c>
    </row>
    <row r="54" spans="1:27">
      <c r="A54" t="s">
        <v>42</v>
      </c>
      <c r="B54" t="str">
        <f t="shared" si="3"/>
        <v>4 - Post-Promo</v>
      </c>
      <c r="C54">
        <v>4</v>
      </c>
      <c r="D54">
        <v>53</v>
      </c>
      <c r="E54" t="s">
        <v>246</v>
      </c>
      <c r="F54" t="s">
        <v>288</v>
      </c>
      <c r="G54" t="s">
        <v>904</v>
      </c>
      <c r="H54" s="18" t="s">
        <v>312</v>
      </c>
      <c r="I54">
        <v>957</v>
      </c>
      <c r="J54" s="18">
        <v>912</v>
      </c>
      <c r="K54" s="3">
        <v>1904</v>
      </c>
      <c r="L54">
        <v>1.99</v>
      </c>
      <c r="M54" s="18">
        <f t="shared" si="6"/>
        <v>51678</v>
      </c>
      <c r="N54" s="20">
        <v>54</v>
      </c>
      <c r="O54" s="21">
        <v>0.70850000000000002</v>
      </c>
      <c r="P54" s="21" t="str">
        <f t="shared" si="4"/>
        <v>Poor</v>
      </c>
      <c r="Q54" s="21">
        <v>0.89449999999999996</v>
      </c>
      <c r="R54" s="33">
        <v>15406</v>
      </c>
      <c r="S54" s="17">
        <v>370914.26199999999</v>
      </c>
      <c r="T54" s="17">
        <v>102975.8</v>
      </c>
      <c r="U54" s="16">
        <v>5</v>
      </c>
      <c r="V54">
        <f t="shared" si="7"/>
        <v>387.58021107628002</v>
      </c>
      <c r="W54" s="71">
        <f t="shared" si="8"/>
        <v>6.6749615750567232E-2</v>
      </c>
      <c r="X54" t="str">
        <f t="shared" si="5"/>
        <v>Average</v>
      </c>
      <c r="AA54" s="76">
        <f t="shared" si="10"/>
        <v>0</v>
      </c>
    </row>
    <row r="55" spans="1:27">
      <c r="A55" t="s">
        <v>42</v>
      </c>
      <c r="B55" t="str">
        <f t="shared" si="3"/>
        <v>4 - Post-Promo</v>
      </c>
      <c r="C55">
        <v>4</v>
      </c>
      <c r="D55">
        <v>54</v>
      </c>
      <c r="E55" t="s">
        <v>246</v>
      </c>
      <c r="F55" t="s">
        <v>288</v>
      </c>
      <c r="G55" t="s">
        <v>904</v>
      </c>
      <c r="H55" s="18" t="s">
        <v>313</v>
      </c>
      <c r="I55">
        <v>963</v>
      </c>
      <c r="J55" s="18">
        <v>909</v>
      </c>
      <c r="K55" s="3">
        <v>2156</v>
      </c>
      <c r="L55">
        <v>2.2400000000000002</v>
      </c>
      <c r="M55" s="18">
        <f t="shared" si="6"/>
        <v>73188</v>
      </c>
      <c r="N55" s="20">
        <v>76</v>
      </c>
      <c r="O55" s="21">
        <v>0.68330000000000002</v>
      </c>
      <c r="P55" s="21" t="str">
        <f t="shared" si="4"/>
        <v>Poor</v>
      </c>
      <c r="Q55" s="21">
        <v>0.86919999999999997</v>
      </c>
      <c r="R55" s="33">
        <v>14536</v>
      </c>
      <c r="S55" s="17">
        <v>299424.67199999996</v>
      </c>
      <c r="T55" s="17">
        <v>89826.3</v>
      </c>
      <c r="U55">
        <v>3</v>
      </c>
      <c r="V55">
        <f t="shared" si="7"/>
        <v>310.92904672897191</v>
      </c>
      <c r="W55" s="71">
        <f t="shared" si="8"/>
        <v>6.6530044646124567E-2</v>
      </c>
      <c r="X55" t="str">
        <f t="shared" si="5"/>
        <v>Average</v>
      </c>
      <c r="AA55" s="76">
        <f t="shared" si="10"/>
        <v>0</v>
      </c>
    </row>
    <row r="56" spans="1:27">
      <c r="A56" t="s">
        <v>42</v>
      </c>
      <c r="B56" t="str">
        <f t="shared" si="3"/>
        <v>4 - Post-Promo</v>
      </c>
      <c r="C56">
        <v>4</v>
      </c>
      <c r="D56">
        <v>55</v>
      </c>
      <c r="E56" t="s">
        <v>249</v>
      </c>
      <c r="F56" t="s">
        <v>288</v>
      </c>
      <c r="G56" t="s">
        <v>905</v>
      </c>
      <c r="H56" s="18" t="s">
        <v>314</v>
      </c>
      <c r="I56">
        <v>882</v>
      </c>
      <c r="J56" s="18">
        <v>848</v>
      </c>
      <c r="K56" s="3">
        <v>1827</v>
      </c>
      <c r="L56">
        <v>2.0699999999999998</v>
      </c>
      <c r="M56" s="18">
        <f t="shared" si="6"/>
        <v>44100</v>
      </c>
      <c r="N56" s="20">
        <v>50</v>
      </c>
      <c r="O56" s="21">
        <v>0.69950000000000001</v>
      </c>
      <c r="P56" s="21" t="str">
        <f t="shared" si="4"/>
        <v>Poor</v>
      </c>
      <c r="Q56" s="21">
        <v>0.88890000000000002</v>
      </c>
      <c r="R56" s="33">
        <v>10397</v>
      </c>
      <c r="S56" s="9">
        <v>297325.95399999997</v>
      </c>
      <c r="T56" s="9">
        <v>106085.09999999999</v>
      </c>
      <c r="U56">
        <v>3</v>
      </c>
      <c r="V56">
        <f t="shared" si="7"/>
        <v>337.10425623582762</v>
      </c>
      <c r="W56" s="71">
        <f t="shared" si="8"/>
        <v>6.2065432189123915E-2</v>
      </c>
      <c r="X56" t="str">
        <f t="shared" si="5"/>
        <v>Average</v>
      </c>
      <c r="AA56" s="76">
        <f t="shared" si="10"/>
        <v>0</v>
      </c>
    </row>
    <row r="57" spans="1:27">
      <c r="A57" t="s">
        <v>42</v>
      </c>
      <c r="B57" t="str">
        <f t="shared" si="3"/>
        <v>4 - Post-Promo</v>
      </c>
      <c r="C57">
        <v>4</v>
      </c>
      <c r="D57">
        <v>56</v>
      </c>
      <c r="E57" t="s">
        <v>249</v>
      </c>
      <c r="F57" t="s">
        <v>288</v>
      </c>
      <c r="G57" t="s">
        <v>905</v>
      </c>
      <c r="H57" s="18" t="s">
        <v>315</v>
      </c>
      <c r="I57">
        <v>942</v>
      </c>
      <c r="J57" s="18">
        <v>896</v>
      </c>
      <c r="K57" s="3">
        <v>2068</v>
      </c>
      <c r="L57">
        <v>2.2000000000000002</v>
      </c>
      <c r="M57" s="18">
        <f t="shared" si="6"/>
        <v>68766</v>
      </c>
      <c r="N57" s="20">
        <v>73</v>
      </c>
      <c r="O57" s="21">
        <v>0.68579999999999997</v>
      </c>
      <c r="P57" s="21" t="str">
        <f t="shared" si="4"/>
        <v>Poor</v>
      </c>
      <c r="Q57" s="21">
        <v>0.88429999999999997</v>
      </c>
      <c r="R57" s="33">
        <v>11054</v>
      </c>
      <c r="S57" s="9">
        <v>336761.5849999999</v>
      </c>
      <c r="T57" s="9">
        <v>110671.7</v>
      </c>
      <c r="U57">
        <v>6</v>
      </c>
      <c r="V57">
        <f t="shared" si="7"/>
        <v>357.49637473460712</v>
      </c>
      <c r="W57" s="71">
        <f t="shared" si="8"/>
        <v>6.5578569860206395E-2</v>
      </c>
      <c r="X57" t="str">
        <f t="shared" si="5"/>
        <v>Average</v>
      </c>
      <c r="AA57" s="76">
        <f t="shared" si="10"/>
        <v>0</v>
      </c>
    </row>
    <row r="58" spans="1:27">
      <c r="A58" t="s">
        <v>42</v>
      </c>
      <c r="B58" t="str">
        <f t="shared" si="3"/>
        <v>4 - Post-Promo</v>
      </c>
      <c r="C58">
        <v>4</v>
      </c>
      <c r="D58">
        <v>57</v>
      </c>
      <c r="E58" t="s">
        <v>249</v>
      </c>
      <c r="F58" t="s">
        <v>288</v>
      </c>
      <c r="G58" t="s">
        <v>905</v>
      </c>
      <c r="H58" s="18" t="s">
        <v>316</v>
      </c>
      <c r="I58">
        <v>835</v>
      </c>
      <c r="J58" s="18">
        <v>789</v>
      </c>
      <c r="K58" s="3">
        <v>1739</v>
      </c>
      <c r="L58">
        <v>2.08</v>
      </c>
      <c r="M58" s="18">
        <f t="shared" si="6"/>
        <v>64295</v>
      </c>
      <c r="N58" s="20">
        <v>77</v>
      </c>
      <c r="O58" s="21">
        <v>0.66349999999999998</v>
      </c>
      <c r="P58" s="21" t="str">
        <f t="shared" si="4"/>
        <v>Poor</v>
      </c>
      <c r="Q58" s="21">
        <v>0.87660000000000005</v>
      </c>
      <c r="R58" s="33">
        <v>17855</v>
      </c>
      <c r="S58" s="9">
        <v>419302.31400000001</v>
      </c>
      <c r="T58" s="9">
        <v>100318.7</v>
      </c>
      <c r="U58">
        <v>2</v>
      </c>
      <c r="V58">
        <f t="shared" si="7"/>
        <v>502.15845988023955</v>
      </c>
      <c r="W58" s="71">
        <f t="shared" si="8"/>
        <v>5.7747200468418358E-2</v>
      </c>
      <c r="X58" t="str">
        <f t="shared" si="5"/>
        <v>Average</v>
      </c>
      <c r="AA58" s="76">
        <f t="shared" si="10"/>
        <v>0</v>
      </c>
    </row>
    <row r="59" spans="1:27">
      <c r="A59" t="s">
        <v>42</v>
      </c>
      <c r="B59" t="str">
        <f t="shared" si="3"/>
        <v>4 - Post-Promo</v>
      </c>
      <c r="C59">
        <v>4</v>
      </c>
      <c r="D59">
        <v>58</v>
      </c>
      <c r="E59" t="s">
        <v>249</v>
      </c>
      <c r="F59" t="s">
        <v>288</v>
      </c>
      <c r="G59" t="s">
        <v>905</v>
      </c>
      <c r="H59" s="18" t="s">
        <v>317</v>
      </c>
      <c r="I59">
        <v>802</v>
      </c>
      <c r="J59" s="18">
        <v>762</v>
      </c>
      <c r="K59" s="3">
        <v>1764</v>
      </c>
      <c r="L59">
        <v>2.2000000000000002</v>
      </c>
      <c r="M59" s="18">
        <f t="shared" si="6"/>
        <v>58546</v>
      </c>
      <c r="N59" s="20">
        <v>73</v>
      </c>
      <c r="O59" s="21">
        <v>0.65710000000000002</v>
      </c>
      <c r="P59" s="21" t="str">
        <f t="shared" si="4"/>
        <v>Poor</v>
      </c>
      <c r="Q59" s="21">
        <v>0.89649999999999996</v>
      </c>
      <c r="R59" s="33">
        <v>7197</v>
      </c>
      <c r="S59" s="9">
        <v>191171.579</v>
      </c>
      <c r="T59" s="9">
        <v>46906.400000000001</v>
      </c>
      <c r="U59">
        <v>6</v>
      </c>
      <c r="V59">
        <f t="shared" si="7"/>
        <v>238.36855236907729</v>
      </c>
      <c r="W59" s="71">
        <f t="shared" si="8"/>
        <v>5.577106052843446E-2</v>
      </c>
      <c r="X59" t="str">
        <f t="shared" si="5"/>
        <v>Average</v>
      </c>
      <c r="AA59" s="76">
        <f t="shared" si="10"/>
        <v>0</v>
      </c>
    </row>
    <row r="60" spans="1:27">
      <c r="A60" t="s">
        <v>42</v>
      </c>
      <c r="B60" t="str">
        <f t="shared" si="3"/>
        <v>4 - Post-Promo</v>
      </c>
      <c r="C60">
        <v>4</v>
      </c>
      <c r="D60">
        <v>59</v>
      </c>
      <c r="E60" t="s">
        <v>255</v>
      </c>
      <c r="F60" t="s">
        <v>288</v>
      </c>
      <c r="G60" t="s">
        <v>906</v>
      </c>
      <c r="H60" s="18" t="s">
        <v>318</v>
      </c>
      <c r="I60">
        <v>806</v>
      </c>
      <c r="J60" s="18">
        <v>750</v>
      </c>
      <c r="K60" s="3">
        <v>1741</v>
      </c>
      <c r="L60">
        <v>2.16</v>
      </c>
      <c r="M60" s="18">
        <f t="shared" si="6"/>
        <v>65286</v>
      </c>
      <c r="N60" s="20">
        <v>81</v>
      </c>
      <c r="O60" s="21">
        <v>0.65259999999999996</v>
      </c>
      <c r="P60" s="21" t="str">
        <f t="shared" si="4"/>
        <v>Poor</v>
      </c>
      <c r="Q60" s="21">
        <v>0.84619999999999995</v>
      </c>
      <c r="R60" s="33">
        <v>3826</v>
      </c>
      <c r="S60" s="9">
        <v>133966.902</v>
      </c>
      <c r="T60" s="9">
        <v>32825.299999999996</v>
      </c>
      <c r="U60">
        <v>7</v>
      </c>
      <c r="V60">
        <f t="shared" si="7"/>
        <v>166.21203722084368</v>
      </c>
      <c r="W60" s="71">
        <f t="shared" si="8"/>
        <v>5.4892776110663836E-2</v>
      </c>
      <c r="X60" t="str">
        <f t="shared" si="5"/>
        <v>Average</v>
      </c>
      <c r="AA60" s="76">
        <f t="shared" si="10"/>
        <v>0</v>
      </c>
    </row>
    <row r="61" spans="1:27">
      <c r="A61" t="s">
        <v>42</v>
      </c>
      <c r="B61" t="str">
        <f t="shared" si="3"/>
        <v>4 - Post-Promo</v>
      </c>
      <c r="C61">
        <v>4</v>
      </c>
      <c r="D61">
        <v>60</v>
      </c>
      <c r="E61" t="s">
        <v>255</v>
      </c>
      <c r="F61" t="s">
        <v>288</v>
      </c>
      <c r="G61" t="s">
        <v>906</v>
      </c>
      <c r="H61" s="18" t="s">
        <v>319</v>
      </c>
      <c r="I61">
        <v>900</v>
      </c>
      <c r="J61" s="18">
        <v>828</v>
      </c>
      <c r="K61" s="3">
        <v>2074</v>
      </c>
      <c r="L61">
        <v>2.2999999999999998</v>
      </c>
      <c r="M61" s="18">
        <f t="shared" si="6"/>
        <v>58500</v>
      </c>
      <c r="N61" s="20">
        <v>65</v>
      </c>
      <c r="O61" s="21">
        <v>0.64559999999999995</v>
      </c>
      <c r="P61" s="21" t="str">
        <f t="shared" si="4"/>
        <v>Poor</v>
      </c>
      <c r="Q61" s="21">
        <v>0.85560000000000003</v>
      </c>
      <c r="R61" s="33">
        <v>22821</v>
      </c>
      <c r="S61" s="9">
        <v>615712.78299999994</v>
      </c>
      <c r="T61" s="9">
        <v>166567.69999999998</v>
      </c>
      <c r="U61">
        <v>11</v>
      </c>
      <c r="V61">
        <f t="shared" si="7"/>
        <v>684.12531444444437</v>
      </c>
      <c r="W61" s="71">
        <f t="shared" si="8"/>
        <v>6.0601624826172873E-2</v>
      </c>
      <c r="X61" t="str">
        <f t="shared" si="5"/>
        <v>Average</v>
      </c>
      <c r="AA61" s="76">
        <f t="shared" si="10"/>
        <v>0</v>
      </c>
    </row>
    <row r="62" spans="1:27">
      <c r="A62" t="s">
        <v>42</v>
      </c>
      <c r="B62" t="str">
        <f t="shared" si="3"/>
        <v>4 - Post-Promo</v>
      </c>
      <c r="C62">
        <v>4</v>
      </c>
      <c r="D62">
        <v>61</v>
      </c>
      <c r="E62" t="s">
        <v>255</v>
      </c>
      <c r="F62" t="s">
        <v>288</v>
      </c>
      <c r="G62" t="s">
        <v>906</v>
      </c>
      <c r="H62" s="18" t="s">
        <v>320</v>
      </c>
      <c r="I62">
        <v>860</v>
      </c>
      <c r="J62" s="18">
        <v>811</v>
      </c>
      <c r="K62" s="3">
        <v>1922</v>
      </c>
      <c r="L62">
        <v>2.23</v>
      </c>
      <c r="M62" s="18">
        <f t="shared" si="6"/>
        <v>64500</v>
      </c>
      <c r="N62" s="20">
        <v>75</v>
      </c>
      <c r="O62" s="21">
        <v>0.64649999999999996</v>
      </c>
      <c r="P62" s="21" t="str">
        <f t="shared" si="4"/>
        <v>Poor</v>
      </c>
      <c r="Q62" s="21">
        <v>0.86860000000000004</v>
      </c>
      <c r="R62" s="33">
        <v>12758</v>
      </c>
      <c r="S62" s="9">
        <v>360032.59600000002</v>
      </c>
      <c r="T62" s="9">
        <v>121356.2</v>
      </c>
      <c r="U62">
        <v>4</v>
      </c>
      <c r="V62">
        <f t="shared" si="7"/>
        <v>418.64255348837213</v>
      </c>
      <c r="W62" s="71">
        <f t="shared" si="8"/>
        <v>5.9357388567664496E-2</v>
      </c>
      <c r="X62" t="str">
        <f t="shared" si="5"/>
        <v>Average</v>
      </c>
      <c r="AA62" s="76">
        <f t="shared" si="10"/>
        <v>0</v>
      </c>
    </row>
    <row r="63" spans="1:27">
      <c r="A63" t="s">
        <v>42</v>
      </c>
      <c r="B63" t="str">
        <f t="shared" si="3"/>
        <v>4 - Post-Promo</v>
      </c>
      <c r="C63">
        <v>4</v>
      </c>
      <c r="D63">
        <v>62</v>
      </c>
      <c r="E63" t="s">
        <v>255</v>
      </c>
      <c r="F63" t="s">
        <v>288</v>
      </c>
      <c r="G63" t="s">
        <v>906</v>
      </c>
      <c r="H63" s="18" t="s">
        <v>321</v>
      </c>
      <c r="I63">
        <v>924</v>
      </c>
      <c r="J63" s="18">
        <v>828</v>
      </c>
      <c r="K63" s="3">
        <v>2131</v>
      </c>
      <c r="L63">
        <v>2.31</v>
      </c>
      <c r="M63" s="18">
        <f t="shared" si="6"/>
        <v>72072</v>
      </c>
      <c r="N63" s="20">
        <v>78</v>
      </c>
      <c r="O63" s="21">
        <v>0.64180000000000004</v>
      </c>
      <c r="P63" s="21" t="str">
        <f t="shared" si="4"/>
        <v>Poor</v>
      </c>
      <c r="Q63" s="21">
        <v>0.81930000000000003</v>
      </c>
      <c r="R63" s="33">
        <v>22325</v>
      </c>
      <c r="S63" s="9">
        <v>573918.45299999998</v>
      </c>
      <c r="T63" s="9">
        <v>187698.69999999998</v>
      </c>
      <c r="U63">
        <v>4</v>
      </c>
      <c r="V63">
        <f t="shared" si="7"/>
        <v>621.12386688311688</v>
      </c>
      <c r="W63" s="71">
        <f t="shared" si="8"/>
        <v>6.0601624826172873E-2</v>
      </c>
      <c r="X63" t="str">
        <f t="shared" si="5"/>
        <v>Average</v>
      </c>
      <c r="AA63" s="76">
        <f t="shared" si="10"/>
        <v>0</v>
      </c>
    </row>
    <row r="64" spans="1:27">
      <c r="A64" t="s">
        <v>42</v>
      </c>
      <c r="B64" t="str">
        <f t="shared" si="3"/>
        <v>4 - Post-Promo</v>
      </c>
      <c r="C64">
        <v>4</v>
      </c>
      <c r="D64">
        <v>63</v>
      </c>
      <c r="E64" t="s">
        <v>260</v>
      </c>
      <c r="F64" t="s">
        <v>288</v>
      </c>
      <c r="G64" t="s">
        <v>907</v>
      </c>
      <c r="H64" s="18" t="s">
        <v>322</v>
      </c>
      <c r="I64">
        <v>792</v>
      </c>
      <c r="J64" s="18">
        <v>737</v>
      </c>
      <c r="K64" s="3">
        <v>1615</v>
      </c>
      <c r="L64">
        <v>2.04</v>
      </c>
      <c r="M64" s="18">
        <f t="shared" si="6"/>
        <v>53064</v>
      </c>
      <c r="N64" s="20">
        <v>67</v>
      </c>
      <c r="O64" s="21">
        <v>0.68179999999999996</v>
      </c>
      <c r="P64" s="21" t="str">
        <f t="shared" si="4"/>
        <v>Poor</v>
      </c>
      <c r="Q64" s="21">
        <v>0.8548</v>
      </c>
      <c r="R64" s="33">
        <v>18566</v>
      </c>
      <c r="S64" s="9">
        <v>397550.1</v>
      </c>
      <c r="T64" s="9">
        <v>124640.59999999999</v>
      </c>
      <c r="U64">
        <v>5</v>
      </c>
      <c r="V64">
        <f t="shared" si="7"/>
        <v>501.95719696969695</v>
      </c>
      <c r="W64" s="71">
        <f t="shared" si="8"/>
        <v>5.3941301324745665E-2</v>
      </c>
      <c r="X64" t="str">
        <f t="shared" si="5"/>
        <v>Average</v>
      </c>
      <c r="AA64" s="76">
        <f t="shared" si="10"/>
        <v>0</v>
      </c>
    </row>
    <row r="65" spans="1:27">
      <c r="A65" t="s">
        <v>42</v>
      </c>
      <c r="B65" t="str">
        <f t="shared" si="3"/>
        <v>4 - Post-Promo</v>
      </c>
      <c r="C65">
        <v>4</v>
      </c>
      <c r="D65">
        <v>64</v>
      </c>
      <c r="E65" t="s">
        <v>260</v>
      </c>
      <c r="F65" t="s">
        <v>288</v>
      </c>
      <c r="G65" t="s">
        <v>907</v>
      </c>
      <c r="H65" s="18" t="s">
        <v>323</v>
      </c>
      <c r="I65">
        <v>781</v>
      </c>
      <c r="J65" s="18">
        <v>718</v>
      </c>
      <c r="K65" s="3">
        <v>1598</v>
      </c>
      <c r="L65">
        <v>2.0499999999999998</v>
      </c>
      <c r="M65" s="18">
        <f t="shared" si="6"/>
        <v>53889</v>
      </c>
      <c r="N65" s="20">
        <v>69</v>
      </c>
      <c r="O65" s="21">
        <v>0.6633</v>
      </c>
      <c r="P65" s="21" t="str">
        <f t="shared" si="4"/>
        <v>Poor</v>
      </c>
      <c r="Q65" s="21">
        <v>0.83989999999999998</v>
      </c>
      <c r="R65" s="33">
        <v>12294</v>
      </c>
      <c r="S65" s="9">
        <v>282044.85799999995</v>
      </c>
      <c r="T65" s="9">
        <v>75556.5</v>
      </c>
      <c r="U65">
        <v>5</v>
      </c>
      <c r="V65">
        <f t="shared" si="7"/>
        <v>361.13298079385396</v>
      </c>
      <c r="W65" s="71">
        <f t="shared" si="8"/>
        <v>5.2550684329942178E-2</v>
      </c>
      <c r="X65" t="str">
        <f t="shared" si="5"/>
        <v>Average</v>
      </c>
      <c r="AA65" s="76">
        <f t="shared" si="10"/>
        <v>0</v>
      </c>
    </row>
    <row r="66" spans="1:27">
      <c r="A66" t="s">
        <v>42</v>
      </c>
      <c r="B66" t="str">
        <f t="shared" si="3"/>
        <v>4 - Post-Promo</v>
      </c>
      <c r="C66">
        <v>4</v>
      </c>
      <c r="D66">
        <v>65</v>
      </c>
      <c r="E66" t="s">
        <v>260</v>
      </c>
      <c r="F66" t="s">
        <v>288</v>
      </c>
      <c r="G66" t="s">
        <v>907</v>
      </c>
      <c r="H66" s="18" t="s">
        <v>324</v>
      </c>
      <c r="I66">
        <v>776</v>
      </c>
      <c r="J66" s="18">
        <v>714</v>
      </c>
      <c r="K66" s="3">
        <v>1849</v>
      </c>
      <c r="L66">
        <v>2.38</v>
      </c>
      <c r="M66" s="18">
        <f t="shared" ref="M66:M67" si="11">I66*N66</f>
        <v>54320</v>
      </c>
      <c r="N66" s="20">
        <v>70</v>
      </c>
      <c r="O66" s="21">
        <v>0.63790000000000002</v>
      </c>
      <c r="P66" s="21" t="str">
        <f t="shared" si="4"/>
        <v>Poor</v>
      </c>
      <c r="Q66" s="21">
        <v>0.84150000000000003</v>
      </c>
      <c r="R66" s="33">
        <v>11293</v>
      </c>
      <c r="S66" s="9">
        <v>310116.00599999999</v>
      </c>
      <c r="T66" s="9">
        <v>82771.3</v>
      </c>
      <c r="U66">
        <v>7</v>
      </c>
      <c r="V66">
        <f t="shared" si="7"/>
        <v>399.63402835051545</v>
      </c>
      <c r="W66" s="71">
        <f t="shared" si="8"/>
        <v>5.2257922857351972E-2</v>
      </c>
      <c r="X66" t="str">
        <f t="shared" si="5"/>
        <v>Average</v>
      </c>
      <c r="AA66" s="76">
        <f t="shared" si="10"/>
        <v>0</v>
      </c>
    </row>
    <row r="67" spans="1:27">
      <c r="A67" t="s">
        <v>42</v>
      </c>
      <c r="B67" t="str">
        <f t="shared" ref="B67" si="12">_xlfn.CONCAT(C67, " - ", A67)</f>
        <v>4 - Post-Promo</v>
      </c>
      <c r="C67">
        <v>4</v>
      </c>
      <c r="D67">
        <v>66</v>
      </c>
      <c r="E67" t="s">
        <v>260</v>
      </c>
      <c r="F67" t="s">
        <v>288</v>
      </c>
      <c r="G67" t="s">
        <v>907</v>
      </c>
      <c r="H67" s="18" t="s">
        <v>325</v>
      </c>
      <c r="I67">
        <v>772</v>
      </c>
      <c r="J67" s="18">
        <v>709</v>
      </c>
      <c r="K67" s="3">
        <v>1767</v>
      </c>
      <c r="L67">
        <v>2.29</v>
      </c>
      <c r="M67" s="18">
        <f t="shared" si="11"/>
        <v>55584</v>
      </c>
      <c r="N67" s="20">
        <v>72</v>
      </c>
      <c r="O67" s="21">
        <v>0.61919999999999997</v>
      </c>
      <c r="P67" s="21" t="str">
        <f t="shared" ref="P67" si="13">IF(O67&lt;41%, "Excellent", IF(O67&lt;=55%, "Average", "Poor"))</f>
        <v>Poor</v>
      </c>
      <c r="Q67" s="21">
        <v>0.85229999999999995</v>
      </c>
      <c r="R67" s="33">
        <v>23762</v>
      </c>
      <c r="S67" s="9">
        <v>615950.17099999997</v>
      </c>
      <c r="T67" s="9">
        <v>206441.19999999998</v>
      </c>
      <c r="U67">
        <v>8</v>
      </c>
      <c r="V67">
        <f t="shared" si="7"/>
        <v>797.86291580310876</v>
      </c>
      <c r="W67" s="71">
        <f t="shared" si="8"/>
        <v>5.1891971016614212E-2</v>
      </c>
      <c r="X67" t="str">
        <f t="shared" ref="X67" si="14">IF(W67&lt;5%, "Poor", IF(W67&lt;10%, "Average", "Good"))</f>
        <v>Average</v>
      </c>
      <c r="AA67" s="76">
        <f t="shared" si="10"/>
        <v>0</v>
      </c>
    </row>
    <row r="68" spans="1:27">
      <c r="H68" s="18"/>
      <c r="R68" s="33"/>
    </row>
    <row r="69" spans="1:27">
      <c r="H69" s="18"/>
    </row>
    <row r="70" spans="1:27">
      <c r="H70" s="18"/>
    </row>
    <row r="71" spans="1:27">
      <c r="H71" s="18"/>
    </row>
    <row r="72" spans="1:27">
      <c r="H72" s="18"/>
    </row>
    <row r="73" spans="1:27">
      <c r="H73" s="18"/>
    </row>
    <row r="74" spans="1:27">
      <c r="H74" s="18"/>
    </row>
    <row r="75" spans="1:27">
      <c r="H75" s="18"/>
    </row>
    <row r="76" spans="1:27">
      <c r="H76" s="18"/>
    </row>
    <row r="77" spans="1:27">
      <c r="H77" s="18"/>
    </row>
    <row r="78" spans="1:27">
      <c r="H78" s="18"/>
    </row>
    <row r="79" spans="1:27">
      <c r="H79" s="18"/>
    </row>
    <row r="80" spans="1:27">
      <c r="H80" s="18"/>
    </row>
    <row r="81" spans="8:8">
      <c r="H81" s="18"/>
    </row>
    <row r="82" spans="8:8">
      <c r="H82" s="18"/>
    </row>
    <row r="83" spans="8:8">
      <c r="H83" s="18"/>
    </row>
    <row r="84" spans="8:8">
      <c r="H84" s="18"/>
    </row>
    <row r="85" spans="8:8">
      <c r="H85" s="18"/>
    </row>
    <row r="86" spans="8:8">
      <c r="H86" s="18"/>
    </row>
    <row r="87" spans="8:8">
      <c r="H87" s="18"/>
    </row>
    <row r="88" spans="8:8">
      <c r="H88" s="18"/>
    </row>
    <row r="89" spans="8:8">
      <c r="H89" s="18"/>
    </row>
    <row r="90" spans="8:8">
      <c r="H90" s="18"/>
    </row>
    <row r="91" spans="8:8">
      <c r="H91" s="18"/>
    </row>
    <row r="92" spans="8:8">
      <c r="H92" s="18"/>
    </row>
    <row r="93" spans="8:8">
      <c r="H93" s="18"/>
    </row>
    <row r="94" spans="8:8">
      <c r="H94" s="18"/>
    </row>
    <row r="95" spans="8:8">
      <c r="H95" s="18"/>
    </row>
    <row r="96" spans="8:8">
      <c r="H96" s="18"/>
    </row>
    <row r="97" spans="8:8">
      <c r="H97" s="18"/>
    </row>
    <row r="98" spans="8:8">
      <c r="H98" s="18"/>
    </row>
    <row r="99" spans="8:8">
      <c r="H99" s="18"/>
    </row>
    <row r="100" spans="8:8">
      <c r="H100" s="18"/>
    </row>
    <row r="101" spans="8:8">
      <c r="H101" s="18"/>
    </row>
    <row r="102" spans="8:8">
      <c r="H102" s="18"/>
    </row>
    <row r="103" spans="8:8">
      <c r="H103" s="18"/>
    </row>
    <row r="104" spans="8:8">
      <c r="H104" s="18"/>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CDF54-A5F1-4D21-9573-D10340F4BA9B}">
  <dimension ref="A1"/>
  <sheetViews>
    <sheetView workbookViewId="0"/>
  </sheetViews>
  <sheetFormatPr defaultRowHeight="15"/>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94D65-E902-46EA-B07F-D71B0F007486}">
  <dimension ref="D4"/>
  <sheetViews>
    <sheetView workbookViewId="0">
      <selection activeCell="D4" sqref="D4"/>
    </sheetView>
  </sheetViews>
  <sheetFormatPr defaultRowHeight="15"/>
  <cols>
    <col min="4" max="4" width="18.42578125" customWidth="1"/>
  </cols>
  <sheetData>
    <row r="4" spans="4:4">
      <c r="D4" t="e" cm="1" vm="1">
        <f t="array" ref="D4">_xlfn._xlws.PY(0,0)</f>
        <v>#VALUE!</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CE7F66F3DB6F9488A6FDAB90DCC8DB8" ma:contentTypeVersion="1" ma:contentTypeDescription="Create a new document." ma:contentTypeScope="" ma:versionID="b56c5a2e6d8bfc168786483e9a6ab008">
  <xsd:schema xmlns:xsd="http://www.w3.org/2001/XMLSchema" xmlns:xs="http://www.w3.org/2001/XMLSchema" xmlns:p="http://schemas.microsoft.com/office/2006/metadata/properties" xmlns:ns2="f7dcfe96-80c2-464e-b7b7-450cdb6ceabe" targetNamespace="http://schemas.microsoft.com/office/2006/metadata/properties" ma:root="true" ma:fieldsID="bc3c27c4f9f6413ae9ed70040b7745e5" ns2:_="">
    <xsd:import namespace="f7dcfe96-80c2-464e-b7b7-450cdb6ceabe"/>
    <xsd:element name="properties">
      <xsd:complexType>
        <xsd:sequence>
          <xsd:element name="documentManagement">
            <xsd:complexType>
              <xsd:all>
                <xsd:element ref="ns2:Reference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dcfe96-80c2-464e-b7b7-450cdb6ceabe"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
</file>

<file path=customXml/item4.xml>��
</file>

<file path=customXml/item5.xml>��
</file>

<file path=customXml/item6.xml><?xml version="1.0" encoding="utf-8"?>
<?mso-contentType ?>
<FormTemplates xmlns="http://schemas.microsoft.com/sharepoint/v3/contenttype/forms">
  <Display>DocumentLibraryForm</Display>
  <Edit>DocumentLibraryForm</Edit>
  <New>DocumentLibraryForm</New>
</FormTemplates>
</file>

<file path=customXml/item7.xml>��
</file>

<file path=customXml/item8.xml><?xml version="1.0" encoding="utf-8"?>
<LongProperties xmlns="http://schemas.microsoft.com/office/2006/metadata/longProperties"/>
</file>

<file path=customXml/item9.xml>��
</file>

<file path=customXml/item10.xml><?xml version="1.0" encoding="utf-8"?>
<p:properties xmlns:p="http://schemas.microsoft.com/office/2006/metadata/properties" xmlns:xsi="http://www.w3.org/2001/XMLSchema-instance" xmlns:pc="http://schemas.microsoft.com/office/infopath/2007/PartnerControls">
  <documentManagement>
    <ReferenceId xmlns="f7dcfe96-80c2-464e-b7b7-450cdb6ceabe" xsi:nil="true"/>
  </documentManagement>
</p:properties>
</file>

<file path=customXml/item11.xml>��
</file>

<file path=customXml/item12.xml>��
</file>

<file path=customXml/item13.xml>��
</file>

<file path=customXml/item14.xml>��
</file>

<file path=customXml/itemProps1.xml><?xml version="1.0" encoding="utf-8"?>
<ds:datastoreItem xmlns:ds="http://schemas.openxmlformats.org/officeDocument/2006/customXml" ds:itemID="{358517C6-1796-4DE9-89F3-54F0A79A2E2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dcfe96-80c2-464e-b7b7-450cdb6cea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CB6C35B-2DB1-42F6-A95C-58005E2C7946}">
  <ds:schemaRefs>
    <ds:schemaRef ds:uri="http://gemini/pivotcustomization/IsSandboxEmbedded"/>
  </ds:schemaRefs>
</ds:datastoreItem>
</file>

<file path=customXml/itemProps3.xml><?xml version="1.0" encoding="utf-8"?>
<ds:datastoreItem xmlns:ds="http://schemas.openxmlformats.org/officeDocument/2006/customXml" ds:itemID="{AD99EA24-9774-4B45-B1E8-E31B55C6BB42}">
  <ds:schemaRefs>
    <ds:schemaRef ds:uri="http://gemini/pivotcustomization/TableXML_Table1"/>
  </ds:schemaRefs>
</ds:datastoreItem>
</file>

<file path=customXml/itemProps4.xml><?xml version="1.0" encoding="utf-8"?>
<ds:datastoreItem xmlns:ds="http://schemas.openxmlformats.org/officeDocument/2006/customXml" ds:itemID="{49F47641-7151-4B7A-926C-47DB7ACB5228}">
  <ds:schemaRefs>
    <ds:schemaRef ds:uri="http://gemini/pivotcustomization/FormulaBarState"/>
  </ds:schemaRefs>
</ds:datastoreItem>
</file>

<file path=customXml/itemProps5.xml><?xml version="1.0" encoding="utf-8"?>
<ds:datastoreItem xmlns:ds="http://schemas.openxmlformats.org/officeDocument/2006/customXml" ds:itemID="{410CD6F0-950B-40B0-AB3A-84B5214532D1}">
  <ds:schemaRefs>
    <ds:schemaRef ds:uri="http://gemini/pivotcustomization/PowerPivotVersion"/>
  </ds:schemaRefs>
</ds:datastoreItem>
</file>

<file path=customXml/itemProps6.xml><?xml version="1.0" encoding="utf-8"?>
<ds:datastoreItem xmlns:ds="http://schemas.openxmlformats.org/officeDocument/2006/customXml" ds:itemID="{8EE0DF7B-848D-4A5C-9B37-746D315AFB62}">
  <ds:schemaRefs>
    <ds:schemaRef ds:uri="http://schemas.microsoft.com/sharepoint/v3/contenttype/forms"/>
  </ds:schemaRefs>
</ds:datastoreItem>
</file>

<file path=customXml/itemProps7.xml><?xml version="1.0" encoding="utf-8"?>
<ds:datastoreItem xmlns:ds="http://schemas.openxmlformats.org/officeDocument/2006/customXml" ds:itemID="{BBE2B185-064C-48AC-A86E-C244A7DA86F4}">
  <ds:schemaRefs>
    <ds:schemaRef ds:uri="http://www.w3.org/2001/XMLSchema"/>
    <ds:schemaRef ds:uri="http://microsoft.data.visualization.Client.Excel/1.0"/>
  </ds:schemaRefs>
</ds:datastoreItem>
</file>

<file path=customXml/itemProps8.xml><?xml version="1.0" encoding="utf-8"?>
<ds:datastoreItem xmlns:ds="http://schemas.openxmlformats.org/officeDocument/2006/customXml" ds:itemID="{2AD04933-42DB-4282-B902-CB51327CBDD3}">
  <ds:schemaRefs>
    <ds:schemaRef ds:uri="http://schemas.microsoft.com/office/2006/metadata/longProperties"/>
  </ds:schemaRefs>
</ds:datastoreItem>
</file>

<file path=customXml/itemProps9.xml><?xml version="1.0" encoding="utf-8"?>
<ds:datastoreItem xmlns:ds="http://schemas.openxmlformats.org/officeDocument/2006/customXml" ds:itemID="{B78C7E40-726B-4C18-8DF2-5025C3E538B4}">
  <ds:schemaRefs>
    <ds:schemaRef ds:uri="http://gemini/pivotcustomization/TableWidget"/>
  </ds:schemaRefs>
</ds:datastoreItem>
</file>

<file path=customXml/itemProps10.xml><?xml version="1.0" encoding="utf-8"?>
<ds:datastoreItem xmlns:ds="http://schemas.openxmlformats.org/officeDocument/2006/customXml" ds:itemID="{3D4E8B50-C293-4280-9E6C-F93E6B62DFFA}">
  <ds:schemaRefs>
    <ds:schemaRef ds:uri="http://schemas.microsoft.com/office/2006/metadata/properties"/>
    <ds:schemaRef ds:uri="http://schemas.microsoft.com/office/infopath/2007/PartnerControls"/>
    <ds:schemaRef ds:uri="f7dcfe96-80c2-464e-b7b7-450cdb6ceabe"/>
  </ds:schemaRefs>
</ds:datastoreItem>
</file>

<file path=customXml/itemProps11.xml><?xml version="1.0" encoding="utf-8"?>
<ds:datastoreItem xmlns:ds="http://schemas.openxmlformats.org/officeDocument/2006/customXml" ds:itemID="{B276B72A-FD45-4D2D-8330-1CA1D4F23D61}">
  <ds:schemaRefs>
    <ds:schemaRef ds:uri="http://gemini/pivotcustomization/SandboxNonEmpty"/>
  </ds:schemaRefs>
</ds:datastoreItem>
</file>

<file path=customXml/itemProps12.xml><?xml version="1.0" encoding="utf-8"?>
<ds:datastoreItem xmlns:ds="http://schemas.openxmlformats.org/officeDocument/2006/customXml" ds:itemID="{919FC3AB-C87F-4974-94F1-D40FC8C4CF13}">
  <ds:schemaRefs>
    <ds:schemaRef ds:uri="http://www.w3.org/2001/XMLSchema"/>
    <ds:schemaRef ds:uri="http://microsoft.data.visualization.engine.tours/1.0"/>
  </ds:schemaRefs>
</ds:datastoreItem>
</file>

<file path=customXml/itemProps13.xml><?xml version="1.0" encoding="utf-8"?>
<ds:datastoreItem xmlns:ds="http://schemas.openxmlformats.org/officeDocument/2006/customXml" ds:itemID="{FD19B3EE-5DD5-46F9-94AD-DDB610FA3C2D}">
  <ds:schemaRefs>
    <ds:schemaRef ds:uri="http://gemini/pivotcustomization/ErrorCache"/>
  </ds:schemaRefs>
</ds:datastoreItem>
</file>

<file path=customXml/itemProps14.xml><?xml version="1.0" encoding="utf-8"?>
<ds:datastoreItem xmlns:ds="http://schemas.openxmlformats.org/officeDocument/2006/customXml" ds:itemID="{75651587-9FCA-426F-B72C-8DC56B879BF4}">
  <ds:schemaRefs>
    <ds:schemaRef ds:uri="http://gemini/pivotcustomization/RelationshipAutoDetectionEnable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10</vt:i4>
      </vt:variant>
    </vt:vector>
  </HeadingPairs>
  <TitlesOfParts>
    <vt:vector size="35" baseType="lpstr">
      <vt:lpstr>Q1Pivot</vt:lpstr>
      <vt:lpstr>Q1</vt:lpstr>
      <vt:lpstr>Q2</vt:lpstr>
      <vt:lpstr>Q3</vt:lpstr>
      <vt:lpstr>Q4</vt:lpstr>
      <vt:lpstr>Q5</vt:lpstr>
      <vt:lpstr>Q6</vt:lpstr>
      <vt:lpstr>Q7</vt:lpstr>
      <vt:lpstr>Q8</vt:lpstr>
      <vt:lpstr>Q9</vt:lpstr>
      <vt:lpstr>Q10</vt:lpstr>
      <vt:lpstr>DS_LbsSold</vt:lpstr>
      <vt:lpstr>DS_Financials</vt:lpstr>
      <vt:lpstr>Columbia CaseWorks</vt:lpstr>
      <vt:lpstr>Weekly Visits</vt:lpstr>
      <vt:lpstr>Financials</vt:lpstr>
      <vt:lpstr>Lbs. Sold</vt:lpstr>
      <vt:lpstr>Daily Visits</vt:lpstr>
      <vt:lpstr>Demographics</vt:lpstr>
      <vt:lpstr>WeekCode</vt:lpstr>
      <vt:lpstr>Others Charts</vt:lpstr>
      <vt:lpstr>References</vt:lpstr>
      <vt:lpstr>SRC</vt:lpstr>
      <vt:lpstr>Sheet1</vt:lpstr>
      <vt:lpstr>Sheet2</vt:lpstr>
      <vt:lpstr>'Others Charts'!Print_Area</vt:lpstr>
      <vt:lpstr>'Q1'!Print_Area</vt:lpstr>
      <vt:lpstr>'Q2'!Print_Area</vt:lpstr>
      <vt:lpstr>'Q3'!Print_Area</vt:lpstr>
      <vt:lpstr>'Q4'!Print_Area</vt:lpstr>
      <vt:lpstr>'Q5'!Print_Area</vt:lpstr>
      <vt:lpstr>'Q6'!Print_Area</vt:lpstr>
      <vt:lpstr>'Q7'!Print_Area</vt:lpstr>
      <vt:lpstr>'Q8'!Print_Area</vt:lpstr>
      <vt:lpstr>'Q9'!Print_Area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Web Analytics for Quality Alloys Inc. - Data File</dc:title>
  <dc:subject>Managerial Statistics - Case #2</dc:subject>
  <dc:creator>Rob Weitz; Pete Gumpal</dc:creator>
  <cp:keywords/>
  <dc:description>Learners: Pete Gumpal &amp; Lyka Zuñiga</dc:description>
  <cp:lastModifiedBy>Pete Gumpal</cp:lastModifiedBy>
  <cp:revision/>
  <dcterms:created xsi:type="dcterms:W3CDTF">2010-07-18T19:55:23Z</dcterms:created>
  <dcterms:modified xsi:type="dcterms:W3CDTF">2024-06-27T04:29:33Z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Signature">
    <vt:lpwstr/>
  </property>
  <property fmtid="{D5CDD505-2E9C-101B-9397-08002B2CF9AE}" pid="3" name="display_urn:schemas-microsoft-com:office:office#Editor">
    <vt:lpwstr>Remson Mark Macawile</vt:lpwstr>
  </property>
  <property fmtid="{D5CDD505-2E9C-101B-9397-08002B2CF9AE}" pid="4" name="Order">
    <vt:lpwstr>800.000000000000</vt:lpwstr>
  </property>
  <property fmtid="{D5CDD505-2E9C-101B-9397-08002B2CF9AE}" pid="5" name="xd_ProgID">
    <vt:lpwstr/>
  </property>
  <property fmtid="{D5CDD505-2E9C-101B-9397-08002B2CF9AE}" pid="6" name="_ExtendedDescription">
    <vt:lpwstr/>
  </property>
  <property fmtid="{D5CDD505-2E9C-101B-9397-08002B2CF9AE}" pid="7" name="display_urn:schemas-microsoft-com:office:office#Author">
    <vt:lpwstr>Remson Mark Macawile</vt:lpwstr>
  </property>
  <property fmtid="{D5CDD505-2E9C-101B-9397-08002B2CF9AE}" pid="8" name="ComplianceAssetId">
    <vt:lpwstr/>
  </property>
  <property fmtid="{D5CDD505-2E9C-101B-9397-08002B2CF9AE}" pid="9" name="TemplateUrl">
    <vt:lpwstr/>
  </property>
  <property fmtid="{D5CDD505-2E9C-101B-9397-08002B2CF9AE}" pid="10" name="TriggerFlowInfo">
    <vt:lpwstr/>
  </property>
  <property fmtid="{D5CDD505-2E9C-101B-9397-08002B2CF9AE}" pid="11" name="ContentTypeId">
    <vt:lpwstr>0x0101007D89815BB1E3D849829181D200C33C55</vt:lpwstr>
  </property>
  <property fmtid="{D5CDD505-2E9C-101B-9397-08002B2CF9AE}" pid="12" name="_SourceUrl">
    <vt:lpwstr/>
  </property>
  <property fmtid="{D5CDD505-2E9C-101B-9397-08002B2CF9AE}" pid="13" name="_SharedFileIndex">
    <vt:lpwstr/>
  </property>
</Properties>
</file>