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3" activeTab="6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definedNames>
    <definedName name="a">Лист2!$B$19</definedName>
    <definedName name="n">Лист2!$B$18</definedName>
  </definedNames>
  <calcPr calcId="145621"/>
</workbook>
</file>

<file path=xl/calcChain.xml><?xml version="1.0" encoding="utf-8"?>
<calcChain xmlns="http://schemas.openxmlformats.org/spreadsheetml/2006/main">
  <c r="I38" i="7" l="1"/>
  <c r="I37" i="7"/>
  <c r="I36" i="7"/>
  <c r="I35" i="7"/>
  <c r="F39" i="7"/>
  <c r="F38" i="7"/>
  <c r="F37" i="7"/>
  <c r="F36" i="7"/>
  <c r="F35" i="7"/>
  <c r="C3" i="6"/>
  <c r="D3" i="6"/>
  <c r="E3" i="6"/>
  <c r="C4" i="6"/>
  <c r="D4" i="6"/>
  <c r="E4" i="6" s="1"/>
  <c r="C5" i="6"/>
  <c r="D5" i="6"/>
  <c r="E5" i="6"/>
  <c r="C6" i="6"/>
  <c r="D6" i="6"/>
  <c r="E6" i="6" s="1"/>
  <c r="C7" i="6"/>
  <c r="D7" i="6"/>
  <c r="E7" i="6"/>
  <c r="C8" i="6"/>
  <c r="D8" i="6"/>
  <c r="E8" i="6" s="1"/>
  <c r="C9" i="6"/>
  <c r="D9" i="6"/>
  <c r="E9" i="6"/>
  <c r="C10" i="6"/>
  <c r="D10" i="6"/>
  <c r="E10" i="6" s="1"/>
  <c r="C11" i="6"/>
  <c r="D11" i="6"/>
  <c r="E11" i="6"/>
  <c r="C12" i="6"/>
  <c r="D12" i="6"/>
  <c r="E12" i="6" s="1"/>
  <c r="C13" i="6"/>
  <c r="D13" i="6"/>
  <c r="E13" i="6"/>
  <c r="C14" i="6"/>
  <c r="D14" i="6"/>
  <c r="E14" i="6" s="1"/>
  <c r="C15" i="6"/>
  <c r="D15" i="6"/>
  <c r="E15" i="6"/>
  <c r="C16" i="6"/>
  <c r="D16" i="6"/>
  <c r="E16" i="6" s="1"/>
  <c r="C17" i="6"/>
  <c r="D17" i="6"/>
  <c r="E17" i="6"/>
  <c r="C18" i="6"/>
  <c r="D18" i="6"/>
  <c r="E18" i="6" s="1"/>
  <c r="C19" i="6"/>
  <c r="D19" i="6"/>
  <c r="E19" i="6"/>
  <c r="C20" i="6"/>
  <c r="D20" i="6"/>
  <c r="E20" i="6" s="1"/>
  <c r="C21" i="6"/>
  <c r="D21" i="6"/>
  <c r="E21" i="6"/>
  <c r="C22" i="6"/>
  <c r="D22" i="6"/>
  <c r="E22" i="6" s="1"/>
  <c r="C23" i="6"/>
  <c r="D23" i="6"/>
  <c r="E23" i="6"/>
  <c r="C24" i="6"/>
  <c r="D24" i="6"/>
  <c r="E24" i="6" s="1"/>
  <c r="C25" i="6"/>
  <c r="D25" i="6"/>
  <c r="E25" i="6"/>
  <c r="C26" i="6"/>
  <c r="D26" i="6"/>
  <c r="E26" i="6" s="1"/>
  <c r="C27" i="6"/>
  <c r="D27" i="6"/>
  <c r="E27" i="6"/>
  <c r="C28" i="6"/>
  <c r="D28" i="6"/>
  <c r="E28" i="6" s="1"/>
  <c r="C29" i="6"/>
  <c r="D29" i="6"/>
  <c r="E29" i="6"/>
  <c r="C30" i="6"/>
  <c r="D30" i="6"/>
  <c r="E30" i="6" s="1"/>
  <c r="C31" i="6"/>
  <c r="D31" i="6"/>
  <c r="E31" i="6"/>
  <c r="C32" i="6"/>
  <c r="D32" i="6"/>
  <c r="E32" i="6" s="1"/>
  <c r="C33" i="6"/>
  <c r="D33" i="6"/>
  <c r="E33" i="6"/>
  <c r="C34" i="6"/>
  <c r="D34" i="6"/>
  <c r="E34" i="6" s="1"/>
  <c r="C35" i="6"/>
  <c r="D35" i="6"/>
  <c r="E35" i="6"/>
  <c r="C36" i="6"/>
  <c r="D36" i="6"/>
  <c r="E36" i="6" s="1"/>
  <c r="C37" i="6"/>
  <c r="D37" i="6"/>
  <c r="E37" i="6"/>
  <c r="C38" i="6"/>
  <c r="D38" i="6"/>
  <c r="E38" i="6" s="1"/>
  <c r="C39" i="6"/>
  <c r="D39" i="6"/>
  <c r="E39" i="6"/>
  <c r="C40" i="6"/>
  <c r="D40" i="6"/>
  <c r="E40" i="6" s="1"/>
  <c r="C41" i="6"/>
  <c r="D41" i="6"/>
  <c r="E41" i="6"/>
  <c r="C42" i="6"/>
  <c r="D42" i="6"/>
  <c r="E42" i="6" s="1"/>
  <c r="C43" i="6"/>
  <c r="D43" i="6"/>
  <c r="E43" i="6"/>
  <c r="C44" i="6"/>
  <c r="D44" i="6"/>
  <c r="E44" i="6" s="1"/>
  <c r="C45" i="6"/>
  <c r="D45" i="6"/>
  <c r="E45" i="6"/>
  <c r="C46" i="6"/>
  <c r="D46" i="6"/>
  <c r="E46" i="6" s="1"/>
  <c r="C47" i="6"/>
  <c r="D47" i="6"/>
  <c r="E47" i="6"/>
  <c r="C48" i="6"/>
  <c r="D48" i="6"/>
  <c r="E48" i="6" s="1"/>
  <c r="C49" i="6"/>
  <c r="D49" i="6"/>
  <c r="E49" i="6"/>
  <c r="C50" i="6"/>
  <c r="D50" i="6"/>
  <c r="E50" i="6" s="1"/>
  <c r="C51" i="6"/>
  <c r="D51" i="6"/>
  <c r="E51" i="6"/>
  <c r="C52" i="6"/>
  <c r="D52" i="6"/>
  <c r="E52" i="6" s="1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D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2" i="5"/>
  <c r="B2" i="4"/>
  <c r="B1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C3" i="3"/>
  <c r="D3" i="3"/>
  <c r="E3" i="3" s="1"/>
  <c r="C4" i="3"/>
  <c r="D4" i="3"/>
  <c r="E4" i="3"/>
  <c r="C5" i="3"/>
  <c r="D5" i="3"/>
  <c r="E5" i="3" s="1"/>
  <c r="C6" i="3"/>
  <c r="D6" i="3"/>
  <c r="E6" i="3"/>
  <c r="C7" i="3"/>
  <c r="D7" i="3"/>
  <c r="E7" i="3" s="1"/>
  <c r="C8" i="3"/>
  <c r="D8" i="3"/>
  <c r="E8" i="3"/>
  <c r="C9" i="3"/>
  <c r="D9" i="3"/>
  <c r="E9" i="3" s="1"/>
  <c r="C10" i="3"/>
  <c r="D10" i="3"/>
  <c r="E10" i="3"/>
  <c r="C11" i="3"/>
  <c r="D11" i="3"/>
  <c r="E11" i="3" s="1"/>
  <c r="C12" i="3"/>
  <c r="D12" i="3"/>
  <c r="E12" i="3"/>
  <c r="C13" i="3"/>
  <c r="D13" i="3"/>
  <c r="E13" i="3" s="1"/>
  <c r="C14" i="3"/>
  <c r="D14" i="3"/>
  <c r="E14" i="3"/>
  <c r="C15" i="3"/>
  <c r="D15" i="3"/>
  <c r="E15" i="3" s="1"/>
  <c r="C16" i="3"/>
  <c r="D16" i="3"/>
  <c r="E16" i="3"/>
  <c r="C17" i="3"/>
  <c r="D17" i="3"/>
  <c r="E17" i="3" s="1"/>
  <c r="C18" i="3"/>
  <c r="D18" i="3"/>
  <c r="E18" i="3"/>
  <c r="C19" i="3"/>
  <c r="D19" i="3"/>
  <c r="E19" i="3" s="1"/>
  <c r="C20" i="3"/>
  <c r="D20" i="3"/>
  <c r="E20" i="3"/>
  <c r="C21" i="3"/>
  <c r="D21" i="3"/>
  <c r="E21" i="3" s="1"/>
  <c r="C22" i="3"/>
  <c r="D22" i="3"/>
  <c r="E22" i="3"/>
  <c r="C23" i="3"/>
  <c r="D23" i="3"/>
  <c r="E23" i="3" s="1"/>
  <c r="C24" i="3"/>
  <c r="D24" i="3"/>
  <c r="E24" i="3"/>
  <c r="C25" i="3"/>
  <c r="D25" i="3"/>
  <c r="E25" i="3" s="1"/>
  <c r="C26" i="3"/>
  <c r="D26" i="3"/>
  <c r="E26" i="3"/>
  <c r="C27" i="3"/>
  <c r="D27" i="3"/>
  <c r="E27" i="3" s="1"/>
  <c r="C28" i="3"/>
  <c r="D28" i="3"/>
  <c r="E28" i="3"/>
  <c r="C29" i="3"/>
  <c r="D29" i="3"/>
  <c r="E29" i="3" s="1"/>
  <c r="C30" i="3"/>
  <c r="D30" i="3"/>
  <c r="E30" i="3"/>
  <c r="C31" i="3"/>
  <c r="D31" i="3"/>
  <c r="E31" i="3" s="1"/>
  <c r="C32" i="3"/>
  <c r="D32" i="3"/>
  <c r="E32" i="3"/>
  <c r="E2" i="3"/>
  <c r="D2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15" i="2"/>
  <c r="B14" i="2"/>
  <c r="B13" i="2"/>
  <c r="G5" i="2"/>
  <c r="G6" i="2"/>
  <c r="G7" i="2"/>
  <c r="G8" i="2"/>
  <c r="G9" i="2"/>
  <c r="G10" i="2"/>
  <c r="G11" i="2"/>
  <c r="G4" i="2"/>
  <c r="F4" i="2"/>
  <c r="F5" i="2"/>
  <c r="F6" i="2"/>
  <c r="F7" i="2"/>
  <c r="F8" i="2"/>
  <c r="F9" i="2"/>
  <c r="F10" i="2"/>
  <c r="F11" i="2"/>
  <c r="E11" i="2"/>
  <c r="E10" i="2"/>
  <c r="E9" i="2"/>
  <c r="E8" i="2"/>
  <c r="E7" i="2"/>
  <c r="E6" i="2"/>
  <c r="E5" i="2"/>
  <c r="E4" i="2"/>
  <c r="D11" i="2"/>
  <c r="D10" i="2"/>
  <c r="D9" i="2"/>
  <c r="D8" i="2"/>
  <c r="D7" i="2"/>
  <c r="D6" i="2"/>
  <c r="D5" i="2"/>
  <c r="D4" i="2"/>
  <c r="C11" i="2"/>
  <c r="C10" i="2"/>
  <c r="C9" i="2"/>
  <c r="C8" i="2"/>
  <c r="C7" i="2"/>
  <c r="C6" i="2"/>
  <c r="C5" i="2"/>
  <c r="C4" i="2"/>
  <c r="D13" i="1"/>
  <c r="C11" i="1"/>
  <c r="D11" i="1"/>
  <c r="B11" i="1"/>
  <c r="D10" i="1"/>
  <c r="D9" i="1"/>
  <c r="D7" i="1"/>
  <c r="D8" i="1"/>
  <c r="D6" i="1"/>
  <c r="D5" i="1"/>
  <c r="D4" i="1"/>
  <c r="E2" i="6" l="1"/>
</calcChain>
</file>

<file path=xl/sharedStrings.xml><?xml version="1.0" encoding="utf-8"?>
<sst xmlns="http://schemas.openxmlformats.org/spreadsheetml/2006/main" count="67" uniqueCount="60">
  <si>
    <t>Финансовая сводка за неделю (тыс. руб.)</t>
  </si>
  <si>
    <t>вторник</t>
  </si>
  <si>
    <t>среда</t>
  </si>
  <si>
    <t>четверг</t>
  </si>
  <si>
    <t>пятница</t>
  </si>
  <si>
    <t>суббота</t>
  </si>
  <si>
    <t>воскресенье</t>
  </si>
  <si>
    <t>Дни недели</t>
  </si>
  <si>
    <t xml:space="preserve">Доход </t>
  </si>
  <si>
    <t>Расход</t>
  </si>
  <si>
    <t xml:space="preserve">Финансовый результат </t>
  </si>
  <si>
    <t>понедельник</t>
  </si>
  <si>
    <t>ср.значение</t>
  </si>
  <si>
    <t>Общийфинансовый план за неделю:</t>
  </si>
  <si>
    <t>Ведомость</t>
  </si>
  <si>
    <t>Фамилия</t>
  </si>
  <si>
    <t>№ группы</t>
  </si>
  <si>
    <t>Успеваемость (по 100 бальной системе)</t>
  </si>
  <si>
    <t>Средняя успеваемость</t>
  </si>
  <si>
    <t>Наличие стипендии</t>
  </si>
  <si>
    <t>математика</t>
  </si>
  <si>
    <t>физика</t>
  </si>
  <si>
    <t>химия</t>
  </si>
  <si>
    <t>Гаврилов</t>
  </si>
  <si>
    <t>Давыдов</t>
  </si>
  <si>
    <t>Иванов</t>
  </si>
  <si>
    <t>Кольцов</t>
  </si>
  <si>
    <t>Никитина</t>
  </si>
  <si>
    <t>Николаева</t>
  </si>
  <si>
    <t>Петров</t>
  </si>
  <si>
    <t>Сидоров</t>
  </si>
  <si>
    <t>средняя успеваемость потока</t>
  </si>
  <si>
    <t>наибольший показатель успеваемости</t>
  </si>
  <si>
    <t>наименьший показатель успеваемости</t>
  </si>
  <si>
    <t>n=</t>
  </si>
  <si>
    <t>a=</t>
  </si>
  <si>
    <t>x</t>
  </si>
  <si>
    <t>y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</si>
  <si>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</si>
  <si>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</si>
  <si>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t xml:space="preserve">y </t>
  </si>
  <si>
    <t>x [-3;7]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</si>
  <si>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</si>
  <si>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t>Матрица А</t>
  </si>
  <si>
    <t>Матрица В</t>
  </si>
  <si>
    <r>
      <t>Матрица А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</si>
  <si>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Матрица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</si>
  <si>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Матрица А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</si>
  <si>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Матрица А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</si>
  <si>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t>Матрица О</t>
  </si>
  <si>
    <t>Определитель матрицы А</t>
  </si>
  <si>
    <r>
      <t>Определитель матрицы А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</si>
  <si>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Определитель матрицы А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</si>
  <si>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Определитель матрицы А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</si>
  <si>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Определитель матрицы А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</si>
  <si>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t>Значение корней</t>
  </si>
  <si>
    <t xml:space="preserve">корень 1 </t>
  </si>
  <si>
    <t>корень 2</t>
  </si>
  <si>
    <t>корень3</t>
  </si>
  <si>
    <t>корень4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</si>
</sst>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0&quot;р.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168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Лист1!$A$4:$A$10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Лист1!$D$4:$D$10</c:f>
              <c:numCache>
                <c:formatCode># ##0,00"р."</c:formatCode>
                <c:ptCount val="7"/>
                <c:pt idx="0">
                  <c:v>899.79999999999973</c:v>
                </c:pt>
                <c:pt idx="1">
                  <c:v>1051</c:v>
                </c:pt>
                <c:pt idx="2">
                  <c:v>1782.1000000000004</c:v>
                </c:pt>
                <c:pt idx="3">
                  <c:v>913.09999999999991</c:v>
                </c:pt>
                <c:pt idx="4">
                  <c:v>235.09999999999991</c:v>
                </c:pt>
                <c:pt idx="5">
                  <c:v>419.79999999999973</c:v>
                </c:pt>
                <c:pt idx="6">
                  <c:v>1851.3999999999996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77152"/>
        <c:axId val="31778688"/>
      </c:barChart>
      <c:catAx>
        <c:axId val="3177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1778688"/>
        <c:crosses val="autoZero"/>
        <c:auto val="1"/>
        <c:lblAlgn val="ctr"/>
        <c:lblOffset val="100"/>
        <c:noMultiLvlLbl val="0"/>
      </c:catAx>
      <c:valAx>
        <c:axId val="31778688"/>
        <c:scaling>
          <c:orientation val="minMax"/>
        </c:scaling>
        <c:delete val="0"/>
        <c:axPos val="l"/>
        <c:majorGridlines/>
        <c:numFmt formatCode="# ##0,00&quot;р.&quot;" sourceLinked="1"/>
        <c:majorTickMark val="out"/>
        <c:minorTickMark val="none"/>
        <c:tickLblPos val="nextTo"/>
        <c:crossAx val="3177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Средняя успеваемость студентов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Лист2!$F$4:$F$11</c:f>
              <c:numCache>
                <c:formatCode>Основной</c:formatCode>
                <c:ptCount val="8"/>
                <c:pt idx="0">
                  <c:v>49.666666666666664</c:v>
                </c:pt>
                <c:pt idx="1">
                  <c:v>38.333333333333336</c:v>
                </c:pt>
                <c:pt idx="2">
                  <c:v>36.333333333333336</c:v>
                </c:pt>
                <c:pt idx="3">
                  <c:v>41</c:v>
                </c:pt>
                <c:pt idx="4">
                  <c:v>63.333333333333336</c:v>
                </c:pt>
                <c:pt idx="5">
                  <c:v>35.333333333333336</c:v>
                </c:pt>
                <c:pt idx="6">
                  <c:v>62</c:v>
                </c:pt>
                <c:pt idx="7">
                  <c:v>46.333333333333336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80960"/>
        <c:axId val="71090560"/>
      </c:barChart>
      <c:catAx>
        <c:axId val="3628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71090560"/>
        <c:crosses val="autoZero"/>
        <c:auto val="1"/>
        <c:lblAlgn val="ctr"/>
        <c:lblOffset val="100"/>
        <c:noMultiLvlLbl val="0"/>
      </c:catAx>
      <c:valAx>
        <c:axId val="71090560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3628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функции</a:t>
            </a:r>
          </a:p>
          <a:p>
            <a:pPr>
              <a:defRPr/>
            </a:pP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Лист3!$A$2:$A$32</c:f>
              <c:numCache>
                <c:formatCode>Основной</c:formatCode>
                <c:ptCount val="31"/>
                <c:pt idx="0">
                  <c:v>5</c:v>
                </c:pt>
                <c:pt idx="1">
                  <c:v>4.8</c:v>
                </c:pt>
                <c:pt idx="2">
                  <c:v>4.5999999999999996</c:v>
                </c:pt>
                <c:pt idx="3">
                  <c:v>4.4000000000000004</c:v>
                </c:pt>
                <c:pt idx="4">
                  <c:v>4.2</c:v>
                </c:pt>
                <c:pt idx="5">
                  <c:v>4</c:v>
                </c:pt>
                <c:pt idx="6">
                  <c:v>3.8</c:v>
                </c:pt>
                <c:pt idx="7">
                  <c:v>3.6</c:v>
                </c:pt>
                <c:pt idx="8">
                  <c:v>3.4</c:v>
                </c:pt>
                <c:pt idx="9">
                  <c:v>3.2</c:v>
                </c:pt>
                <c:pt idx="10">
                  <c:v>3</c:v>
                </c:pt>
                <c:pt idx="11">
                  <c:v>2.8</c:v>
                </c:pt>
                <c:pt idx="12">
                  <c:v>2.6</c:v>
                </c:pt>
                <c:pt idx="13">
                  <c:v>2.4</c:v>
                </c:pt>
                <c:pt idx="14">
                  <c:v>2.2000000000000002</c:v>
                </c:pt>
                <c:pt idx="15">
                  <c:v>2</c:v>
                </c:pt>
                <c:pt idx="16">
                  <c:v>1.8</c:v>
                </c:pt>
                <c:pt idx="17">
                  <c:v>1.6</c:v>
                </c:pt>
                <c:pt idx="18">
                  <c:v>1.4</c:v>
                </c:pt>
                <c:pt idx="19">
                  <c:v>1.2</c:v>
                </c:pt>
                <c:pt idx="20">
                  <c:v>1</c:v>
                </c:pt>
                <c:pt idx="21">
                  <c:v>0.8</c:v>
                </c:pt>
                <c:pt idx="22">
                  <c:v>0.6</c:v>
                </c:pt>
                <c:pt idx="23">
                  <c:v>0.4</c:v>
                </c:pt>
                <c:pt idx="24">
                  <c:v>0.2</c:v>
                </c:pt>
                <c:pt idx="25">
                  <c:v>0</c:v>
                </c:pt>
                <c:pt idx="26">
                  <c:v>-0.2</c:v>
                </c:pt>
                <c:pt idx="27">
                  <c:v>-0.4</c:v>
                </c:pt>
                <c:pt idx="28">
                  <c:v>-0.6</c:v>
                </c:pt>
                <c:pt idx="29">
                  <c:v>-0.80000000000001004</c:v>
                </c:pt>
                <c:pt idx="30">
                  <c:v>-1.00000000000001</c:v>
                </c:pt>
              </c:numCache>
            </c:numRef>
          </c:xVal>
          <c:yVal>
            <c:numRef>
              <c:f>Лист3!$B$2:$B$32</c:f>
              <c:numCache>
                <c:formatCode>Основной</c:formatCode>
                <c:ptCount val="31"/>
                <c:pt idx="0">
                  <c:v>6.7332052863161724</c:v>
                </c:pt>
                <c:pt idx="1">
                  <c:v>1355.4572708899907</c:v>
                </c:pt>
                <c:pt idx="2">
                  <c:v>16.395840562374609</c:v>
                </c:pt>
                <c:pt idx="3">
                  <c:v>124.50087602918164</c:v>
                </c:pt>
                <c:pt idx="4">
                  <c:v>5.734392522985603</c:v>
                </c:pt>
                <c:pt idx="5">
                  <c:v>15.805062394966873</c:v>
                </c:pt>
                <c:pt idx="6">
                  <c:v>7.8963542892468697</c:v>
                </c:pt>
                <c:pt idx="7">
                  <c:v>6.1945100811288425</c:v>
                </c:pt>
                <c:pt idx="8">
                  <c:v>5.9574943299977505</c:v>
                </c:pt>
                <c:pt idx="9">
                  <c:v>8.4698078075453669</c:v>
                </c:pt>
                <c:pt idx="10">
                  <c:v>4.3168104893007948</c:v>
                </c:pt>
                <c:pt idx="11">
                  <c:v>11.580938781458981</c:v>
                </c:pt>
                <c:pt idx="12">
                  <c:v>3.8834311191706554</c:v>
                </c:pt>
                <c:pt idx="13">
                  <c:v>8.4561961683936637</c:v>
                </c:pt>
                <c:pt idx="14">
                  <c:v>8.6817456788132485</c:v>
                </c:pt>
                <c:pt idx="15">
                  <c:v>3.6137683673288383</c:v>
                </c:pt>
                <c:pt idx="16">
                  <c:v>3.8469265239375328</c:v>
                </c:pt>
                <c:pt idx="17">
                  <c:v>18.56093722880172</c:v>
                </c:pt>
                <c:pt idx="18">
                  <c:v>3.5349582962948336</c:v>
                </c:pt>
                <c:pt idx="19">
                  <c:v>2.623810875764967</c:v>
                </c:pt>
                <c:pt idx="20">
                  <c:v>11.548798408083835</c:v>
                </c:pt>
                <c:pt idx="21">
                  <c:v>521.28187626059855</c:v>
                </c:pt>
                <c:pt idx="22">
                  <c:v>13.257507857444063</c:v>
                </c:pt>
                <c:pt idx="23">
                  <c:v>5.9424632294926951</c:v>
                </c:pt>
                <c:pt idx="24">
                  <c:v>4.2152718909110982</c:v>
                </c:pt>
                <c:pt idx="25">
                  <c:v>3.4255188208147591</c:v>
                </c:pt>
                <c:pt idx="26">
                  <c:v>2.6735529941418998</c:v>
                </c:pt>
                <c:pt idx="27">
                  <c:v>1.7061689936738538</c:v>
                </c:pt>
                <c:pt idx="28">
                  <c:v>0.79776917957431226</c:v>
                </c:pt>
                <c:pt idx="29">
                  <c:v>0.2563543726006281</c:v>
                </c:pt>
                <c:pt idx="30">
                  <c:v>-9.9920072216264089E-15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7440"/>
        <c:axId val="31743360"/>
      </c:scatterChart>
      <c:valAx>
        <c:axId val="33197440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31743360"/>
        <c:crosses val="autoZero"/>
        <c:crossBetween val="midCat"/>
      </c:valAx>
      <c:valAx>
        <c:axId val="31743360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33197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сложной функции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Лист4!$A$2:$A$52</c:f>
              <c:numCache>
                <c:formatCode>0,00</c:formatCode>
                <c:ptCount val="5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  <c:pt idx="31">
                  <c:v>3.2000000000000099</c:v>
                </c:pt>
                <c:pt idx="32">
                  <c:v>3.4000000000000101</c:v>
                </c:pt>
                <c:pt idx="33">
                  <c:v>3.6000000000000099</c:v>
                </c:pt>
                <c:pt idx="34">
                  <c:v>3.80000000000001</c:v>
                </c:pt>
                <c:pt idx="35">
                  <c:v>4.0000000000000098</c:v>
                </c:pt>
                <c:pt idx="36">
                  <c:v>4.2000000000000099</c:v>
                </c:pt>
                <c:pt idx="37">
                  <c:v>4.4000000000000101</c:v>
                </c:pt>
                <c:pt idx="38">
                  <c:v>4.6000000000000103</c:v>
                </c:pt>
                <c:pt idx="39">
                  <c:v>4.8000000000000096</c:v>
                </c:pt>
                <c:pt idx="40">
                  <c:v>5.0000000000000098</c:v>
                </c:pt>
                <c:pt idx="41">
                  <c:v>5.2000000000000099</c:v>
                </c:pt>
                <c:pt idx="42">
                  <c:v>5.4000000000000101</c:v>
                </c:pt>
                <c:pt idx="43">
                  <c:v>5.6000000000000103</c:v>
                </c:pt>
                <c:pt idx="44">
                  <c:v>5.8000000000000096</c:v>
                </c:pt>
                <c:pt idx="45">
                  <c:v>6.0000000000000098</c:v>
                </c:pt>
                <c:pt idx="46">
                  <c:v>6.2000000000000099</c:v>
                </c:pt>
                <c:pt idx="47">
                  <c:v>6.4000000000000101</c:v>
                </c:pt>
                <c:pt idx="48">
                  <c:v>6.6000000000000103</c:v>
                </c:pt>
                <c:pt idx="49">
                  <c:v>6.8000000000000096</c:v>
                </c:pt>
                <c:pt idx="50">
                  <c:v>7</c:v>
                </c:pt>
              </c:numCache>
            </c:numRef>
          </c:xVal>
          <c:yVal>
            <c:numRef>
              <c:f>Лист4!$B$2:$B$52</c:f>
              <c:numCache>
                <c:formatCode>0,00</c:formatCode>
                <c:ptCount val="51"/>
                <c:pt idx="0">
                  <c:v>3.2137557667953356</c:v>
                </c:pt>
                <c:pt idx="1">
                  <c:v>3.1943991225085142</c:v>
                </c:pt>
                <c:pt idx="2">
                  <c:v>3.1816665673466606</c:v>
                </c:pt>
                <c:pt idx="3">
                  <c:v>3.0977397784534113</c:v>
                </c:pt>
                <c:pt idx="4">
                  <c:v>3.0436964278874847</c:v>
                </c:pt>
                <c:pt idx="5">
                  <c:v>2.9952560374230983</c:v>
                </c:pt>
                <c:pt idx="6">
                  <c:v>2.938874051383161</c:v>
                </c:pt>
                <c:pt idx="7">
                  <c:v>2.8745375798488424</c:v>
                </c:pt>
                <c:pt idx="8">
                  <c:v>2.7691395678615005</c:v>
                </c:pt>
                <c:pt idx="9">
                  <c:v>2.6974782677496405</c:v>
                </c:pt>
                <c:pt idx="10">
                  <c:v>2.6485238328319456</c:v>
                </c:pt>
                <c:pt idx="11">
                  <c:v>2.5531699662185812</c:v>
                </c:pt>
                <c:pt idx="12">
                  <c:v>2.4477247817449359</c:v>
                </c:pt>
                <c:pt idx="13">
                  <c:v>2.3349110906766226</c:v>
                </c:pt>
                <c:pt idx="14">
                  <c:v>2.1264642814900125</c:v>
                </c:pt>
                <c:pt idx="15">
                  <c:v>0</c:v>
                </c:pt>
                <c:pt idx="16">
                  <c:v>2.1095569804636565</c:v>
                </c:pt>
                <c:pt idx="17">
                  <c:v>2.2992042165561486</c:v>
                </c:pt>
                <c:pt idx="18">
                  <c:v>2.3897419831274664</c:v>
                </c:pt>
                <c:pt idx="19">
                  <c:v>2.4727984582903622</c:v>
                </c:pt>
                <c:pt idx="20">
                  <c:v>2.5462462193231037</c:v>
                </c:pt>
                <c:pt idx="21">
                  <c:v>2.5571533313676662</c:v>
                </c:pt>
                <c:pt idx="22">
                  <c:v>2.5943458830158304</c:v>
                </c:pt>
                <c:pt idx="23">
                  <c:v>2.7062265615942684</c:v>
                </c:pt>
                <c:pt idx="24">
                  <c:v>2.7550829363351417</c:v>
                </c:pt>
                <c:pt idx="25">
                  <c:v>2.8193444340759344</c:v>
                </c:pt>
                <c:pt idx="26">
                  <c:v>2.8304202811511492</c:v>
                </c:pt>
                <c:pt idx="27">
                  <c:v>2.8433665088973417</c:v>
                </c:pt>
                <c:pt idx="28">
                  <c:v>2.8357519174133583</c:v>
                </c:pt>
                <c:pt idx="29">
                  <c:v>2.8893781249716906</c:v>
                </c:pt>
                <c:pt idx="30">
                  <c:v>2.919918804114737</c:v>
                </c:pt>
                <c:pt idx="31">
                  <c:v>2.9321932764315073</c:v>
                </c:pt>
                <c:pt idx="32">
                  <c:v>2.9407858092099066</c:v>
                </c:pt>
                <c:pt idx="33">
                  <c:v>2.9586507324704017</c:v>
                </c:pt>
                <c:pt idx="34">
                  <c:v>2.9778702772834205</c:v>
                </c:pt>
                <c:pt idx="35">
                  <c:v>2.9889820714403736</c:v>
                </c:pt>
                <c:pt idx="36">
                  <c:v>3.0016373675179109</c:v>
                </c:pt>
                <c:pt idx="37">
                  <c:v>3.0129669905536618</c:v>
                </c:pt>
                <c:pt idx="38">
                  <c:v>3.0216132249572656</c:v>
                </c:pt>
                <c:pt idx="39">
                  <c:v>3.040144119715138</c:v>
                </c:pt>
                <c:pt idx="40">
                  <c:v>3.0437430559662113</c:v>
                </c:pt>
                <c:pt idx="41">
                  <c:v>3.0497173769914863</c:v>
                </c:pt>
                <c:pt idx="42">
                  <c:v>3.0767138138995467</c:v>
                </c:pt>
                <c:pt idx="43">
                  <c:v>3.0642424525014968</c:v>
                </c:pt>
                <c:pt idx="44">
                  <c:v>3.0771189421772731</c:v>
                </c:pt>
                <c:pt idx="45">
                  <c:v>3.0853404936712443</c:v>
                </c:pt>
                <c:pt idx="46">
                  <c:v>3.0828571125670163</c:v>
                </c:pt>
                <c:pt idx="47">
                  <c:v>3.1195048508745735</c:v>
                </c:pt>
                <c:pt idx="48">
                  <c:v>3.0866352920096132</c:v>
                </c:pt>
                <c:pt idx="49">
                  <c:v>3.1307692924038886</c:v>
                </c:pt>
                <c:pt idx="50">
                  <c:v>3.1023273611330793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1440"/>
        <c:axId val="36299520"/>
      </c:scatterChart>
      <c:valAx>
        <c:axId val="36301440"/>
        <c:scaling>
          <c:orientation val="minMax"/>
        </c:scaling>
        <c:delete val="0"/>
        <c:axPos val="b"/>
        <c:numFmt formatCode="0,00" sourceLinked="1"/>
        <c:majorTickMark val="out"/>
        <c:minorTickMark val="none"/>
        <c:tickLblPos val="nextTo"/>
        <c:crossAx val="36299520"/>
        <c:crosses val="autoZero"/>
        <c:crossBetween val="midCat"/>
      </c:valAx>
      <c:valAx>
        <c:axId val="36299520"/>
        <c:scaling>
          <c:orientation val="minMax"/>
        </c:scaling>
        <c:delete val="0"/>
        <c:axPos val="l"/>
        <c:majorGridlines/>
        <c:numFmt formatCode="0,00" sourceLinked="1"/>
        <c:majorTickMark val="out"/>
        <c:minorTickMark val="none"/>
        <c:tickLblPos val="nextTo"/>
        <c:crossAx val="36301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с условиями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Лист5!$A$2:$A$18</c:f>
              <c:numCache>
                <c:formatCode>Основной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Лист5!$B$2:$B$18</c:f>
              <c:numCache>
                <c:formatCode>Основной</c:formatCode>
                <c:ptCount val="17"/>
                <c:pt idx="0">
                  <c:v>1</c:v>
                </c:pt>
                <c:pt idx="1">
                  <c:v>0.87758256189037276</c:v>
                </c:pt>
                <c:pt idx="2">
                  <c:v>0.8414709848078965</c:v>
                </c:pt>
                <c:pt idx="3">
                  <c:v>0.99749498660405445</c:v>
                </c:pt>
                <c:pt idx="4">
                  <c:v>0.90929742682568171</c:v>
                </c:pt>
                <c:pt idx="5">
                  <c:v>0.59847214410395655</c:v>
                </c:pt>
                <c:pt idx="6">
                  <c:v>0.14112000805986721</c:v>
                </c:pt>
                <c:pt idx="7">
                  <c:v>-0.35078322768961984</c:v>
                </c:pt>
                <c:pt idx="8">
                  <c:v>-0.7568024953079282</c:v>
                </c:pt>
                <c:pt idx="9">
                  <c:v>-0.97753011766509701</c:v>
                </c:pt>
                <c:pt idx="10">
                  <c:v>-0.95892427466313845</c:v>
                </c:pt>
                <c:pt idx="11">
                  <c:v>-0.70554032557039192</c:v>
                </c:pt>
                <c:pt idx="12">
                  <c:v>-0.27941549819892586</c:v>
                </c:pt>
                <c:pt idx="13">
                  <c:v>0.22027720034589682</c:v>
                </c:pt>
                <c:pt idx="14">
                  <c:v>0.87144798272431878</c:v>
                </c:pt>
                <c:pt idx="15">
                  <c:v>2.706013866772691</c:v>
                </c:pt>
                <c:pt idx="16">
                  <c:v>-6.799711455220379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9776"/>
        <c:axId val="119018240"/>
      </c:scatterChart>
      <c:valAx>
        <c:axId val="119019776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19018240"/>
        <c:crosses val="autoZero"/>
        <c:crossBetween val="midCat"/>
      </c:valAx>
      <c:valAx>
        <c:axId val="119018240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11901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Суммирование графиков функций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Лист6!$A$2:$A$52</c:f>
              <c:numCache>
                <c:formatCode>0,00</c:formatCode>
                <c:ptCount val="51"/>
                <c:pt idx="0">
                  <c:v>7</c:v>
                </c:pt>
                <c:pt idx="1">
                  <c:v>6.8</c:v>
                </c:pt>
                <c:pt idx="2">
                  <c:v>6.6</c:v>
                </c:pt>
                <c:pt idx="3">
                  <c:v>6.4</c:v>
                </c:pt>
                <c:pt idx="4">
                  <c:v>6.2</c:v>
                </c:pt>
                <c:pt idx="5">
                  <c:v>6</c:v>
                </c:pt>
                <c:pt idx="6">
                  <c:v>5.8</c:v>
                </c:pt>
                <c:pt idx="7">
                  <c:v>5.6</c:v>
                </c:pt>
                <c:pt idx="8">
                  <c:v>5.4</c:v>
                </c:pt>
                <c:pt idx="9">
                  <c:v>5.2</c:v>
                </c:pt>
                <c:pt idx="10">
                  <c:v>5</c:v>
                </c:pt>
                <c:pt idx="11">
                  <c:v>4.8</c:v>
                </c:pt>
                <c:pt idx="12">
                  <c:v>4.5999999999999996</c:v>
                </c:pt>
                <c:pt idx="13">
                  <c:v>4.4000000000000004</c:v>
                </c:pt>
                <c:pt idx="14">
                  <c:v>4.2</c:v>
                </c:pt>
                <c:pt idx="15">
                  <c:v>4</c:v>
                </c:pt>
                <c:pt idx="16">
                  <c:v>3.8</c:v>
                </c:pt>
                <c:pt idx="17">
                  <c:v>3.6</c:v>
                </c:pt>
                <c:pt idx="18">
                  <c:v>3.4</c:v>
                </c:pt>
                <c:pt idx="19">
                  <c:v>3.2</c:v>
                </c:pt>
                <c:pt idx="20">
                  <c:v>3</c:v>
                </c:pt>
                <c:pt idx="21">
                  <c:v>2.8</c:v>
                </c:pt>
                <c:pt idx="22">
                  <c:v>2.6</c:v>
                </c:pt>
                <c:pt idx="23">
                  <c:v>2.4</c:v>
                </c:pt>
                <c:pt idx="24">
                  <c:v>2.2000000000000002</c:v>
                </c:pt>
                <c:pt idx="25">
                  <c:v>2</c:v>
                </c:pt>
                <c:pt idx="26">
                  <c:v>1.8</c:v>
                </c:pt>
                <c:pt idx="27">
                  <c:v>1.6</c:v>
                </c:pt>
                <c:pt idx="28">
                  <c:v>1.4</c:v>
                </c:pt>
                <c:pt idx="29">
                  <c:v>1.19999999999999</c:v>
                </c:pt>
                <c:pt idx="30">
                  <c:v>0.99999999999999001</c:v>
                </c:pt>
                <c:pt idx="31">
                  <c:v>0.79999999999999005</c:v>
                </c:pt>
                <c:pt idx="32">
                  <c:v>0.59999999999998999</c:v>
                </c:pt>
                <c:pt idx="33">
                  <c:v>0.39999999999998997</c:v>
                </c:pt>
                <c:pt idx="34">
                  <c:v>0.19999999999998999</c:v>
                </c:pt>
                <c:pt idx="35">
                  <c:v>-9.7699626167013807E-15</c:v>
                </c:pt>
                <c:pt idx="36">
                  <c:v>-0.20000000000001</c:v>
                </c:pt>
                <c:pt idx="37">
                  <c:v>-0.40000000000001001</c:v>
                </c:pt>
                <c:pt idx="38">
                  <c:v>-0.60000000000000997</c:v>
                </c:pt>
                <c:pt idx="39">
                  <c:v>-0.80000000000001004</c:v>
                </c:pt>
                <c:pt idx="40">
                  <c:v>-1.00000000000001</c:v>
                </c:pt>
                <c:pt idx="41">
                  <c:v>-1.2000000000000099</c:v>
                </c:pt>
                <c:pt idx="42">
                  <c:v>-1.4000000000000099</c:v>
                </c:pt>
                <c:pt idx="43">
                  <c:v>-1.6000000000000101</c:v>
                </c:pt>
                <c:pt idx="44">
                  <c:v>-1.80000000000001</c:v>
                </c:pt>
                <c:pt idx="45">
                  <c:v>-2.0000000000000102</c:v>
                </c:pt>
                <c:pt idx="46">
                  <c:v>-2.2000000000000099</c:v>
                </c:pt>
                <c:pt idx="47">
                  <c:v>-2.4000000000000101</c:v>
                </c:pt>
                <c:pt idx="48">
                  <c:v>-2.6000000000000099</c:v>
                </c:pt>
                <c:pt idx="49">
                  <c:v>-2.80000000000001</c:v>
                </c:pt>
                <c:pt idx="50">
                  <c:v>-3</c:v>
                </c:pt>
              </c:numCache>
            </c:numRef>
          </c:xVal>
          <c:yVal>
            <c:numRef>
              <c:f>Лист6!$B$2:$B$52</c:f>
              <c:numCache>
                <c:formatCode>0,00</c:formatCode>
                <c:ptCount val="51"/>
                <c:pt idx="0">
                  <c:v>0.7810499052750266</c:v>
                </c:pt>
                <c:pt idx="1">
                  <c:v>0.76669234539361941</c:v>
                </c:pt>
                <c:pt idx="2">
                  <c:v>0.7539319063319746</c:v>
                </c:pt>
                <c:pt idx="3">
                  <c:v>0.76157057580060428</c:v>
                </c:pt>
                <c:pt idx="4">
                  <c:v>0.65954136012434139</c:v>
                </c:pt>
                <c:pt idx="5">
                  <c:v>0.8907982189986684</c:v>
                </c:pt>
                <c:pt idx="6">
                  <c:v>0.61443120517839478</c:v>
                </c:pt>
                <c:pt idx="7">
                  <c:v>0.70074780614030052</c:v>
                </c:pt>
                <c:pt idx="8">
                  <c:v>0.67773184450319623</c:v>
                </c:pt>
                <c:pt idx="9">
                  <c:v>0.57641386722866694</c:v>
                </c:pt>
                <c:pt idx="10">
                  <c:v>0.755251656215016</c:v>
                </c:pt>
                <c:pt idx="11">
                  <c:v>0.62705448938909547</c:v>
                </c:pt>
                <c:pt idx="12">
                  <c:v>0.55516143193124712</c:v>
                </c:pt>
                <c:pt idx="13">
                  <c:v>0.68778461396483204</c:v>
                </c:pt>
                <c:pt idx="14">
                  <c:v>0.57432299754720073</c:v>
                </c:pt>
                <c:pt idx="15">
                  <c:v>0.46412169666951025</c:v>
                </c:pt>
                <c:pt idx="16">
                  <c:v>0.53740522405716384</c:v>
                </c:pt>
                <c:pt idx="17">
                  <c:v>0.60276642540542402</c:v>
                </c:pt>
                <c:pt idx="18">
                  <c:v>0.48107363829937294</c:v>
                </c:pt>
                <c:pt idx="19">
                  <c:v>0.40304287212552453</c:v>
                </c:pt>
                <c:pt idx="20">
                  <c:v>0.44128365215883802</c:v>
                </c:pt>
                <c:pt idx="21">
                  <c:v>0.51392192575708262</c:v>
                </c:pt>
                <c:pt idx="22">
                  <c:v>0.38303138276187138</c:v>
                </c:pt>
                <c:pt idx="23">
                  <c:v>0.31437685597178405</c:v>
                </c:pt>
                <c:pt idx="24">
                  <c:v>0.27927798339699028</c:v>
                </c:pt>
                <c:pt idx="25">
                  <c:v>0.27725886741712596</c:v>
                </c:pt>
                <c:pt idx="26">
                  <c:v>0.26385529292558074</c:v>
                </c:pt>
                <c:pt idx="27">
                  <c:v>0.22921711978303816</c:v>
                </c:pt>
                <c:pt idx="28">
                  <c:v>0.13772549506857554</c:v>
                </c:pt>
                <c:pt idx="29">
                  <c:v>7.2789220854851955E-2</c:v>
                </c:pt>
                <c:pt idx="30">
                  <c:v>-3.681318070937629E-15</c:v>
                </c:pt>
                <c:pt idx="31">
                  <c:v>-7.4834693431467952E-2</c:v>
                </c:pt>
                <c:pt idx="32">
                  <c:v>-0.17456401573741387</c:v>
                </c:pt>
                <c:pt idx="33">
                  <c:v>-0.33802911802347901</c:v>
                </c:pt>
                <c:pt idx="34">
                  <c:v>-0.6277522760543911</c:v>
                </c:pt>
                <c:pt idx="35">
                  <c:v>-12.84514827142287</c:v>
                </c:pt>
                <c:pt idx="36">
                  <c:v>-0.62775227605434969</c:v>
                </c:pt>
                <c:pt idx="37">
                  <c:v>-0.33802911802345803</c:v>
                </c:pt>
                <c:pt idx="38">
                  <c:v>-0.17456401573740138</c:v>
                </c:pt>
                <c:pt idx="39">
                  <c:v>-7.4834693431459876E-2</c:v>
                </c:pt>
                <c:pt idx="40">
                  <c:v>3.6813180709376022E-15</c:v>
                </c:pt>
                <c:pt idx="41">
                  <c:v>7.2789220854858727E-2</c:v>
                </c:pt>
                <c:pt idx="42">
                  <c:v>0.13772549506857917</c:v>
                </c:pt>
                <c:pt idx="43">
                  <c:v>0.22921711978304296</c:v>
                </c:pt>
                <c:pt idx="44">
                  <c:v>0.26385529292558008</c:v>
                </c:pt>
                <c:pt idx="45">
                  <c:v>0.27725886741712802</c:v>
                </c:pt>
                <c:pt idx="46">
                  <c:v>0.27927798339698895</c:v>
                </c:pt>
                <c:pt idx="47">
                  <c:v>0.31437685597178938</c:v>
                </c:pt>
                <c:pt idx="48">
                  <c:v>0.38303138276187348</c:v>
                </c:pt>
                <c:pt idx="49">
                  <c:v>0.51392192575708628</c:v>
                </c:pt>
                <c:pt idx="50">
                  <c:v>0.44128365215883802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Лист6!$A$2:$A$52</c:f>
              <c:numCache>
                <c:formatCode>0,00</c:formatCode>
                <c:ptCount val="51"/>
                <c:pt idx="0">
                  <c:v>7</c:v>
                </c:pt>
                <c:pt idx="1">
                  <c:v>6.8</c:v>
                </c:pt>
                <c:pt idx="2">
                  <c:v>6.6</c:v>
                </c:pt>
                <c:pt idx="3">
                  <c:v>6.4</c:v>
                </c:pt>
                <c:pt idx="4">
                  <c:v>6.2</c:v>
                </c:pt>
                <c:pt idx="5">
                  <c:v>6</c:v>
                </c:pt>
                <c:pt idx="6">
                  <c:v>5.8</c:v>
                </c:pt>
                <c:pt idx="7">
                  <c:v>5.6</c:v>
                </c:pt>
                <c:pt idx="8">
                  <c:v>5.4</c:v>
                </c:pt>
                <c:pt idx="9">
                  <c:v>5.2</c:v>
                </c:pt>
                <c:pt idx="10">
                  <c:v>5</c:v>
                </c:pt>
                <c:pt idx="11">
                  <c:v>4.8</c:v>
                </c:pt>
                <c:pt idx="12">
                  <c:v>4.5999999999999996</c:v>
                </c:pt>
                <c:pt idx="13">
                  <c:v>4.4000000000000004</c:v>
                </c:pt>
                <c:pt idx="14">
                  <c:v>4.2</c:v>
                </c:pt>
                <c:pt idx="15">
                  <c:v>4</c:v>
                </c:pt>
                <c:pt idx="16">
                  <c:v>3.8</c:v>
                </c:pt>
                <c:pt idx="17">
                  <c:v>3.6</c:v>
                </c:pt>
                <c:pt idx="18">
                  <c:v>3.4</c:v>
                </c:pt>
                <c:pt idx="19">
                  <c:v>3.2</c:v>
                </c:pt>
                <c:pt idx="20">
                  <c:v>3</c:v>
                </c:pt>
                <c:pt idx="21">
                  <c:v>2.8</c:v>
                </c:pt>
                <c:pt idx="22">
                  <c:v>2.6</c:v>
                </c:pt>
                <c:pt idx="23">
                  <c:v>2.4</c:v>
                </c:pt>
                <c:pt idx="24">
                  <c:v>2.2000000000000002</c:v>
                </c:pt>
                <c:pt idx="25">
                  <c:v>2</c:v>
                </c:pt>
                <c:pt idx="26">
                  <c:v>1.8</c:v>
                </c:pt>
                <c:pt idx="27">
                  <c:v>1.6</c:v>
                </c:pt>
                <c:pt idx="28">
                  <c:v>1.4</c:v>
                </c:pt>
                <c:pt idx="29">
                  <c:v>1.19999999999999</c:v>
                </c:pt>
                <c:pt idx="30">
                  <c:v>0.99999999999999001</c:v>
                </c:pt>
                <c:pt idx="31">
                  <c:v>0.79999999999999005</c:v>
                </c:pt>
                <c:pt idx="32">
                  <c:v>0.59999999999998999</c:v>
                </c:pt>
                <c:pt idx="33">
                  <c:v>0.39999999999998997</c:v>
                </c:pt>
                <c:pt idx="34">
                  <c:v>0.19999999999998999</c:v>
                </c:pt>
                <c:pt idx="35">
                  <c:v>-9.7699626167013807E-15</c:v>
                </c:pt>
                <c:pt idx="36">
                  <c:v>-0.20000000000001</c:v>
                </c:pt>
                <c:pt idx="37">
                  <c:v>-0.40000000000001001</c:v>
                </c:pt>
                <c:pt idx="38">
                  <c:v>-0.60000000000000997</c:v>
                </c:pt>
                <c:pt idx="39">
                  <c:v>-0.80000000000001004</c:v>
                </c:pt>
                <c:pt idx="40">
                  <c:v>-1.00000000000001</c:v>
                </c:pt>
                <c:pt idx="41">
                  <c:v>-1.2000000000000099</c:v>
                </c:pt>
                <c:pt idx="42">
                  <c:v>-1.4000000000000099</c:v>
                </c:pt>
                <c:pt idx="43">
                  <c:v>-1.6000000000000101</c:v>
                </c:pt>
                <c:pt idx="44">
                  <c:v>-1.80000000000001</c:v>
                </c:pt>
                <c:pt idx="45">
                  <c:v>-2.0000000000000102</c:v>
                </c:pt>
                <c:pt idx="46">
                  <c:v>-2.2000000000000099</c:v>
                </c:pt>
                <c:pt idx="47">
                  <c:v>-2.4000000000000101</c:v>
                </c:pt>
                <c:pt idx="48">
                  <c:v>-2.6000000000000099</c:v>
                </c:pt>
                <c:pt idx="49">
                  <c:v>-2.80000000000001</c:v>
                </c:pt>
                <c:pt idx="50">
                  <c:v>-3</c:v>
                </c:pt>
              </c:numCache>
            </c:numRef>
          </c:xVal>
          <c:yVal>
            <c:numRef>
              <c:f>Лист6!$C$2:$C$52</c:f>
              <c:numCache>
                <c:formatCode>0,00</c:formatCode>
                <c:ptCount val="51"/>
                <c:pt idx="0">
                  <c:v>-0.59002801324040244</c:v>
                </c:pt>
                <c:pt idx="1">
                  <c:v>-0.78492053548882079</c:v>
                </c:pt>
                <c:pt idx="2">
                  <c:v>-0.5441311364707172</c:v>
                </c:pt>
                <c:pt idx="3">
                  <c:v>-0.79023413844681378</c:v>
                </c:pt>
                <c:pt idx="4">
                  <c:v>-0.58113904787239168</c:v>
                </c:pt>
                <c:pt idx="5">
                  <c:v>-0.64065501306351846</c:v>
                </c:pt>
                <c:pt idx="6">
                  <c:v>-0.6267069677579965</c:v>
                </c:pt>
                <c:pt idx="7">
                  <c:v>-0.57338313452487544</c:v>
                </c:pt>
                <c:pt idx="8">
                  <c:v>-0.76648371687039718</c:v>
                </c:pt>
                <c:pt idx="9">
                  <c:v>-0.57085188106020779</c:v>
                </c:pt>
                <c:pt idx="10">
                  <c:v>-0.59955990104276857</c:v>
                </c:pt>
                <c:pt idx="11">
                  <c:v>-0.69742314235055414</c:v>
                </c:pt>
                <c:pt idx="12">
                  <c:v>-0.53023286010631898</c:v>
                </c:pt>
                <c:pt idx="13">
                  <c:v>-0.57877327491527908</c:v>
                </c:pt>
                <c:pt idx="14">
                  <c:v>-0.70988979315573852</c:v>
                </c:pt>
                <c:pt idx="15">
                  <c:v>-0.55809992044430889</c:v>
                </c:pt>
                <c:pt idx="16">
                  <c:v>-0.50310970456128834</c:v>
                </c:pt>
                <c:pt idx="17">
                  <c:v>-0.58474843342773919</c:v>
                </c:pt>
                <c:pt idx="18">
                  <c:v>-0.59059214384275016</c:v>
                </c:pt>
                <c:pt idx="19">
                  <c:v>-0.50967716856322465</c:v>
                </c:pt>
                <c:pt idx="20">
                  <c:v>-0.47237971133594014</c:v>
                </c:pt>
                <c:pt idx="21">
                  <c:v>-0.52597447008842946</c:v>
                </c:pt>
                <c:pt idx="22">
                  <c:v>-0.64125503677800755</c:v>
                </c:pt>
                <c:pt idx="23">
                  <c:v>-0.5087465391121393</c:v>
                </c:pt>
                <c:pt idx="24">
                  <c:v>-0.46245338802487446</c:v>
                </c:pt>
                <c:pt idx="25">
                  <c:v>-0.41621132233984159</c:v>
                </c:pt>
                <c:pt idx="26">
                  <c:v>-0.47847536745347652</c:v>
                </c:pt>
                <c:pt idx="27">
                  <c:v>-0.48736877730717393</c:v>
                </c:pt>
                <c:pt idx="28">
                  <c:v>-0.57101343762962631</c:v>
                </c:pt>
                <c:pt idx="29">
                  <c:v>-0.52713979174611336</c:v>
                </c:pt>
                <c:pt idx="30">
                  <c:v>-0.45375378067689454</c:v>
                </c:pt>
                <c:pt idx="31">
                  <c:v>-0.43798370806684439</c:v>
                </c:pt>
                <c:pt idx="32">
                  <c:v>-0.41335666483528444</c:v>
                </c:pt>
                <c:pt idx="33">
                  <c:v>-0.37402726350369964</c:v>
                </c:pt>
                <c:pt idx="34">
                  <c:v>-0.34638819752381</c:v>
                </c:pt>
                <c:pt idx="35">
                  <c:v>-0.33333333333333293</c:v>
                </c:pt>
                <c:pt idx="36">
                  <c:v>-0.32948089649745504</c:v>
                </c:pt>
                <c:pt idx="37">
                  <c:v>-0.33832038938322828</c:v>
                </c:pt>
                <c:pt idx="38">
                  <c:v>-0.35537386621781741</c:v>
                </c:pt>
                <c:pt idx="39">
                  <c:v>-0.35761220013862582</c:v>
                </c:pt>
                <c:pt idx="40">
                  <c:v>-0.35147616716805485</c:v>
                </c:pt>
                <c:pt idx="41">
                  <c:v>-0.38681485536414667</c:v>
                </c:pt>
                <c:pt idx="42">
                  <c:v>-0.39621975278395299</c:v>
                </c:pt>
                <c:pt idx="43">
                  <c:v>-0.31905775905259753</c:v>
                </c:pt>
                <c:pt idx="44">
                  <c:v>-0.29468425240545576</c:v>
                </c:pt>
                <c:pt idx="45">
                  <c:v>-0.24029971899267541</c:v>
                </c:pt>
                <c:pt idx="46">
                  <c:v>-0.24917724128854066</c:v>
                </c:pt>
                <c:pt idx="47">
                  <c:v>-0.25437326955606959</c:v>
                </c:pt>
                <c:pt idx="48">
                  <c:v>-0.2953403868447052</c:v>
                </c:pt>
                <c:pt idx="49">
                  <c:v>-0.22095347255160222</c:v>
                </c:pt>
                <c:pt idx="50">
                  <c:v>-0.17854274865533951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Лист6!$A$2:$A$52</c:f>
              <c:numCache>
                <c:formatCode>0,00</c:formatCode>
                <c:ptCount val="51"/>
                <c:pt idx="0">
                  <c:v>7</c:v>
                </c:pt>
                <c:pt idx="1">
                  <c:v>6.8</c:v>
                </c:pt>
                <c:pt idx="2">
                  <c:v>6.6</c:v>
                </c:pt>
                <c:pt idx="3">
                  <c:v>6.4</c:v>
                </c:pt>
                <c:pt idx="4">
                  <c:v>6.2</c:v>
                </c:pt>
                <c:pt idx="5">
                  <c:v>6</c:v>
                </c:pt>
                <c:pt idx="6">
                  <c:v>5.8</c:v>
                </c:pt>
                <c:pt idx="7">
                  <c:v>5.6</c:v>
                </c:pt>
                <c:pt idx="8">
                  <c:v>5.4</c:v>
                </c:pt>
                <c:pt idx="9">
                  <c:v>5.2</c:v>
                </c:pt>
                <c:pt idx="10">
                  <c:v>5</c:v>
                </c:pt>
                <c:pt idx="11">
                  <c:v>4.8</c:v>
                </c:pt>
                <c:pt idx="12">
                  <c:v>4.5999999999999996</c:v>
                </c:pt>
                <c:pt idx="13">
                  <c:v>4.4000000000000004</c:v>
                </c:pt>
                <c:pt idx="14">
                  <c:v>4.2</c:v>
                </c:pt>
                <c:pt idx="15">
                  <c:v>4</c:v>
                </c:pt>
                <c:pt idx="16">
                  <c:v>3.8</c:v>
                </c:pt>
                <c:pt idx="17">
                  <c:v>3.6</c:v>
                </c:pt>
                <c:pt idx="18">
                  <c:v>3.4</c:v>
                </c:pt>
                <c:pt idx="19">
                  <c:v>3.2</c:v>
                </c:pt>
                <c:pt idx="20">
                  <c:v>3</c:v>
                </c:pt>
                <c:pt idx="21">
                  <c:v>2.8</c:v>
                </c:pt>
                <c:pt idx="22">
                  <c:v>2.6</c:v>
                </c:pt>
                <c:pt idx="23">
                  <c:v>2.4</c:v>
                </c:pt>
                <c:pt idx="24">
                  <c:v>2.2000000000000002</c:v>
                </c:pt>
                <c:pt idx="25">
                  <c:v>2</c:v>
                </c:pt>
                <c:pt idx="26">
                  <c:v>1.8</c:v>
                </c:pt>
                <c:pt idx="27">
                  <c:v>1.6</c:v>
                </c:pt>
                <c:pt idx="28">
                  <c:v>1.4</c:v>
                </c:pt>
                <c:pt idx="29">
                  <c:v>1.19999999999999</c:v>
                </c:pt>
                <c:pt idx="30">
                  <c:v>0.99999999999999001</c:v>
                </c:pt>
                <c:pt idx="31">
                  <c:v>0.79999999999999005</c:v>
                </c:pt>
                <c:pt idx="32">
                  <c:v>0.59999999999998999</c:v>
                </c:pt>
                <c:pt idx="33">
                  <c:v>0.39999999999998997</c:v>
                </c:pt>
                <c:pt idx="34">
                  <c:v>0.19999999999998999</c:v>
                </c:pt>
                <c:pt idx="35">
                  <c:v>-9.7699626167013807E-15</c:v>
                </c:pt>
                <c:pt idx="36">
                  <c:v>-0.20000000000001</c:v>
                </c:pt>
                <c:pt idx="37">
                  <c:v>-0.40000000000001001</c:v>
                </c:pt>
                <c:pt idx="38">
                  <c:v>-0.60000000000000997</c:v>
                </c:pt>
                <c:pt idx="39">
                  <c:v>-0.80000000000001004</c:v>
                </c:pt>
                <c:pt idx="40">
                  <c:v>-1.00000000000001</c:v>
                </c:pt>
                <c:pt idx="41">
                  <c:v>-1.2000000000000099</c:v>
                </c:pt>
                <c:pt idx="42">
                  <c:v>-1.4000000000000099</c:v>
                </c:pt>
                <c:pt idx="43">
                  <c:v>-1.6000000000000101</c:v>
                </c:pt>
                <c:pt idx="44">
                  <c:v>-1.80000000000001</c:v>
                </c:pt>
                <c:pt idx="45">
                  <c:v>-2.0000000000000102</c:v>
                </c:pt>
                <c:pt idx="46">
                  <c:v>-2.2000000000000099</c:v>
                </c:pt>
                <c:pt idx="47">
                  <c:v>-2.4000000000000101</c:v>
                </c:pt>
                <c:pt idx="48">
                  <c:v>-2.6000000000000099</c:v>
                </c:pt>
                <c:pt idx="49">
                  <c:v>-2.80000000000001</c:v>
                </c:pt>
                <c:pt idx="50">
                  <c:v>-3</c:v>
                </c:pt>
              </c:numCache>
            </c:numRef>
          </c:xVal>
          <c:yVal>
            <c:numRef>
              <c:f>Лист6!$D$2:$D$52</c:f>
              <c:numCache>
                <c:formatCode>0,00</c:formatCode>
                <c:ptCount val="5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Лист6!$A$2:$A$52</c:f>
              <c:numCache>
                <c:formatCode>0,00</c:formatCode>
                <c:ptCount val="51"/>
                <c:pt idx="0">
                  <c:v>7</c:v>
                </c:pt>
                <c:pt idx="1">
                  <c:v>6.8</c:v>
                </c:pt>
                <c:pt idx="2">
                  <c:v>6.6</c:v>
                </c:pt>
                <c:pt idx="3">
                  <c:v>6.4</c:v>
                </c:pt>
                <c:pt idx="4">
                  <c:v>6.2</c:v>
                </c:pt>
                <c:pt idx="5">
                  <c:v>6</c:v>
                </c:pt>
                <c:pt idx="6">
                  <c:v>5.8</c:v>
                </c:pt>
                <c:pt idx="7">
                  <c:v>5.6</c:v>
                </c:pt>
                <c:pt idx="8">
                  <c:v>5.4</c:v>
                </c:pt>
                <c:pt idx="9">
                  <c:v>5.2</c:v>
                </c:pt>
                <c:pt idx="10">
                  <c:v>5</c:v>
                </c:pt>
                <c:pt idx="11">
                  <c:v>4.8</c:v>
                </c:pt>
                <c:pt idx="12">
                  <c:v>4.5999999999999996</c:v>
                </c:pt>
                <c:pt idx="13">
                  <c:v>4.4000000000000004</c:v>
                </c:pt>
                <c:pt idx="14">
                  <c:v>4.2</c:v>
                </c:pt>
                <c:pt idx="15">
                  <c:v>4</c:v>
                </c:pt>
                <c:pt idx="16">
                  <c:v>3.8</c:v>
                </c:pt>
                <c:pt idx="17">
                  <c:v>3.6</c:v>
                </c:pt>
                <c:pt idx="18">
                  <c:v>3.4</c:v>
                </c:pt>
                <c:pt idx="19">
                  <c:v>3.2</c:v>
                </c:pt>
                <c:pt idx="20">
                  <c:v>3</c:v>
                </c:pt>
                <c:pt idx="21">
                  <c:v>2.8</c:v>
                </c:pt>
                <c:pt idx="22">
                  <c:v>2.6</c:v>
                </c:pt>
                <c:pt idx="23">
                  <c:v>2.4</c:v>
                </c:pt>
                <c:pt idx="24">
                  <c:v>2.2000000000000002</c:v>
                </c:pt>
                <c:pt idx="25">
                  <c:v>2</c:v>
                </c:pt>
                <c:pt idx="26">
                  <c:v>1.8</c:v>
                </c:pt>
                <c:pt idx="27">
                  <c:v>1.6</c:v>
                </c:pt>
                <c:pt idx="28">
                  <c:v>1.4</c:v>
                </c:pt>
                <c:pt idx="29">
                  <c:v>1.19999999999999</c:v>
                </c:pt>
                <c:pt idx="30">
                  <c:v>0.99999999999999001</c:v>
                </c:pt>
                <c:pt idx="31">
                  <c:v>0.79999999999999005</c:v>
                </c:pt>
                <c:pt idx="32">
                  <c:v>0.59999999999998999</c:v>
                </c:pt>
                <c:pt idx="33">
                  <c:v>0.39999999999998997</c:v>
                </c:pt>
                <c:pt idx="34">
                  <c:v>0.19999999999998999</c:v>
                </c:pt>
                <c:pt idx="35">
                  <c:v>-9.7699626167013807E-15</c:v>
                </c:pt>
                <c:pt idx="36">
                  <c:v>-0.20000000000001</c:v>
                </c:pt>
                <c:pt idx="37">
                  <c:v>-0.40000000000001001</c:v>
                </c:pt>
                <c:pt idx="38">
                  <c:v>-0.60000000000000997</c:v>
                </c:pt>
                <c:pt idx="39">
                  <c:v>-0.80000000000001004</c:v>
                </c:pt>
                <c:pt idx="40">
                  <c:v>-1.00000000000001</c:v>
                </c:pt>
                <c:pt idx="41">
                  <c:v>-1.2000000000000099</c:v>
                </c:pt>
                <c:pt idx="42">
                  <c:v>-1.4000000000000099</c:v>
                </c:pt>
                <c:pt idx="43">
                  <c:v>-1.6000000000000101</c:v>
                </c:pt>
                <c:pt idx="44">
                  <c:v>-1.80000000000001</c:v>
                </c:pt>
                <c:pt idx="45">
                  <c:v>-2.0000000000000102</c:v>
                </c:pt>
                <c:pt idx="46">
                  <c:v>-2.2000000000000099</c:v>
                </c:pt>
                <c:pt idx="47">
                  <c:v>-2.4000000000000101</c:v>
                </c:pt>
                <c:pt idx="48">
                  <c:v>-2.6000000000000099</c:v>
                </c:pt>
                <c:pt idx="49">
                  <c:v>-2.80000000000001</c:v>
                </c:pt>
                <c:pt idx="50">
                  <c:v>-3</c:v>
                </c:pt>
              </c:numCache>
            </c:numRef>
          </c:xVal>
          <c:yVal>
            <c:numRef>
              <c:f>Лист6!$E$2:$E$52</c:f>
              <c:numCache>
                <c:formatCode>0,00</c:formatCode>
                <c:ptCount val="51"/>
                <c:pt idx="0">
                  <c:v>3.1910218920346241</c:v>
                </c:pt>
                <c:pt idx="1">
                  <c:v>2.9817718099047985</c:v>
                </c:pt>
                <c:pt idx="2">
                  <c:v>3.2098007698612574</c:v>
                </c:pt>
                <c:pt idx="3">
                  <c:v>2.9713364373537905</c:v>
                </c:pt>
                <c:pt idx="4">
                  <c:v>3.0784023122519497</c:v>
                </c:pt>
                <c:pt idx="5">
                  <c:v>3.2501432059351498</c:v>
                </c:pt>
                <c:pt idx="6">
                  <c:v>2.9877242374203981</c:v>
                </c:pt>
                <c:pt idx="7">
                  <c:v>3.1273646716154251</c:v>
                </c:pt>
                <c:pt idx="8">
                  <c:v>2.9112481276327991</c:v>
                </c:pt>
                <c:pt idx="9">
                  <c:v>3.005561986168459</c:v>
                </c:pt>
                <c:pt idx="10">
                  <c:v>3.1556917551722474</c:v>
                </c:pt>
                <c:pt idx="11">
                  <c:v>2.9296313470385416</c:v>
                </c:pt>
                <c:pt idx="12">
                  <c:v>3.0249285718249279</c:v>
                </c:pt>
                <c:pt idx="13">
                  <c:v>3.1090113390495531</c:v>
                </c:pt>
                <c:pt idx="14">
                  <c:v>2.864433204391462</c:v>
                </c:pt>
                <c:pt idx="15">
                  <c:v>2.9060217762252014</c:v>
                </c:pt>
                <c:pt idx="16">
                  <c:v>3.0342955194958754</c:v>
                </c:pt>
                <c:pt idx="17">
                  <c:v>3.0180179919776848</c:v>
                </c:pt>
                <c:pt idx="18">
                  <c:v>2.8904814944566226</c:v>
                </c:pt>
                <c:pt idx="19">
                  <c:v>2.8933657035622997</c:v>
                </c:pt>
                <c:pt idx="20">
                  <c:v>2.9689039408228979</c:v>
                </c:pt>
                <c:pt idx="21">
                  <c:v>2.9879474556686532</c:v>
                </c:pt>
                <c:pt idx="22">
                  <c:v>2.741776345983864</c:v>
                </c:pt>
                <c:pt idx="23">
                  <c:v>2.8056303168596446</c:v>
                </c:pt>
                <c:pt idx="24">
                  <c:v>2.8168245953721156</c:v>
                </c:pt>
                <c:pt idx="25">
                  <c:v>2.8610475450772843</c:v>
                </c:pt>
                <c:pt idx="26">
                  <c:v>2.7853799254721041</c:v>
                </c:pt>
                <c:pt idx="27">
                  <c:v>2.7418483424758642</c:v>
                </c:pt>
                <c:pt idx="28">
                  <c:v>2.5667120574389495</c:v>
                </c:pt>
                <c:pt idx="29">
                  <c:v>2.5456494291087388</c:v>
                </c:pt>
                <c:pt idx="30">
                  <c:v>2.5462462193231019</c:v>
                </c:pt>
                <c:pt idx="31">
                  <c:v>2.4871815985016879</c:v>
                </c:pt>
                <c:pt idx="32">
                  <c:v>2.4120793194273018</c:v>
                </c:pt>
                <c:pt idx="33">
                  <c:v>2.2879436184728212</c:v>
                </c:pt>
                <c:pt idx="34">
                  <c:v>2.0258595264217991</c:v>
                </c:pt>
                <c:pt idx="35">
                  <c:v>-10.178481604756202</c:v>
                </c:pt>
                <c:pt idx="36">
                  <c:v>2.0427668274481952</c:v>
                </c:pt>
                <c:pt idx="37">
                  <c:v>2.3236504925933135</c:v>
                </c:pt>
                <c:pt idx="38">
                  <c:v>2.4700621180447815</c:v>
                </c:pt>
                <c:pt idx="39">
                  <c:v>2.5675531064299144</c:v>
                </c:pt>
                <c:pt idx="40">
                  <c:v>2.6485238328319487</c:v>
                </c:pt>
                <c:pt idx="41">
                  <c:v>2.6859743654907122</c:v>
                </c:pt>
                <c:pt idx="42">
                  <c:v>2.7415057422846263</c:v>
                </c:pt>
                <c:pt idx="43">
                  <c:v>2.9101593607304452</c:v>
                </c:pt>
                <c:pt idx="44">
                  <c:v>2.9691710405201244</c:v>
                </c:pt>
                <c:pt idx="45">
                  <c:v>3.0369591484244527</c:v>
                </c:pt>
                <c:pt idx="46">
                  <c:v>3.0301007421084485</c:v>
                </c:pt>
                <c:pt idx="47">
                  <c:v>3.0600035864157196</c:v>
                </c:pt>
                <c:pt idx="48">
                  <c:v>3.0876909959171681</c:v>
                </c:pt>
                <c:pt idx="49">
                  <c:v>3.2929684532054839</c:v>
                </c:pt>
                <c:pt idx="50">
                  <c:v>3.2627409035034987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37024"/>
        <c:axId val="119535488"/>
      </c:scatterChart>
      <c:valAx>
        <c:axId val="119537024"/>
        <c:scaling>
          <c:orientation val="minMax"/>
        </c:scaling>
        <c:delete val="0"/>
        <c:axPos val="b"/>
        <c:numFmt formatCode="0,00" sourceLinked="1"/>
        <c:majorTickMark val="out"/>
        <c:minorTickMark val="none"/>
        <c:tickLblPos val="nextTo"/>
        <c:crossAx val="119535488"/>
        <c:crosses val="autoZero"/>
        <c:crossBetween val="midCat"/>
      </c:valAx>
      <c:valAx>
        <c:axId val="119535488"/>
        <c:scaling>
          <c:orientation val="minMax"/>
        </c:scaling>
        <c:delete val="0"/>
        <c:axPos val="l"/>
        <c:majorGridlines/>
        <c:numFmt formatCode="0,00" sourceLinked="1"/>
        <c:majorTickMark val="out"/>
        <c:minorTickMark val="none"/>
        <c:tickLblPos val="nextTo"/>
        <c:crossAx val="119537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17</xdr:row>
      <xdr:rowOff>80962</xdr:rowOff>
    </xdr:from>
    <xdr:to>
      <xdr:col>5</xdr:col>
      <xdr:colOff>428625</xdr:colOff>
      <xdr:row>31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22</xdr:row>
      <xdr:rowOff>52387</xdr:rowOff>
    </xdr:from>
    <xdr:to>
      <xdr:col>6</xdr:col>
      <xdr:colOff>266699</xdr:colOff>
      <xdr:row>38</xdr:row>
      <xdr:rowOff>123825</xdr:rowOff>
    </xdr:to>
    <xdr:graphicFrame macro="">
      <xdr:nvGraphicFramePr>
        <xdr:cNvPr id="2" name="Диаграмма 1" title="Средняя успеваемость студентов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34</xdr:row>
      <xdr:rowOff>23812</xdr:rowOff>
    </xdr:from>
    <xdr:to>
      <xdr:col>7</xdr:col>
      <xdr:colOff>561975</xdr:colOff>
      <xdr:row>48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54</xdr:row>
      <xdr:rowOff>61912</xdr:rowOff>
    </xdr:from>
    <xdr:to>
      <xdr:col>8</xdr:col>
      <xdr:colOff>95250</xdr:colOff>
      <xdr:row>68</xdr:row>
      <xdr:rowOff>138112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21</xdr:row>
      <xdr:rowOff>80962</xdr:rowOff>
    </xdr:from>
    <xdr:to>
      <xdr:col>7</xdr:col>
      <xdr:colOff>476250</xdr:colOff>
      <xdr:row>35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56</xdr:row>
      <xdr:rowOff>33337</xdr:rowOff>
    </xdr:from>
    <xdr:to>
      <xdr:col>8</xdr:col>
      <xdr:colOff>561974</xdr:colOff>
      <xdr:row>78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0.36292</cdr:x>
      <cdr:y>0.06652</cdr:y>
    </cdr:from>
    <cdr:to>
      <cdr:x>0.68146</cdr:x>
      <cdr:y>0.07734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81226" y="280988"/>
          <a:ext cx="1914525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76200</xdr:rowOff>
    </xdr:from>
    <xdr:to>
      <xdr:col>4</xdr:col>
      <xdr:colOff>371475</xdr:colOff>
      <xdr:row>6</xdr:row>
      <xdr:rowOff>28575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66700"/>
          <a:ext cx="259080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4</xdr:col>
      <xdr:colOff>314325</xdr:colOff>
      <xdr:row>11</xdr:row>
      <xdr:rowOff>142875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21431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219075</xdr:colOff>
      <xdr:row>6</xdr:row>
      <xdr:rowOff>171450</xdr:rowOff>
    </xdr:from>
    <xdr:to>
      <xdr:col>6</xdr:col>
      <xdr:colOff>552450</xdr:colOff>
      <xdr:row>11</xdr:row>
      <xdr:rowOff>123825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1314450"/>
          <a:ext cx="9429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4" activeCellId="1" sqref="A4:A10 D4:D10"/>
    </sheetView>
  </sheetViews>
  <sheetFormatPr defaultRowHeight="15" x14ac:dyDescent="0.25"/>
  <cols>
    <col min="1" max="1" width="14.42578125" customWidth="1"/>
    <col min="2" max="2" width="11.140625" customWidth="1"/>
    <col min="3" max="3" width="10.42578125" customWidth="1"/>
    <col min="4" max="4" width="22.28515625" customWidth="1"/>
  </cols>
  <sheetData>
    <row r="1" spans="1:5" x14ac:dyDescent="0.25">
      <c r="A1" s="6" t="s">
        <v>0</v>
      </c>
      <c r="B1" s="3"/>
      <c r="C1" s="3"/>
      <c r="D1" s="3"/>
    </row>
    <row r="2" spans="1:5" x14ac:dyDescent="0.25">
      <c r="A2" s="4"/>
      <c r="B2" s="4"/>
      <c r="C2" s="4"/>
      <c r="D2" s="4"/>
    </row>
    <row r="3" spans="1:5" x14ac:dyDescent="0.25">
      <c r="A3" s="7" t="s">
        <v>7</v>
      </c>
      <c r="B3" s="7" t="s">
        <v>8</v>
      </c>
      <c r="C3" s="7" t="s">
        <v>9</v>
      </c>
      <c r="D3" s="7" t="s">
        <v>10</v>
      </c>
    </row>
    <row r="4" spans="1:5" x14ac:dyDescent="0.25">
      <c r="A4" s="7" t="s">
        <v>11</v>
      </c>
      <c r="B4" s="5">
        <v>3245.2</v>
      </c>
      <c r="C4" s="5">
        <v>2345.4</v>
      </c>
      <c r="D4" s="5">
        <f>B4-C4</f>
        <v>899.79999999999973</v>
      </c>
      <c r="E4" s="2"/>
    </row>
    <row r="5" spans="1:5" x14ac:dyDescent="0.25">
      <c r="A5" s="7" t="s">
        <v>1</v>
      </c>
      <c r="B5" s="5">
        <v>4572.5</v>
      </c>
      <c r="C5" s="5">
        <v>3521.5</v>
      </c>
      <c r="D5" s="5">
        <f>B5-C5</f>
        <v>1051</v>
      </c>
      <c r="E5" s="2"/>
    </row>
    <row r="6" spans="1:5" x14ac:dyDescent="0.25">
      <c r="A6" s="7" t="s">
        <v>2</v>
      </c>
      <c r="B6" s="5">
        <v>6345.3</v>
      </c>
      <c r="C6" s="5">
        <v>4563.2</v>
      </c>
      <c r="D6" s="5">
        <f>B6-C6</f>
        <v>1782.1000000000004</v>
      </c>
      <c r="E6" s="2"/>
    </row>
    <row r="7" spans="1:5" x14ac:dyDescent="0.25">
      <c r="A7" s="7" t="s">
        <v>3</v>
      </c>
      <c r="B7" s="5">
        <v>2145.6</v>
      </c>
      <c r="C7" s="5">
        <v>1232.5</v>
      </c>
      <c r="D7" s="5">
        <f>B7-C7</f>
        <v>913.09999999999991</v>
      </c>
      <c r="E7" s="2"/>
    </row>
    <row r="8" spans="1:5" x14ac:dyDescent="0.25">
      <c r="A8" s="7" t="s">
        <v>4</v>
      </c>
      <c r="B8" s="5">
        <v>3445.4</v>
      </c>
      <c r="C8" s="5">
        <v>3210.3</v>
      </c>
      <c r="D8" s="5">
        <f>B8-C8</f>
        <v>235.09999999999991</v>
      </c>
      <c r="E8" s="2"/>
    </row>
    <row r="9" spans="1:5" x14ac:dyDescent="0.25">
      <c r="A9" s="7" t="s">
        <v>5</v>
      </c>
      <c r="B9" s="5">
        <v>3452.1</v>
      </c>
      <c r="C9" s="5">
        <v>3032.3</v>
      </c>
      <c r="D9" s="5">
        <f>B9-C9</f>
        <v>419.79999999999973</v>
      </c>
      <c r="E9" s="2"/>
    </row>
    <row r="10" spans="1:5" x14ac:dyDescent="0.25">
      <c r="A10" s="7" t="s">
        <v>6</v>
      </c>
      <c r="B10" s="5">
        <v>5343.4</v>
      </c>
      <c r="C10" s="5">
        <v>3492</v>
      </c>
      <c r="D10" s="5">
        <f>B10-C10</f>
        <v>1851.3999999999996</v>
      </c>
      <c r="E10" s="2"/>
    </row>
    <row r="11" spans="1:5" x14ac:dyDescent="0.25">
      <c r="A11" s="8" t="s">
        <v>12</v>
      </c>
      <c r="B11" s="5">
        <f>AVERAGE(B4:B10)</f>
        <v>4078.5</v>
      </c>
      <c r="C11" s="5">
        <f t="shared" ref="C11:D11" si="0">AVERAGE(C4:C10)</f>
        <v>3056.7428571428568</v>
      </c>
      <c r="D11" s="5">
        <f t="shared" si="0"/>
        <v>1021.7571428571428</v>
      </c>
      <c r="E11" s="2"/>
    </row>
    <row r="12" spans="1:5" x14ac:dyDescent="0.25">
      <c r="A12" s="4"/>
      <c r="B12" s="4"/>
      <c r="C12" s="4"/>
      <c r="D12" s="4"/>
    </row>
    <row r="13" spans="1:5" x14ac:dyDescent="0.25">
      <c r="A13" s="8" t="s">
        <v>13</v>
      </c>
      <c r="B13" s="4"/>
      <c r="C13" s="4"/>
      <c r="D13" s="5">
        <f>SUM(D4:D10)</f>
        <v>7152.2999999999993</v>
      </c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16" workbookViewId="0">
      <selection activeCell="F4" sqref="F4:F11"/>
    </sheetView>
  </sheetViews>
  <sheetFormatPr defaultRowHeight="15" x14ac:dyDescent="0.25"/>
  <cols>
    <col min="1" max="1" width="20.140625" customWidth="1"/>
    <col min="2" max="2" width="13.140625" bestFit="1" customWidth="1"/>
    <col min="6" max="6" width="10.140625" customWidth="1"/>
    <col min="7" max="7" width="11.140625" customWidth="1"/>
  </cols>
  <sheetData>
    <row r="1" spans="1:7" ht="16.5" thickBot="1" x14ac:dyDescent="0.3">
      <c r="A1" s="12" t="s">
        <v>14</v>
      </c>
      <c r="B1" s="13"/>
      <c r="C1" s="13"/>
      <c r="D1" s="13"/>
      <c r="E1" s="13"/>
      <c r="F1" s="13"/>
      <c r="G1" s="14"/>
    </row>
    <row r="2" spans="1:7" ht="31.5" customHeight="1" thickBot="1" x14ac:dyDescent="0.3">
      <c r="A2" s="15" t="s">
        <v>15</v>
      </c>
      <c r="B2" s="15" t="s">
        <v>16</v>
      </c>
      <c r="C2" s="12" t="s">
        <v>17</v>
      </c>
      <c r="D2" s="13"/>
      <c r="E2" s="14"/>
      <c r="F2" s="15" t="s">
        <v>18</v>
      </c>
      <c r="G2" s="15" t="s">
        <v>19</v>
      </c>
    </row>
    <row r="3" spans="1:7" ht="32.25" thickBot="1" x14ac:dyDescent="0.3">
      <c r="A3" s="16"/>
      <c r="B3" s="16"/>
      <c r="C3" s="9" t="s">
        <v>20</v>
      </c>
      <c r="D3" s="9" t="s">
        <v>21</v>
      </c>
      <c r="E3" s="9" t="s">
        <v>22</v>
      </c>
      <c r="F3" s="16"/>
      <c r="G3" s="16"/>
    </row>
    <row r="4" spans="1:7" ht="16.5" thickBot="1" x14ac:dyDescent="0.3">
      <c r="A4" s="10" t="s">
        <v>23</v>
      </c>
      <c r="B4" s="9">
        <v>1</v>
      </c>
      <c r="C4" s="9">
        <f>3*n+a</f>
        <v>17</v>
      </c>
      <c r="D4" s="9">
        <f>67-n+a</f>
        <v>72</v>
      </c>
      <c r="E4" s="9">
        <f>n+65-a</f>
        <v>60</v>
      </c>
      <c r="F4" s="11">
        <f>AVERAGE(C4:E4)</f>
        <v>49.666666666666664</v>
      </c>
      <c r="G4" s="11" t="str">
        <f>IF(F4&gt;60,  "есть","нет")</f>
        <v>нет</v>
      </c>
    </row>
    <row r="5" spans="1:7" ht="16.5" thickBot="1" x14ac:dyDescent="0.3">
      <c r="A5" s="10" t="s">
        <v>24</v>
      </c>
      <c r="B5" s="9">
        <v>2</v>
      </c>
      <c r="C5" s="9">
        <f>5*n-a</f>
        <v>7</v>
      </c>
      <c r="D5" s="9">
        <f>3*n+2*a</f>
        <v>25</v>
      </c>
      <c r="E5" s="9">
        <f>78-n+a</f>
        <v>83</v>
      </c>
      <c r="F5" s="11">
        <f t="shared" ref="F5:F11" si="0">AVERAGE(C5:E5)</f>
        <v>38.333333333333336</v>
      </c>
      <c r="G5" s="11" t="str">
        <f t="shared" ref="G5:G11" si="1">IF(F5&gt;60,  "есть","нет")</f>
        <v>нет</v>
      </c>
    </row>
    <row r="6" spans="1:7" ht="16.5" thickBot="1" x14ac:dyDescent="0.3">
      <c r="A6" s="10" t="s">
        <v>25</v>
      </c>
      <c r="B6" s="9">
        <v>1</v>
      </c>
      <c r="C6" s="9">
        <f>6*n-a</f>
        <v>10</v>
      </c>
      <c r="D6" s="9">
        <f>32+n</f>
        <v>35</v>
      </c>
      <c r="E6" s="9">
        <f>69+n-a</f>
        <v>64</v>
      </c>
      <c r="F6" s="11">
        <f t="shared" si="0"/>
        <v>36.333333333333336</v>
      </c>
      <c r="G6" s="11" t="str">
        <f t="shared" si="1"/>
        <v>нет</v>
      </c>
    </row>
    <row r="7" spans="1:7" ht="16.5" thickBot="1" x14ac:dyDescent="0.3">
      <c r="A7" s="10" t="s">
        <v>26</v>
      </c>
      <c r="B7" s="9">
        <v>1</v>
      </c>
      <c r="C7" s="9">
        <f>5*a</f>
        <v>40</v>
      </c>
      <c r="D7" s="9">
        <f>65+n</f>
        <v>68</v>
      </c>
      <c r="E7" s="9">
        <f>5*n</f>
        <v>15</v>
      </c>
      <c r="F7" s="11">
        <f t="shared" si="0"/>
        <v>41</v>
      </c>
      <c r="G7" s="11" t="str">
        <f t="shared" si="1"/>
        <v>нет</v>
      </c>
    </row>
    <row r="8" spans="1:7" ht="16.5" thickBot="1" x14ac:dyDescent="0.3">
      <c r="A8" s="10" t="s">
        <v>27</v>
      </c>
      <c r="B8" s="9">
        <v>2</v>
      </c>
      <c r="C8" s="9">
        <f>3*n+2*a</f>
        <v>25</v>
      </c>
      <c r="D8" s="9">
        <f>76-n+a</f>
        <v>81</v>
      </c>
      <c r="E8" s="9">
        <f>87-n</f>
        <v>84</v>
      </c>
      <c r="F8" s="11">
        <f t="shared" si="0"/>
        <v>63.333333333333336</v>
      </c>
      <c r="G8" s="11" t="str">
        <f t="shared" si="1"/>
        <v>есть</v>
      </c>
    </row>
    <row r="9" spans="1:7" ht="16.5" thickBot="1" x14ac:dyDescent="0.3">
      <c r="A9" s="10" t="s">
        <v>28</v>
      </c>
      <c r="B9" s="9">
        <v>1</v>
      </c>
      <c r="C9" s="9">
        <f>n+67</f>
        <v>70</v>
      </c>
      <c r="D9" s="9">
        <f>6*n-a</f>
        <v>10</v>
      </c>
      <c r="E9" s="9">
        <f>6*n+a</f>
        <v>26</v>
      </c>
      <c r="F9" s="11">
        <f t="shared" si="0"/>
        <v>35.333333333333336</v>
      </c>
      <c r="G9" s="11" t="str">
        <f t="shared" si="1"/>
        <v>нет</v>
      </c>
    </row>
    <row r="10" spans="1:7" ht="16.5" thickBot="1" x14ac:dyDescent="0.3">
      <c r="A10" s="10" t="s">
        <v>29</v>
      </c>
      <c r="B10" s="9">
        <v>1</v>
      </c>
      <c r="C10" s="9">
        <f>87-n</f>
        <v>84</v>
      </c>
      <c r="D10" s="9">
        <f>3*n</f>
        <v>9</v>
      </c>
      <c r="E10" s="9">
        <f>88-n+a</f>
        <v>93</v>
      </c>
      <c r="F10" s="11">
        <f t="shared" si="0"/>
        <v>62</v>
      </c>
      <c r="G10" s="11" t="str">
        <f t="shared" si="1"/>
        <v>есть</v>
      </c>
    </row>
    <row r="11" spans="1:7" ht="16.5" thickBot="1" x14ac:dyDescent="0.3">
      <c r="A11" s="10" t="s">
        <v>30</v>
      </c>
      <c r="B11" s="9">
        <v>2</v>
      </c>
      <c r="C11" s="9">
        <f>n+56</f>
        <v>59</v>
      </c>
      <c r="D11" s="9">
        <f>5*n+3*a</f>
        <v>39</v>
      </c>
      <c r="E11" s="9">
        <f>3*n+4*a</f>
        <v>41</v>
      </c>
      <c r="F11" s="11">
        <f t="shared" si="0"/>
        <v>46.333333333333336</v>
      </c>
      <c r="G11" s="11" t="str">
        <f t="shared" si="1"/>
        <v>нет</v>
      </c>
    </row>
    <row r="12" spans="1:7" ht="15.75" thickBot="1" x14ac:dyDescent="0.3"/>
    <row r="13" spans="1:7" ht="54" customHeight="1" thickBot="1" x14ac:dyDescent="0.3">
      <c r="A13" s="17" t="s">
        <v>31</v>
      </c>
      <c r="B13" s="18">
        <f>SUM(F4:F11)/8</f>
        <v>46.541666666666664</v>
      </c>
    </row>
    <row r="14" spans="1:7" ht="52.5" customHeight="1" thickBot="1" x14ac:dyDescent="0.3">
      <c r="A14" s="19" t="s">
        <v>32</v>
      </c>
      <c r="B14" s="20">
        <f>MAX(F4:F11)</f>
        <v>63.333333333333336</v>
      </c>
    </row>
    <row r="15" spans="1:7" ht="62.25" customHeight="1" thickBot="1" x14ac:dyDescent="0.3">
      <c r="A15" s="19" t="s">
        <v>33</v>
      </c>
      <c r="B15" s="20">
        <f>MIN(F4:F11)</f>
        <v>35.333333333333336</v>
      </c>
    </row>
    <row r="18" spans="1:2" ht="15.75" x14ac:dyDescent="0.25">
      <c r="A18" s="21" t="s">
        <v>34</v>
      </c>
      <c r="B18" s="23">
        <v>3</v>
      </c>
    </row>
    <row r="19" spans="1:2" ht="15.75" x14ac:dyDescent="0.25">
      <c r="A19" s="22" t="s">
        <v>35</v>
      </c>
      <c r="B19" s="23">
        <v>8</v>
      </c>
    </row>
  </sheetData>
  <mergeCells count="6">
    <mergeCell ref="A1:G1"/>
    <mergeCell ref="A2:A3"/>
    <mergeCell ref="B2:B3"/>
    <mergeCell ref="C2:E2"/>
    <mergeCell ref="F2:F3"/>
    <mergeCell ref="G2: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9" workbookViewId="0">
      <selection activeCell="H10" sqref="H10"/>
    </sheetView>
  </sheetViews>
  <sheetFormatPr defaultRowHeight="15" x14ac:dyDescent="0.25"/>
  <sheetData>
    <row r="1" spans="1:5" ht="18" x14ac:dyDescent="0.35">
      <c r="A1" s="24" t="s">
        <v>36</v>
      </c>
      <c r="B1" s="25" t="s">
        <v>37</v>
      </c>
      <c r="C1" s="26" t="s">
        <v>38</v>
      </c>
      <c r="D1" s="26" t="s">
        <v>39</v>
      </c>
      <c r="E1" s="26" t="s">
        <v>37</v>
      </c>
    </row>
    <row r="2" spans="1:5" x14ac:dyDescent="0.25">
      <c r="A2" s="1">
        <v>5</v>
      </c>
      <c r="B2">
        <f>(A2+1)/(COS(A2^3+1))^2</f>
        <v>6.7332052863161724</v>
      </c>
      <c r="C2">
        <f>(A2+1)</f>
        <v>6</v>
      </c>
      <c r="D2">
        <f>(COS(A2^3+1))^2</f>
        <v>0.8911060549711356</v>
      </c>
      <c r="E2">
        <f>C2/D2</f>
        <v>6.7332052863161724</v>
      </c>
    </row>
    <row r="3" spans="1:5" x14ac:dyDescent="0.25">
      <c r="A3" s="1">
        <v>4.8</v>
      </c>
      <c r="B3">
        <f t="shared" ref="B3:B32" si="0">(A3+1)/(COS(A3^3+1))^2</f>
        <v>1355.4572708899907</v>
      </c>
      <c r="C3">
        <f t="shared" ref="C3:C32" si="1">(A3+1)</f>
        <v>5.8</v>
      </c>
      <c r="D3">
        <f t="shared" ref="D3:D32" si="2">(COS(A3^3+1))^2</f>
        <v>4.2789987737435137E-3</v>
      </c>
      <c r="E3">
        <f t="shared" ref="E3:E32" si="3">C3/D3</f>
        <v>1355.4572708899907</v>
      </c>
    </row>
    <row r="4" spans="1:5" x14ac:dyDescent="0.25">
      <c r="A4" s="1">
        <v>4.5999999999999996</v>
      </c>
      <c r="B4">
        <f t="shared" si="0"/>
        <v>16.395840562374609</v>
      </c>
      <c r="C4">
        <f t="shared" si="1"/>
        <v>5.6</v>
      </c>
      <c r="D4">
        <f t="shared" si="2"/>
        <v>0.34155004000532635</v>
      </c>
      <c r="E4">
        <f t="shared" si="3"/>
        <v>16.395840562374609</v>
      </c>
    </row>
    <row r="5" spans="1:5" x14ac:dyDescent="0.25">
      <c r="A5" s="1">
        <v>4.4000000000000004</v>
      </c>
      <c r="B5">
        <f t="shared" si="0"/>
        <v>124.50087602918164</v>
      </c>
      <c r="C5">
        <f t="shared" si="1"/>
        <v>5.4</v>
      </c>
      <c r="D5">
        <f t="shared" si="2"/>
        <v>4.3373188785710226E-2</v>
      </c>
      <c r="E5">
        <f t="shared" si="3"/>
        <v>124.50087602918164</v>
      </c>
    </row>
    <row r="6" spans="1:5" x14ac:dyDescent="0.25">
      <c r="A6" s="1">
        <v>4.2</v>
      </c>
      <c r="B6">
        <f t="shared" si="0"/>
        <v>5.734392522985603</v>
      </c>
      <c r="C6">
        <f t="shared" si="1"/>
        <v>5.2</v>
      </c>
      <c r="D6">
        <f t="shared" si="2"/>
        <v>0.90680921809179327</v>
      </c>
      <c r="E6">
        <f t="shared" si="3"/>
        <v>5.734392522985603</v>
      </c>
    </row>
    <row r="7" spans="1:5" x14ac:dyDescent="0.25">
      <c r="A7" s="1">
        <v>4</v>
      </c>
      <c r="B7">
        <f t="shared" si="0"/>
        <v>15.805062394966873</v>
      </c>
      <c r="C7">
        <f t="shared" si="1"/>
        <v>5</v>
      </c>
      <c r="D7">
        <f t="shared" si="2"/>
        <v>0.31635433477265179</v>
      </c>
      <c r="E7">
        <f t="shared" si="3"/>
        <v>15.805062394966873</v>
      </c>
    </row>
    <row r="8" spans="1:5" x14ac:dyDescent="0.25">
      <c r="A8" s="1">
        <v>3.8</v>
      </c>
      <c r="B8">
        <f t="shared" si="0"/>
        <v>7.8963542892468697</v>
      </c>
      <c r="C8">
        <f t="shared" si="1"/>
        <v>4.8</v>
      </c>
      <c r="D8">
        <f t="shared" si="2"/>
        <v>0.60787546051936447</v>
      </c>
      <c r="E8">
        <f t="shared" si="3"/>
        <v>7.8963542892468697</v>
      </c>
    </row>
    <row r="9" spans="1:5" x14ac:dyDescent="0.25">
      <c r="A9" s="1">
        <v>3.6</v>
      </c>
      <c r="B9">
        <f t="shared" si="0"/>
        <v>6.1945100811288425</v>
      </c>
      <c r="C9">
        <f t="shared" si="1"/>
        <v>4.5999999999999996</v>
      </c>
      <c r="D9">
        <f t="shared" si="2"/>
        <v>0.74259302830317275</v>
      </c>
      <c r="E9">
        <f t="shared" si="3"/>
        <v>6.1945100811288425</v>
      </c>
    </row>
    <row r="10" spans="1:5" x14ac:dyDescent="0.25">
      <c r="A10" s="1">
        <v>3.4</v>
      </c>
      <c r="B10">
        <f t="shared" si="0"/>
        <v>5.9574943299977505</v>
      </c>
      <c r="C10">
        <f t="shared" si="1"/>
        <v>4.4000000000000004</v>
      </c>
      <c r="D10">
        <f t="shared" si="2"/>
        <v>0.73856553716630424</v>
      </c>
      <c r="E10">
        <f t="shared" si="3"/>
        <v>5.9574943299977505</v>
      </c>
    </row>
    <row r="11" spans="1:5" x14ac:dyDescent="0.25">
      <c r="A11" s="1">
        <v>3.2</v>
      </c>
      <c r="B11">
        <f t="shared" si="0"/>
        <v>8.4698078075453669</v>
      </c>
      <c r="C11">
        <f t="shared" si="1"/>
        <v>4.2</v>
      </c>
      <c r="D11">
        <f t="shared" si="2"/>
        <v>0.49587902056743383</v>
      </c>
      <c r="E11">
        <f t="shared" si="3"/>
        <v>8.4698078075453669</v>
      </c>
    </row>
    <row r="12" spans="1:5" x14ac:dyDescent="0.25">
      <c r="A12" s="1">
        <v>3</v>
      </c>
      <c r="B12">
        <f t="shared" si="0"/>
        <v>4.3168104893007948</v>
      </c>
      <c r="C12">
        <f t="shared" si="1"/>
        <v>4</v>
      </c>
      <c r="D12">
        <f t="shared" si="2"/>
        <v>0.92661005386129203</v>
      </c>
      <c r="E12">
        <f t="shared" si="3"/>
        <v>4.3168104893007948</v>
      </c>
    </row>
    <row r="13" spans="1:5" x14ac:dyDescent="0.25">
      <c r="A13" s="1">
        <v>2.8</v>
      </c>
      <c r="B13">
        <f t="shared" si="0"/>
        <v>11.580938781458981</v>
      </c>
      <c r="C13">
        <f t="shared" si="1"/>
        <v>3.8</v>
      </c>
      <c r="D13">
        <f t="shared" si="2"/>
        <v>0.32812538531710217</v>
      </c>
      <c r="E13">
        <f t="shared" si="3"/>
        <v>11.580938781458981</v>
      </c>
    </row>
    <row r="14" spans="1:5" x14ac:dyDescent="0.25">
      <c r="A14" s="1">
        <v>2.6</v>
      </c>
      <c r="B14">
        <f t="shared" si="0"/>
        <v>3.8834311191706554</v>
      </c>
      <c r="C14">
        <f t="shared" si="1"/>
        <v>3.6</v>
      </c>
      <c r="D14">
        <f t="shared" si="2"/>
        <v>0.92701528352814333</v>
      </c>
      <c r="E14">
        <f t="shared" si="3"/>
        <v>3.8834311191706554</v>
      </c>
    </row>
    <row r="15" spans="1:5" x14ac:dyDescent="0.25">
      <c r="A15" s="1">
        <v>2.4</v>
      </c>
      <c r="B15">
        <f t="shared" si="0"/>
        <v>8.4561961683936637</v>
      </c>
      <c r="C15">
        <f t="shared" si="1"/>
        <v>3.4</v>
      </c>
      <c r="D15">
        <f t="shared" si="2"/>
        <v>0.40207203478888343</v>
      </c>
      <c r="E15">
        <f t="shared" si="3"/>
        <v>8.4561961683936637</v>
      </c>
    </row>
    <row r="16" spans="1:5" x14ac:dyDescent="0.25">
      <c r="A16" s="1">
        <v>2.2000000000000002</v>
      </c>
      <c r="B16">
        <f t="shared" si="0"/>
        <v>8.6817456788132485</v>
      </c>
      <c r="C16">
        <f t="shared" si="1"/>
        <v>3.2</v>
      </c>
      <c r="D16">
        <f t="shared" si="2"/>
        <v>0.36858946557363614</v>
      </c>
      <c r="E16">
        <f t="shared" si="3"/>
        <v>8.6817456788132485</v>
      </c>
    </row>
    <row r="17" spans="1:5" x14ac:dyDescent="0.25">
      <c r="A17" s="1">
        <v>2</v>
      </c>
      <c r="B17">
        <f t="shared" si="0"/>
        <v>3.6137683673288383</v>
      </c>
      <c r="C17">
        <f t="shared" si="1"/>
        <v>3</v>
      </c>
      <c r="D17">
        <f t="shared" si="2"/>
        <v>0.83015835412203998</v>
      </c>
      <c r="E17">
        <f t="shared" si="3"/>
        <v>3.6137683673288383</v>
      </c>
    </row>
    <row r="18" spans="1:5" x14ac:dyDescent="0.25">
      <c r="A18" s="1">
        <v>1.8</v>
      </c>
      <c r="B18">
        <f t="shared" si="0"/>
        <v>3.8469265239375328</v>
      </c>
      <c r="C18">
        <f t="shared" si="1"/>
        <v>2.8</v>
      </c>
      <c r="D18">
        <f t="shared" si="2"/>
        <v>0.72785377692476738</v>
      </c>
      <c r="E18">
        <f t="shared" si="3"/>
        <v>3.8469265239375328</v>
      </c>
    </row>
    <row r="19" spans="1:5" x14ac:dyDescent="0.25">
      <c r="A19" s="1">
        <v>1.6</v>
      </c>
      <c r="B19">
        <f t="shared" si="0"/>
        <v>18.56093722880172</v>
      </c>
      <c r="C19">
        <f t="shared" si="1"/>
        <v>2.6</v>
      </c>
      <c r="D19">
        <f t="shared" si="2"/>
        <v>0.14007913328673297</v>
      </c>
      <c r="E19">
        <f t="shared" si="3"/>
        <v>18.56093722880172</v>
      </c>
    </row>
    <row r="20" spans="1:5" x14ac:dyDescent="0.25">
      <c r="A20" s="1">
        <v>1.4</v>
      </c>
      <c r="B20">
        <f t="shared" si="0"/>
        <v>3.5349582962948336</v>
      </c>
      <c r="C20">
        <f t="shared" si="1"/>
        <v>2.4</v>
      </c>
      <c r="D20">
        <f t="shared" si="2"/>
        <v>0.67893304498544149</v>
      </c>
      <c r="E20">
        <f t="shared" si="3"/>
        <v>3.5349582962948336</v>
      </c>
    </row>
    <row r="21" spans="1:5" x14ac:dyDescent="0.25">
      <c r="A21" s="1">
        <v>1.2</v>
      </c>
      <c r="B21">
        <f t="shared" si="0"/>
        <v>2.623810875764967</v>
      </c>
      <c r="C21">
        <f t="shared" si="1"/>
        <v>2.2000000000000002</v>
      </c>
      <c r="D21">
        <f t="shared" si="2"/>
        <v>0.83847506705626962</v>
      </c>
      <c r="E21">
        <f t="shared" si="3"/>
        <v>2.623810875764967</v>
      </c>
    </row>
    <row r="22" spans="1:5" x14ac:dyDescent="0.25">
      <c r="A22" s="1">
        <v>1</v>
      </c>
      <c r="B22">
        <f t="shared" si="0"/>
        <v>11.548798408083835</v>
      </c>
      <c r="C22">
        <f t="shared" si="1"/>
        <v>2</v>
      </c>
      <c r="D22">
        <f t="shared" si="2"/>
        <v>0.17317818956819406</v>
      </c>
      <c r="E22">
        <f t="shared" si="3"/>
        <v>11.548798408083835</v>
      </c>
    </row>
    <row r="23" spans="1:5" x14ac:dyDescent="0.25">
      <c r="A23" s="1">
        <v>0.8</v>
      </c>
      <c r="B23">
        <f t="shared" si="0"/>
        <v>521.28187626059855</v>
      </c>
      <c r="C23">
        <f t="shared" si="1"/>
        <v>1.8</v>
      </c>
      <c r="D23">
        <f t="shared" si="2"/>
        <v>3.4530262454398981E-3</v>
      </c>
      <c r="E23">
        <f t="shared" si="3"/>
        <v>521.28187626059855</v>
      </c>
    </row>
    <row r="24" spans="1:5" x14ac:dyDescent="0.25">
      <c r="A24" s="1">
        <v>0.6</v>
      </c>
      <c r="B24">
        <f t="shared" si="0"/>
        <v>13.257507857444063</v>
      </c>
      <c r="C24">
        <f t="shared" si="1"/>
        <v>1.6</v>
      </c>
      <c r="D24">
        <f t="shared" si="2"/>
        <v>0.12068633239403313</v>
      </c>
      <c r="E24">
        <f t="shared" si="3"/>
        <v>13.257507857444063</v>
      </c>
    </row>
    <row r="25" spans="1:5" x14ac:dyDescent="0.25">
      <c r="A25" s="1">
        <v>0.4</v>
      </c>
      <c r="B25">
        <f t="shared" si="0"/>
        <v>5.9424632294926951</v>
      </c>
      <c r="C25">
        <f t="shared" si="1"/>
        <v>1.4</v>
      </c>
      <c r="D25">
        <f t="shared" si="2"/>
        <v>0.23559253897470345</v>
      </c>
      <c r="E25">
        <f t="shared" si="3"/>
        <v>5.9424632294926951</v>
      </c>
    </row>
    <row r="26" spans="1:5" x14ac:dyDescent="0.25">
      <c r="A26" s="1">
        <v>0.2</v>
      </c>
      <c r="B26">
        <f t="shared" si="0"/>
        <v>4.2152718909110982</v>
      </c>
      <c r="C26">
        <f t="shared" si="1"/>
        <v>1.2</v>
      </c>
      <c r="D26">
        <f t="shared" si="2"/>
        <v>0.28467914551073698</v>
      </c>
      <c r="E26">
        <f t="shared" si="3"/>
        <v>4.2152718909110982</v>
      </c>
    </row>
    <row r="27" spans="1:5" x14ac:dyDescent="0.25">
      <c r="A27" s="1">
        <v>0</v>
      </c>
      <c r="B27">
        <f t="shared" si="0"/>
        <v>3.4255188208147591</v>
      </c>
      <c r="C27">
        <f t="shared" si="1"/>
        <v>1</v>
      </c>
      <c r="D27">
        <f t="shared" si="2"/>
        <v>0.29192658172642888</v>
      </c>
      <c r="E27">
        <f t="shared" si="3"/>
        <v>3.4255188208147591</v>
      </c>
    </row>
    <row r="28" spans="1:5" x14ac:dyDescent="0.25">
      <c r="A28" s="1">
        <v>-0.2</v>
      </c>
      <c r="B28">
        <f t="shared" si="0"/>
        <v>2.6735529941418998</v>
      </c>
      <c r="C28">
        <f t="shared" si="1"/>
        <v>0.8</v>
      </c>
      <c r="D28">
        <f t="shared" si="2"/>
        <v>0.29922728360085005</v>
      </c>
      <c r="E28">
        <f t="shared" si="3"/>
        <v>2.6735529941418998</v>
      </c>
    </row>
    <row r="29" spans="1:5" x14ac:dyDescent="0.25">
      <c r="A29" s="1">
        <v>-0.4</v>
      </c>
      <c r="B29">
        <f t="shared" si="0"/>
        <v>1.7061689936738538</v>
      </c>
      <c r="C29">
        <f t="shared" si="1"/>
        <v>0.6</v>
      </c>
      <c r="D29">
        <f t="shared" si="2"/>
        <v>0.35166504738081894</v>
      </c>
      <c r="E29">
        <f t="shared" si="3"/>
        <v>1.7061689936738538</v>
      </c>
    </row>
    <row r="30" spans="1:5" x14ac:dyDescent="0.25">
      <c r="A30" s="1">
        <v>-0.6</v>
      </c>
      <c r="B30">
        <f t="shared" si="0"/>
        <v>0.79776917957431226</v>
      </c>
      <c r="C30">
        <f t="shared" si="1"/>
        <v>0.4</v>
      </c>
      <c r="D30">
        <f t="shared" si="2"/>
        <v>0.50139816157530559</v>
      </c>
      <c r="E30">
        <f t="shared" si="3"/>
        <v>0.79776917957431226</v>
      </c>
    </row>
    <row r="31" spans="1:5" x14ac:dyDescent="0.25">
      <c r="A31" s="1">
        <v>-0.80000000000001004</v>
      </c>
      <c r="B31">
        <f t="shared" si="0"/>
        <v>0.2563543726006281</v>
      </c>
      <c r="C31">
        <f t="shared" si="1"/>
        <v>0.19999999999998996</v>
      </c>
      <c r="D31">
        <f t="shared" si="2"/>
        <v>0.78017003560757647</v>
      </c>
      <c r="E31">
        <f t="shared" si="3"/>
        <v>0.2563543726006281</v>
      </c>
    </row>
    <row r="32" spans="1:5" x14ac:dyDescent="0.25">
      <c r="A32" s="1">
        <v>-1.00000000000001</v>
      </c>
      <c r="B32">
        <f t="shared" si="0"/>
        <v>-9.9920072216264089E-15</v>
      </c>
      <c r="C32">
        <f t="shared" si="1"/>
        <v>-9.9920072216264089E-15</v>
      </c>
      <c r="D32">
        <f t="shared" si="2"/>
        <v>1</v>
      </c>
      <c r="E32">
        <f t="shared" si="3"/>
        <v>-9.9920072216264089E-15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D6" sqref="D6"/>
    </sheetView>
  </sheetViews>
  <sheetFormatPr defaultRowHeight="15" x14ac:dyDescent="0.25"/>
  <sheetData>
    <row r="1" spans="1:2" x14ac:dyDescent="0.25">
      <c r="A1" s="26" t="s">
        <v>41</v>
      </c>
      <c r="B1" s="24" t="s">
        <v>40</v>
      </c>
    </row>
    <row r="2" spans="1:2" x14ac:dyDescent="0.25">
      <c r="A2" s="27">
        <v>-3</v>
      </c>
      <c r="B2" s="28">
        <f>(LN(A2^2)-SQRT(A2+4))/((COS(A2^2+ABS(A2)))^3+5)+3</f>
        <v>3.2137557667953356</v>
      </c>
    </row>
    <row r="3" spans="1:2" x14ac:dyDescent="0.25">
      <c r="A3" s="27">
        <v>-2.8</v>
      </c>
      <c r="B3" s="28">
        <f t="shared" ref="B2:B30" si="0">(LN(A3^2)-SQRT(A3+4))/((COS(A3^2+ABS(A3)))^3+5)+3</f>
        <v>3.1943991225085142</v>
      </c>
    </row>
    <row r="4" spans="1:2" x14ac:dyDescent="0.25">
      <c r="A4" s="27">
        <v>-2.6</v>
      </c>
      <c r="B4" s="28">
        <f t="shared" si="0"/>
        <v>3.1816665673466606</v>
      </c>
    </row>
    <row r="5" spans="1:2" x14ac:dyDescent="0.25">
      <c r="A5" s="27">
        <v>-2.4</v>
      </c>
      <c r="B5" s="28">
        <f t="shared" si="0"/>
        <v>3.0977397784534113</v>
      </c>
    </row>
    <row r="6" spans="1:2" x14ac:dyDescent="0.25">
      <c r="A6" s="27">
        <v>-2.2000000000000002</v>
      </c>
      <c r="B6" s="28">
        <f t="shared" si="0"/>
        <v>3.0436964278874847</v>
      </c>
    </row>
    <row r="7" spans="1:2" x14ac:dyDescent="0.25">
      <c r="A7" s="27">
        <v>-2</v>
      </c>
      <c r="B7" s="28">
        <f t="shared" si="0"/>
        <v>2.9952560374230983</v>
      </c>
    </row>
    <row r="8" spans="1:2" x14ac:dyDescent="0.25">
      <c r="A8" s="27">
        <v>-1.8</v>
      </c>
      <c r="B8" s="28">
        <f t="shared" si="0"/>
        <v>2.938874051383161</v>
      </c>
    </row>
    <row r="9" spans="1:2" x14ac:dyDescent="0.25">
      <c r="A9" s="27">
        <v>-1.6</v>
      </c>
      <c r="B9" s="28">
        <f t="shared" si="0"/>
        <v>2.8745375798488424</v>
      </c>
    </row>
    <row r="10" spans="1:2" x14ac:dyDescent="0.25">
      <c r="A10" s="27">
        <v>-1.4</v>
      </c>
      <c r="B10" s="28">
        <f t="shared" si="0"/>
        <v>2.7691395678615005</v>
      </c>
    </row>
    <row r="11" spans="1:2" x14ac:dyDescent="0.25">
      <c r="A11" s="27">
        <v>-1.2</v>
      </c>
      <c r="B11" s="28">
        <f t="shared" si="0"/>
        <v>2.6974782677496405</v>
      </c>
    </row>
    <row r="12" spans="1:2" x14ac:dyDescent="0.25">
      <c r="A12" s="27">
        <v>-1</v>
      </c>
      <c r="B12" s="28">
        <f t="shared" si="0"/>
        <v>2.6485238328319456</v>
      </c>
    </row>
    <row r="13" spans="1:2" x14ac:dyDescent="0.25">
      <c r="A13" s="27">
        <v>-0.8</v>
      </c>
      <c r="B13" s="28">
        <f t="shared" si="0"/>
        <v>2.5531699662185812</v>
      </c>
    </row>
    <row r="14" spans="1:2" x14ac:dyDescent="0.25">
      <c r="A14" s="27">
        <v>-0.6</v>
      </c>
      <c r="B14" s="28">
        <f t="shared" si="0"/>
        <v>2.4477247817449359</v>
      </c>
    </row>
    <row r="15" spans="1:2" x14ac:dyDescent="0.25">
      <c r="A15" s="27">
        <v>-0.4</v>
      </c>
      <c r="B15" s="28">
        <f t="shared" si="0"/>
        <v>2.3349110906766226</v>
      </c>
    </row>
    <row r="16" spans="1:2" x14ac:dyDescent="0.25">
      <c r="A16" s="27">
        <v>-0.2</v>
      </c>
      <c r="B16" s="28">
        <f t="shared" si="0"/>
        <v>2.1264642814900125</v>
      </c>
    </row>
    <row r="17" spans="1:2" x14ac:dyDescent="0.25">
      <c r="A17" s="27">
        <v>0</v>
      </c>
      <c r="B17" s="28" t="e">
        <f t="shared" si="0"/>
        <v>#NUM!</v>
      </c>
    </row>
    <row r="18" spans="1:2" x14ac:dyDescent="0.25">
      <c r="A18" s="27">
        <v>0.2</v>
      </c>
      <c r="B18" s="28">
        <f t="shared" si="0"/>
        <v>2.1095569804636565</v>
      </c>
    </row>
    <row r="19" spans="1:2" x14ac:dyDescent="0.25">
      <c r="A19" s="27">
        <v>0.4</v>
      </c>
      <c r="B19" s="28">
        <f>(LN(A19^2)-SQRT(A19+4))/((COS(A19^2+ABS(A19)))^3+5)+3</f>
        <v>2.2992042165561486</v>
      </c>
    </row>
    <row r="20" spans="1:2" x14ac:dyDescent="0.25">
      <c r="A20" s="27">
        <v>0.6</v>
      </c>
      <c r="B20" s="28">
        <f t="shared" si="0"/>
        <v>2.3897419831274664</v>
      </c>
    </row>
    <row r="21" spans="1:2" x14ac:dyDescent="0.25">
      <c r="A21" s="27">
        <v>0.8</v>
      </c>
      <c r="B21" s="28">
        <f t="shared" si="0"/>
        <v>2.4727984582903622</v>
      </c>
    </row>
    <row r="22" spans="1:2" x14ac:dyDescent="0.25">
      <c r="A22" s="27">
        <v>1</v>
      </c>
      <c r="B22" s="28">
        <f t="shared" si="0"/>
        <v>2.5462462193231037</v>
      </c>
    </row>
    <row r="23" spans="1:2" x14ac:dyDescent="0.25">
      <c r="A23" s="27">
        <v>1.2</v>
      </c>
      <c r="B23" s="28">
        <f t="shared" si="0"/>
        <v>2.5571533313676662</v>
      </c>
    </row>
    <row r="24" spans="1:2" x14ac:dyDescent="0.25">
      <c r="A24" s="27">
        <v>1.4</v>
      </c>
      <c r="B24" s="28">
        <f t="shared" si="0"/>
        <v>2.5943458830158304</v>
      </c>
    </row>
    <row r="25" spans="1:2" x14ac:dyDescent="0.25">
      <c r="A25" s="27">
        <v>1.6</v>
      </c>
      <c r="B25" s="28">
        <f t="shared" si="0"/>
        <v>2.7062265615942684</v>
      </c>
    </row>
    <row r="26" spans="1:2" x14ac:dyDescent="0.25">
      <c r="A26" s="27">
        <v>1.8</v>
      </c>
      <c r="B26" s="28">
        <f t="shared" si="0"/>
        <v>2.7550829363351417</v>
      </c>
    </row>
    <row r="27" spans="1:2" x14ac:dyDescent="0.25">
      <c r="A27" s="27">
        <v>2</v>
      </c>
      <c r="B27" s="28">
        <f t="shared" si="0"/>
        <v>2.8193444340759344</v>
      </c>
    </row>
    <row r="28" spans="1:2" x14ac:dyDescent="0.25">
      <c r="A28" s="27">
        <v>2.2000000000000002</v>
      </c>
      <c r="B28" s="28">
        <f t="shared" si="0"/>
        <v>2.8304202811511492</v>
      </c>
    </row>
    <row r="29" spans="1:2" x14ac:dyDescent="0.25">
      <c r="A29" s="27">
        <v>2.4</v>
      </c>
      <c r="B29" s="28">
        <f t="shared" si="0"/>
        <v>2.8433665088973417</v>
      </c>
    </row>
    <row r="30" spans="1:2" x14ac:dyDescent="0.25">
      <c r="A30" s="27">
        <v>2.6</v>
      </c>
      <c r="B30" s="28">
        <f t="shared" si="0"/>
        <v>2.8357519174133583</v>
      </c>
    </row>
    <row r="31" spans="1:2" x14ac:dyDescent="0.25">
      <c r="A31" s="27">
        <v>2.80000000000001</v>
      </c>
      <c r="B31" s="28">
        <f t="shared" ref="B3:B52" si="1">(LN(A31^2)-SQRT(A31+4))/((COS(A31^2+ABS(A31)))^3+5)+3</f>
        <v>2.8893781249716906</v>
      </c>
    </row>
    <row r="32" spans="1:2" x14ac:dyDescent="0.25">
      <c r="A32" s="27">
        <v>3.0000000000000102</v>
      </c>
      <c r="B32" s="28">
        <f t="shared" si="1"/>
        <v>2.919918804114737</v>
      </c>
    </row>
    <row r="33" spans="1:2" x14ac:dyDescent="0.25">
      <c r="A33" s="27">
        <v>3.2000000000000099</v>
      </c>
      <c r="B33" s="28">
        <f t="shared" si="1"/>
        <v>2.9321932764315073</v>
      </c>
    </row>
    <row r="34" spans="1:2" x14ac:dyDescent="0.25">
      <c r="A34" s="27">
        <v>3.4000000000000101</v>
      </c>
      <c r="B34" s="28">
        <f t="shared" si="1"/>
        <v>2.9407858092099066</v>
      </c>
    </row>
    <row r="35" spans="1:2" x14ac:dyDescent="0.25">
      <c r="A35" s="27">
        <v>3.6000000000000099</v>
      </c>
      <c r="B35" s="28">
        <f t="shared" si="1"/>
        <v>2.9586507324704017</v>
      </c>
    </row>
    <row r="36" spans="1:2" x14ac:dyDescent="0.25">
      <c r="A36" s="27">
        <v>3.80000000000001</v>
      </c>
      <c r="B36" s="28">
        <f t="shared" si="1"/>
        <v>2.9778702772834205</v>
      </c>
    </row>
    <row r="37" spans="1:2" x14ac:dyDescent="0.25">
      <c r="A37" s="27">
        <v>4.0000000000000098</v>
      </c>
      <c r="B37" s="28">
        <f t="shared" si="1"/>
        <v>2.9889820714403736</v>
      </c>
    </row>
    <row r="38" spans="1:2" x14ac:dyDescent="0.25">
      <c r="A38" s="27">
        <v>4.2000000000000099</v>
      </c>
      <c r="B38" s="28">
        <f t="shared" si="1"/>
        <v>3.0016373675179109</v>
      </c>
    </row>
    <row r="39" spans="1:2" x14ac:dyDescent="0.25">
      <c r="A39" s="27">
        <v>4.4000000000000101</v>
      </c>
      <c r="B39" s="28">
        <f t="shared" si="1"/>
        <v>3.0129669905536618</v>
      </c>
    </row>
    <row r="40" spans="1:2" x14ac:dyDescent="0.25">
      <c r="A40" s="27">
        <v>4.6000000000000103</v>
      </c>
      <c r="B40" s="28">
        <f t="shared" si="1"/>
        <v>3.0216132249572656</v>
      </c>
    </row>
    <row r="41" spans="1:2" x14ac:dyDescent="0.25">
      <c r="A41" s="27">
        <v>4.8000000000000096</v>
      </c>
      <c r="B41" s="28">
        <f t="shared" si="1"/>
        <v>3.040144119715138</v>
      </c>
    </row>
    <row r="42" spans="1:2" x14ac:dyDescent="0.25">
      <c r="A42" s="27">
        <v>5.0000000000000098</v>
      </c>
      <c r="B42" s="28">
        <f t="shared" si="1"/>
        <v>3.0437430559662113</v>
      </c>
    </row>
    <row r="43" spans="1:2" x14ac:dyDescent="0.25">
      <c r="A43" s="27">
        <v>5.2000000000000099</v>
      </c>
      <c r="B43" s="28">
        <f t="shared" si="1"/>
        <v>3.0497173769914863</v>
      </c>
    </row>
    <row r="44" spans="1:2" x14ac:dyDescent="0.25">
      <c r="A44" s="27">
        <v>5.4000000000000101</v>
      </c>
      <c r="B44" s="28">
        <f t="shared" si="1"/>
        <v>3.0767138138995467</v>
      </c>
    </row>
    <row r="45" spans="1:2" x14ac:dyDescent="0.25">
      <c r="A45" s="27">
        <v>5.6000000000000103</v>
      </c>
      <c r="B45" s="28">
        <f t="shared" si="1"/>
        <v>3.0642424525014968</v>
      </c>
    </row>
    <row r="46" spans="1:2" x14ac:dyDescent="0.25">
      <c r="A46" s="27">
        <v>5.8000000000000096</v>
      </c>
      <c r="B46" s="28">
        <f t="shared" si="1"/>
        <v>3.0771189421772731</v>
      </c>
    </row>
    <row r="47" spans="1:2" x14ac:dyDescent="0.25">
      <c r="A47" s="27">
        <v>6.0000000000000098</v>
      </c>
      <c r="B47" s="28">
        <f t="shared" si="1"/>
        <v>3.0853404936712443</v>
      </c>
    </row>
    <row r="48" spans="1:2" x14ac:dyDescent="0.25">
      <c r="A48" s="27">
        <v>6.2000000000000099</v>
      </c>
      <c r="B48" s="28">
        <f t="shared" si="1"/>
        <v>3.0828571125670163</v>
      </c>
    </row>
    <row r="49" spans="1:2" x14ac:dyDescent="0.25">
      <c r="A49" s="27">
        <v>6.4000000000000101</v>
      </c>
      <c r="B49" s="28">
        <f t="shared" si="1"/>
        <v>3.1195048508745735</v>
      </c>
    </row>
    <row r="50" spans="1:2" x14ac:dyDescent="0.25">
      <c r="A50" s="27">
        <v>6.6000000000000103</v>
      </c>
      <c r="B50" s="28">
        <f t="shared" si="1"/>
        <v>3.0866352920096132</v>
      </c>
    </row>
    <row r="51" spans="1:2" x14ac:dyDescent="0.25">
      <c r="A51" s="27">
        <v>6.8000000000000096</v>
      </c>
      <c r="B51" s="28">
        <f t="shared" si="1"/>
        <v>3.1307692924038886</v>
      </c>
    </row>
    <row r="52" spans="1:2" x14ac:dyDescent="0.25">
      <c r="A52" s="27">
        <v>7</v>
      </c>
      <c r="B52" s="28">
        <f t="shared" si="1"/>
        <v>3.1023273611330793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" sqref="A2:B18"/>
    </sheetView>
  </sheetViews>
  <sheetFormatPr defaultRowHeight="15" x14ac:dyDescent="0.25"/>
  <sheetData>
    <row r="1" spans="1:2" x14ac:dyDescent="0.25">
      <c r="A1" s="24" t="s">
        <v>36</v>
      </c>
      <c r="B1" s="25" t="s">
        <v>37</v>
      </c>
    </row>
    <row r="2" spans="1:2" x14ac:dyDescent="0.25">
      <c r="A2" s="1">
        <v>0</v>
      </c>
      <c r="B2">
        <f>IF(A2&lt;1, COS(A2), IF(A2&lt;=6, SIN(A2),TAN(A2)))</f>
        <v>1</v>
      </c>
    </row>
    <row r="3" spans="1:2" x14ac:dyDescent="0.25">
      <c r="A3" s="1">
        <v>0.5</v>
      </c>
      <c r="B3">
        <f t="shared" ref="B3:B18" si="0">IF(A3&lt;1, COS(A3), IF(A3&lt;=6, SIN(A3),TAN(A3)))</f>
        <v>0.87758256189037276</v>
      </c>
    </row>
    <row r="4" spans="1:2" x14ac:dyDescent="0.25">
      <c r="A4" s="1">
        <v>1</v>
      </c>
      <c r="B4">
        <f t="shared" si="0"/>
        <v>0.8414709848078965</v>
      </c>
    </row>
    <row r="5" spans="1:2" x14ac:dyDescent="0.25">
      <c r="A5" s="1">
        <v>1.5</v>
      </c>
      <c r="B5">
        <f t="shared" si="0"/>
        <v>0.99749498660405445</v>
      </c>
    </row>
    <row r="6" spans="1:2" x14ac:dyDescent="0.25">
      <c r="A6" s="1">
        <v>2</v>
      </c>
      <c r="B6">
        <f t="shared" si="0"/>
        <v>0.90929742682568171</v>
      </c>
    </row>
    <row r="7" spans="1:2" x14ac:dyDescent="0.25">
      <c r="A7" s="1">
        <v>2.5</v>
      </c>
      <c r="B7">
        <f t="shared" si="0"/>
        <v>0.59847214410395655</v>
      </c>
    </row>
    <row r="8" spans="1:2" x14ac:dyDescent="0.25">
      <c r="A8" s="1">
        <v>3</v>
      </c>
      <c r="B8">
        <f t="shared" si="0"/>
        <v>0.14112000805986721</v>
      </c>
    </row>
    <row r="9" spans="1:2" x14ac:dyDescent="0.25">
      <c r="A9" s="1">
        <v>3.5</v>
      </c>
      <c r="B9">
        <f t="shared" si="0"/>
        <v>-0.35078322768961984</v>
      </c>
    </row>
    <row r="10" spans="1:2" x14ac:dyDescent="0.25">
      <c r="A10" s="1">
        <v>4</v>
      </c>
      <c r="B10">
        <f t="shared" si="0"/>
        <v>-0.7568024953079282</v>
      </c>
    </row>
    <row r="11" spans="1:2" x14ac:dyDescent="0.25">
      <c r="A11" s="1">
        <v>4.5</v>
      </c>
      <c r="B11">
        <f t="shared" si="0"/>
        <v>-0.97753011766509701</v>
      </c>
    </row>
    <row r="12" spans="1:2" x14ac:dyDescent="0.25">
      <c r="A12" s="1">
        <v>5</v>
      </c>
      <c r="B12">
        <f t="shared" si="0"/>
        <v>-0.95892427466313845</v>
      </c>
    </row>
    <row r="13" spans="1:2" x14ac:dyDescent="0.25">
      <c r="A13" s="1">
        <v>5.5</v>
      </c>
      <c r="B13">
        <f t="shared" si="0"/>
        <v>-0.70554032557039192</v>
      </c>
    </row>
    <row r="14" spans="1:2" x14ac:dyDescent="0.25">
      <c r="A14" s="1">
        <v>6</v>
      </c>
      <c r="B14">
        <f t="shared" si="0"/>
        <v>-0.27941549819892586</v>
      </c>
    </row>
    <row r="15" spans="1:2" x14ac:dyDescent="0.25">
      <c r="A15" s="1">
        <v>6.5</v>
      </c>
      <c r="B15">
        <f t="shared" si="0"/>
        <v>0.22027720034589682</v>
      </c>
    </row>
    <row r="16" spans="1:2" x14ac:dyDescent="0.25">
      <c r="A16" s="1">
        <v>7</v>
      </c>
      <c r="B16">
        <f t="shared" si="0"/>
        <v>0.87144798272431878</v>
      </c>
    </row>
    <row r="17" spans="1:2" x14ac:dyDescent="0.25">
      <c r="A17" s="1">
        <v>7.5</v>
      </c>
      <c r="B17">
        <f t="shared" si="0"/>
        <v>2.706013866772691</v>
      </c>
    </row>
    <row r="18" spans="1:2" x14ac:dyDescent="0.25">
      <c r="A18" s="1">
        <v>8</v>
      </c>
      <c r="B18">
        <f t="shared" si="0"/>
        <v>-6.799711455220379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0" zoomScaleNormal="100" workbookViewId="0">
      <selection activeCell="H51" sqref="H51"/>
    </sheetView>
  </sheetViews>
  <sheetFormatPr defaultRowHeight="15" x14ac:dyDescent="0.25"/>
  <cols>
    <col min="2" max="2" width="11.5703125" bestFit="1" customWidth="1"/>
    <col min="3" max="3" width="12.28515625" bestFit="1" customWidth="1"/>
    <col min="4" max="4" width="9.28515625" bestFit="1" customWidth="1"/>
    <col min="5" max="5" width="12.28515625" bestFit="1" customWidth="1"/>
  </cols>
  <sheetData>
    <row r="1" spans="1:5" ht="18" x14ac:dyDescent="0.35">
      <c r="A1" s="1" t="s">
        <v>36</v>
      </c>
      <c r="B1" s="1" t="s">
        <v>38</v>
      </c>
      <c r="C1" s="1" t="s">
        <v>39</v>
      </c>
      <c r="D1" s="1" t="s">
        <v>42</v>
      </c>
      <c r="E1" s="1" t="s">
        <v>37</v>
      </c>
    </row>
    <row r="2" spans="1:5" x14ac:dyDescent="0.25">
      <c r="A2" s="27">
        <v>7</v>
      </c>
      <c r="B2" s="27">
        <f>(LN(POWER(A2,2)))/(POWER(COS(POWER(A2,2)+ABS(A2)+5),3)+5)</f>
        <v>0.7810499052750266</v>
      </c>
      <c r="C2" s="27">
        <f>-(SQRT(A2+4))/(POWER(COS(POWER(A2,2)+ABS(A2)),3)+5)</f>
        <v>-0.59002801324040244</v>
      </c>
      <c r="D2" s="27">
        <f>3</f>
        <v>3</v>
      </c>
      <c r="E2" s="27">
        <f>B2+C2+D2</f>
        <v>3.1910218920346241</v>
      </c>
    </row>
    <row r="3" spans="1:5" x14ac:dyDescent="0.25">
      <c r="A3" s="27">
        <v>6.8</v>
      </c>
      <c r="B3" s="27">
        <f t="shared" ref="B3:B52" si="0">(LN(POWER(A3,2)))/(POWER(COS(POWER(A3,2)+ABS(A3)+5),3)+5)</f>
        <v>0.76669234539361941</v>
      </c>
      <c r="C3" s="27">
        <f t="shared" ref="C3:C52" si="1">-(SQRT(A3+4))/(POWER(COS(POWER(A3,2)+ABS(A3)),3)+5)</f>
        <v>-0.78492053548882079</v>
      </c>
      <c r="D3" s="27">
        <f>3</f>
        <v>3</v>
      </c>
      <c r="E3" s="27">
        <f t="shared" ref="E3:E52" si="2">B3+C3+D3</f>
        <v>2.9817718099047985</v>
      </c>
    </row>
    <row r="4" spans="1:5" x14ac:dyDescent="0.25">
      <c r="A4" s="27">
        <v>6.6</v>
      </c>
      <c r="B4" s="27">
        <f t="shared" si="0"/>
        <v>0.7539319063319746</v>
      </c>
      <c r="C4" s="27">
        <f t="shared" si="1"/>
        <v>-0.5441311364707172</v>
      </c>
      <c r="D4" s="27">
        <f>3</f>
        <v>3</v>
      </c>
      <c r="E4" s="27">
        <f t="shared" si="2"/>
        <v>3.2098007698612574</v>
      </c>
    </row>
    <row r="5" spans="1:5" x14ac:dyDescent="0.25">
      <c r="A5" s="27">
        <v>6.4</v>
      </c>
      <c r="B5" s="27">
        <f t="shared" si="0"/>
        <v>0.76157057580060428</v>
      </c>
      <c r="C5" s="27">
        <f t="shared" si="1"/>
        <v>-0.79023413844681378</v>
      </c>
      <c r="D5" s="27">
        <f>3</f>
        <v>3</v>
      </c>
      <c r="E5" s="27">
        <f t="shared" si="2"/>
        <v>2.9713364373537905</v>
      </c>
    </row>
    <row r="6" spans="1:5" x14ac:dyDescent="0.25">
      <c r="A6" s="27">
        <v>6.2</v>
      </c>
      <c r="B6" s="27">
        <f t="shared" si="0"/>
        <v>0.65954136012434139</v>
      </c>
      <c r="C6" s="27">
        <f t="shared" si="1"/>
        <v>-0.58113904787239168</v>
      </c>
      <c r="D6" s="27">
        <f>3</f>
        <v>3</v>
      </c>
      <c r="E6" s="27">
        <f t="shared" si="2"/>
        <v>3.0784023122519497</v>
      </c>
    </row>
    <row r="7" spans="1:5" x14ac:dyDescent="0.25">
      <c r="A7" s="27">
        <v>6</v>
      </c>
      <c r="B7" s="27">
        <f t="shared" si="0"/>
        <v>0.8907982189986684</v>
      </c>
      <c r="C7" s="27">
        <f t="shared" si="1"/>
        <v>-0.64065501306351846</v>
      </c>
      <c r="D7" s="27">
        <f>3</f>
        <v>3</v>
      </c>
      <c r="E7" s="27">
        <f t="shared" si="2"/>
        <v>3.2501432059351498</v>
      </c>
    </row>
    <row r="8" spans="1:5" x14ac:dyDescent="0.25">
      <c r="A8" s="27">
        <v>5.8</v>
      </c>
      <c r="B8" s="27">
        <f t="shared" si="0"/>
        <v>0.61443120517839478</v>
      </c>
      <c r="C8" s="27">
        <f t="shared" si="1"/>
        <v>-0.6267069677579965</v>
      </c>
      <c r="D8" s="27">
        <f>3</f>
        <v>3</v>
      </c>
      <c r="E8" s="27">
        <f t="shared" si="2"/>
        <v>2.9877242374203981</v>
      </c>
    </row>
    <row r="9" spans="1:5" x14ac:dyDescent="0.25">
      <c r="A9" s="27">
        <v>5.6</v>
      </c>
      <c r="B9" s="27">
        <f t="shared" si="0"/>
        <v>0.70074780614030052</v>
      </c>
      <c r="C9" s="27">
        <f t="shared" si="1"/>
        <v>-0.57338313452487544</v>
      </c>
      <c r="D9" s="27">
        <f>3</f>
        <v>3</v>
      </c>
      <c r="E9" s="27">
        <f t="shared" si="2"/>
        <v>3.1273646716154251</v>
      </c>
    </row>
    <row r="10" spans="1:5" x14ac:dyDescent="0.25">
      <c r="A10" s="27">
        <v>5.4</v>
      </c>
      <c r="B10" s="27">
        <f t="shared" si="0"/>
        <v>0.67773184450319623</v>
      </c>
      <c r="C10" s="27">
        <f t="shared" si="1"/>
        <v>-0.76648371687039718</v>
      </c>
      <c r="D10" s="27">
        <f>3</f>
        <v>3</v>
      </c>
      <c r="E10" s="27">
        <f t="shared" si="2"/>
        <v>2.9112481276327991</v>
      </c>
    </row>
    <row r="11" spans="1:5" x14ac:dyDescent="0.25">
      <c r="A11" s="27">
        <v>5.2</v>
      </c>
      <c r="B11" s="27">
        <f t="shared" si="0"/>
        <v>0.57641386722866694</v>
      </c>
      <c r="C11" s="27">
        <f t="shared" si="1"/>
        <v>-0.57085188106020779</v>
      </c>
      <c r="D11" s="27">
        <f>3</f>
        <v>3</v>
      </c>
      <c r="E11" s="27">
        <f t="shared" si="2"/>
        <v>3.005561986168459</v>
      </c>
    </row>
    <row r="12" spans="1:5" x14ac:dyDescent="0.25">
      <c r="A12" s="27">
        <v>5</v>
      </c>
      <c r="B12" s="27">
        <f t="shared" si="0"/>
        <v>0.755251656215016</v>
      </c>
      <c r="C12" s="27">
        <f t="shared" si="1"/>
        <v>-0.59955990104276857</v>
      </c>
      <c r="D12" s="27">
        <f>3</f>
        <v>3</v>
      </c>
      <c r="E12" s="27">
        <f t="shared" si="2"/>
        <v>3.1556917551722474</v>
      </c>
    </row>
    <row r="13" spans="1:5" x14ac:dyDescent="0.25">
      <c r="A13" s="27">
        <v>4.8</v>
      </c>
      <c r="B13" s="27">
        <f t="shared" si="0"/>
        <v>0.62705448938909547</v>
      </c>
      <c r="C13" s="27">
        <f t="shared" si="1"/>
        <v>-0.69742314235055414</v>
      </c>
      <c r="D13" s="27">
        <f>3</f>
        <v>3</v>
      </c>
      <c r="E13" s="27">
        <f t="shared" si="2"/>
        <v>2.9296313470385416</v>
      </c>
    </row>
    <row r="14" spans="1:5" x14ac:dyDescent="0.25">
      <c r="A14" s="27">
        <v>4.5999999999999996</v>
      </c>
      <c r="B14" s="27">
        <f t="shared" si="0"/>
        <v>0.55516143193124712</v>
      </c>
      <c r="C14" s="27">
        <f t="shared" si="1"/>
        <v>-0.53023286010631898</v>
      </c>
      <c r="D14" s="27">
        <f>3</f>
        <v>3</v>
      </c>
      <c r="E14" s="27">
        <f t="shared" si="2"/>
        <v>3.0249285718249279</v>
      </c>
    </row>
    <row r="15" spans="1:5" x14ac:dyDescent="0.25">
      <c r="A15" s="27">
        <v>4.4000000000000004</v>
      </c>
      <c r="B15" s="27">
        <f t="shared" si="0"/>
        <v>0.68778461396483204</v>
      </c>
      <c r="C15" s="27">
        <f t="shared" si="1"/>
        <v>-0.57877327491527908</v>
      </c>
      <c r="D15" s="27">
        <f>3</f>
        <v>3</v>
      </c>
      <c r="E15" s="27">
        <f t="shared" si="2"/>
        <v>3.1090113390495531</v>
      </c>
    </row>
    <row r="16" spans="1:5" x14ac:dyDescent="0.25">
      <c r="A16" s="27">
        <v>4.2</v>
      </c>
      <c r="B16" s="27">
        <f t="shared" si="0"/>
        <v>0.57432299754720073</v>
      </c>
      <c r="C16" s="27">
        <f t="shared" si="1"/>
        <v>-0.70988979315573852</v>
      </c>
      <c r="D16" s="27">
        <f>3</f>
        <v>3</v>
      </c>
      <c r="E16" s="27">
        <f t="shared" si="2"/>
        <v>2.864433204391462</v>
      </c>
    </row>
    <row r="17" spans="1:5" x14ac:dyDescent="0.25">
      <c r="A17" s="27">
        <v>4</v>
      </c>
      <c r="B17" s="27">
        <f t="shared" si="0"/>
        <v>0.46412169666951025</v>
      </c>
      <c r="C17" s="27">
        <f t="shared" si="1"/>
        <v>-0.55809992044430889</v>
      </c>
      <c r="D17" s="27">
        <f>3</f>
        <v>3</v>
      </c>
      <c r="E17" s="27">
        <f t="shared" si="2"/>
        <v>2.9060217762252014</v>
      </c>
    </row>
    <row r="18" spans="1:5" x14ac:dyDescent="0.25">
      <c r="A18" s="27">
        <v>3.8</v>
      </c>
      <c r="B18" s="27">
        <f t="shared" si="0"/>
        <v>0.53740522405716384</v>
      </c>
      <c r="C18" s="27">
        <f t="shared" si="1"/>
        <v>-0.50310970456128834</v>
      </c>
      <c r="D18" s="27">
        <f>3</f>
        <v>3</v>
      </c>
      <c r="E18" s="27">
        <f t="shared" si="2"/>
        <v>3.0342955194958754</v>
      </c>
    </row>
    <row r="19" spans="1:5" x14ac:dyDescent="0.25">
      <c r="A19" s="27">
        <v>3.6</v>
      </c>
      <c r="B19" s="27">
        <f t="shared" si="0"/>
        <v>0.60276642540542402</v>
      </c>
      <c r="C19" s="27">
        <f t="shared" si="1"/>
        <v>-0.58474843342773919</v>
      </c>
      <c r="D19" s="27">
        <f>3</f>
        <v>3</v>
      </c>
      <c r="E19" s="27">
        <f t="shared" si="2"/>
        <v>3.0180179919776848</v>
      </c>
    </row>
    <row r="20" spans="1:5" x14ac:dyDescent="0.25">
      <c r="A20" s="27">
        <v>3.4</v>
      </c>
      <c r="B20" s="27">
        <f t="shared" si="0"/>
        <v>0.48107363829937294</v>
      </c>
      <c r="C20" s="27">
        <f t="shared" si="1"/>
        <v>-0.59059214384275016</v>
      </c>
      <c r="D20" s="27">
        <f>3</f>
        <v>3</v>
      </c>
      <c r="E20" s="27">
        <f t="shared" si="2"/>
        <v>2.8904814944566226</v>
      </c>
    </row>
    <row r="21" spans="1:5" x14ac:dyDescent="0.25">
      <c r="A21" s="27">
        <v>3.2</v>
      </c>
      <c r="B21" s="27">
        <f t="shared" si="0"/>
        <v>0.40304287212552453</v>
      </c>
      <c r="C21" s="27">
        <f t="shared" si="1"/>
        <v>-0.50967716856322465</v>
      </c>
      <c r="D21" s="27">
        <f>3</f>
        <v>3</v>
      </c>
      <c r="E21" s="27">
        <f t="shared" si="2"/>
        <v>2.8933657035622997</v>
      </c>
    </row>
    <row r="22" spans="1:5" x14ac:dyDescent="0.25">
      <c r="A22" s="27">
        <v>3</v>
      </c>
      <c r="B22" s="27">
        <f t="shared" si="0"/>
        <v>0.44128365215883802</v>
      </c>
      <c r="C22" s="27">
        <f t="shared" si="1"/>
        <v>-0.47237971133594014</v>
      </c>
      <c r="D22" s="27">
        <f>3</f>
        <v>3</v>
      </c>
      <c r="E22" s="27">
        <f t="shared" si="2"/>
        <v>2.9689039408228979</v>
      </c>
    </row>
    <row r="23" spans="1:5" x14ac:dyDescent="0.25">
      <c r="A23" s="27">
        <v>2.8</v>
      </c>
      <c r="B23" s="27">
        <f t="shared" si="0"/>
        <v>0.51392192575708262</v>
      </c>
      <c r="C23" s="27">
        <f t="shared" si="1"/>
        <v>-0.52597447008842946</v>
      </c>
      <c r="D23" s="27">
        <f>3</f>
        <v>3</v>
      </c>
      <c r="E23" s="27">
        <f t="shared" si="2"/>
        <v>2.9879474556686532</v>
      </c>
    </row>
    <row r="24" spans="1:5" x14ac:dyDescent="0.25">
      <c r="A24" s="27">
        <v>2.6</v>
      </c>
      <c r="B24" s="27">
        <f t="shared" si="0"/>
        <v>0.38303138276187138</v>
      </c>
      <c r="C24" s="27">
        <f t="shared" si="1"/>
        <v>-0.64125503677800755</v>
      </c>
      <c r="D24" s="27">
        <f>3</f>
        <v>3</v>
      </c>
      <c r="E24" s="27">
        <f t="shared" si="2"/>
        <v>2.741776345983864</v>
      </c>
    </row>
    <row r="25" spans="1:5" x14ac:dyDescent="0.25">
      <c r="A25" s="27">
        <v>2.4</v>
      </c>
      <c r="B25" s="27">
        <f t="shared" si="0"/>
        <v>0.31437685597178405</v>
      </c>
      <c r="C25" s="27">
        <f t="shared" si="1"/>
        <v>-0.5087465391121393</v>
      </c>
      <c r="D25" s="27">
        <f>3</f>
        <v>3</v>
      </c>
      <c r="E25" s="27">
        <f t="shared" si="2"/>
        <v>2.8056303168596446</v>
      </c>
    </row>
    <row r="26" spans="1:5" x14ac:dyDescent="0.25">
      <c r="A26" s="27">
        <v>2.2000000000000002</v>
      </c>
      <c r="B26" s="27">
        <f t="shared" si="0"/>
        <v>0.27927798339699028</v>
      </c>
      <c r="C26" s="27">
        <f t="shared" si="1"/>
        <v>-0.46245338802487446</v>
      </c>
      <c r="D26" s="27">
        <f>3</f>
        <v>3</v>
      </c>
      <c r="E26" s="27">
        <f t="shared" si="2"/>
        <v>2.8168245953721156</v>
      </c>
    </row>
    <row r="27" spans="1:5" x14ac:dyDescent="0.25">
      <c r="A27" s="27">
        <v>2</v>
      </c>
      <c r="B27" s="27">
        <f t="shared" si="0"/>
        <v>0.27725886741712596</v>
      </c>
      <c r="C27" s="27">
        <f t="shared" si="1"/>
        <v>-0.41621132233984159</v>
      </c>
      <c r="D27" s="27">
        <f>3</f>
        <v>3</v>
      </c>
      <c r="E27" s="27">
        <f t="shared" si="2"/>
        <v>2.8610475450772843</v>
      </c>
    </row>
    <row r="28" spans="1:5" x14ac:dyDescent="0.25">
      <c r="A28" s="27">
        <v>1.8</v>
      </c>
      <c r="B28" s="27">
        <f t="shared" si="0"/>
        <v>0.26385529292558074</v>
      </c>
      <c r="C28" s="27">
        <f t="shared" si="1"/>
        <v>-0.47847536745347652</v>
      </c>
      <c r="D28" s="27">
        <f>3</f>
        <v>3</v>
      </c>
      <c r="E28" s="27">
        <f t="shared" si="2"/>
        <v>2.7853799254721041</v>
      </c>
    </row>
    <row r="29" spans="1:5" x14ac:dyDescent="0.25">
      <c r="A29" s="27">
        <v>1.6</v>
      </c>
      <c r="B29" s="27">
        <f t="shared" si="0"/>
        <v>0.22921711978303816</v>
      </c>
      <c r="C29" s="27">
        <f t="shared" si="1"/>
        <v>-0.48736877730717393</v>
      </c>
      <c r="D29" s="27">
        <f>3</f>
        <v>3</v>
      </c>
      <c r="E29" s="27">
        <f t="shared" si="2"/>
        <v>2.7418483424758642</v>
      </c>
    </row>
    <row r="30" spans="1:5" x14ac:dyDescent="0.25">
      <c r="A30" s="27">
        <v>1.4</v>
      </c>
      <c r="B30" s="27">
        <f t="shared" si="0"/>
        <v>0.13772549506857554</v>
      </c>
      <c r="C30" s="27">
        <f t="shared" si="1"/>
        <v>-0.57101343762962631</v>
      </c>
      <c r="D30" s="27">
        <f>3</f>
        <v>3</v>
      </c>
      <c r="E30" s="27">
        <f t="shared" si="2"/>
        <v>2.5667120574389495</v>
      </c>
    </row>
    <row r="31" spans="1:5" x14ac:dyDescent="0.25">
      <c r="A31" s="27">
        <v>1.19999999999999</v>
      </c>
      <c r="B31" s="27">
        <f t="shared" si="0"/>
        <v>7.2789220854851955E-2</v>
      </c>
      <c r="C31" s="27">
        <f t="shared" si="1"/>
        <v>-0.52713979174611336</v>
      </c>
      <c r="D31" s="27">
        <f>3</f>
        <v>3</v>
      </c>
      <c r="E31" s="27">
        <f t="shared" si="2"/>
        <v>2.5456494291087388</v>
      </c>
    </row>
    <row r="32" spans="1:5" x14ac:dyDescent="0.25">
      <c r="A32" s="27">
        <v>0.99999999999999001</v>
      </c>
      <c r="B32" s="27">
        <f t="shared" si="0"/>
        <v>-3.681318070937629E-15</v>
      </c>
      <c r="C32" s="27">
        <f t="shared" si="1"/>
        <v>-0.45375378067689454</v>
      </c>
      <c r="D32" s="27">
        <f>3</f>
        <v>3</v>
      </c>
      <c r="E32" s="27">
        <f t="shared" si="2"/>
        <v>2.5462462193231019</v>
      </c>
    </row>
    <row r="33" spans="1:5" x14ac:dyDescent="0.25">
      <c r="A33" s="27">
        <v>0.79999999999999005</v>
      </c>
      <c r="B33" s="27">
        <f t="shared" si="0"/>
        <v>-7.4834693431467952E-2</v>
      </c>
      <c r="C33" s="27">
        <f t="shared" si="1"/>
        <v>-0.43798370806684439</v>
      </c>
      <c r="D33" s="27">
        <f>3</f>
        <v>3</v>
      </c>
      <c r="E33" s="27">
        <f t="shared" si="2"/>
        <v>2.4871815985016879</v>
      </c>
    </row>
    <row r="34" spans="1:5" x14ac:dyDescent="0.25">
      <c r="A34" s="27">
        <v>0.59999999999998999</v>
      </c>
      <c r="B34" s="27">
        <f t="shared" si="0"/>
        <v>-0.17456401573741387</v>
      </c>
      <c r="C34" s="27">
        <f t="shared" si="1"/>
        <v>-0.41335666483528444</v>
      </c>
      <c r="D34" s="27">
        <f>3</f>
        <v>3</v>
      </c>
      <c r="E34" s="27">
        <f t="shared" si="2"/>
        <v>2.4120793194273018</v>
      </c>
    </row>
    <row r="35" spans="1:5" x14ac:dyDescent="0.25">
      <c r="A35" s="27">
        <v>0.39999999999998997</v>
      </c>
      <c r="B35" s="27">
        <f t="shared" si="0"/>
        <v>-0.33802911802347901</v>
      </c>
      <c r="C35" s="27">
        <f t="shared" si="1"/>
        <v>-0.37402726350369964</v>
      </c>
      <c r="D35" s="27">
        <f>3</f>
        <v>3</v>
      </c>
      <c r="E35" s="27">
        <f t="shared" si="2"/>
        <v>2.2879436184728212</v>
      </c>
    </row>
    <row r="36" spans="1:5" x14ac:dyDescent="0.25">
      <c r="A36" s="27">
        <v>0.19999999999998999</v>
      </c>
      <c r="B36" s="27">
        <f t="shared" si="0"/>
        <v>-0.6277522760543911</v>
      </c>
      <c r="C36" s="27">
        <f t="shared" si="1"/>
        <v>-0.34638819752381</v>
      </c>
      <c r="D36" s="27">
        <f>3</f>
        <v>3</v>
      </c>
      <c r="E36" s="27">
        <f t="shared" si="2"/>
        <v>2.0258595264217991</v>
      </c>
    </row>
    <row r="37" spans="1:5" x14ac:dyDescent="0.25">
      <c r="A37" s="27">
        <v>-9.7699626167013807E-15</v>
      </c>
      <c r="B37" s="27">
        <f t="shared" si="0"/>
        <v>-12.84514827142287</v>
      </c>
      <c r="C37" s="27">
        <f t="shared" si="1"/>
        <v>-0.33333333333333293</v>
      </c>
      <c r="D37" s="27">
        <f>3</f>
        <v>3</v>
      </c>
      <c r="E37" s="27">
        <f t="shared" si="2"/>
        <v>-10.178481604756202</v>
      </c>
    </row>
    <row r="38" spans="1:5" x14ac:dyDescent="0.25">
      <c r="A38" s="27">
        <v>-0.20000000000001</v>
      </c>
      <c r="B38" s="27">
        <f t="shared" si="0"/>
        <v>-0.62775227605434969</v>
      </c>
      <c r="C38" s="27">
        <f t="shared" si="1"/>
        <v>-0.32948089649745504</v>
      </c>
      <c r="D38" s="27">
        <f>3</f>
        <v>3</v>
      </c>
      <c r="E38" s="27">
        <f t="shared" si="2"/>
        <v>2.0427668274481952</v>
      </c>
    </row>
    <row r="39" spans="1:5" x14ac:dyDescent="0.25">
      <c r="A39" s="27">
        <v>-0.40000000000001001</v>
      </c>
      <c r="B39" s="27">
        <f t="shared" si="0"/>
        <v>-0.33802911802345803</v>
      </c>
      <c r="C39" s="27">
        <f t="shared" si="1"/>
        <v>-0.33832038938322828</v>
      </c>
      <c r="D39" s="27">
        <f>3</f>
        <v>3</v>
      </c>
      <c r="E39" s="27">
        <f t="shared" si="2"/>
        <v>2.3236504925933135</v>
      </c>
    </row>
    <row r="40" spans="1:5" x14ac:dyDescent="0.25">
      <c r="A40" s="27">
        <v>-0.60000000000000997</v>
      </c>
      <c r="B40" s="27">
        <f t="shared" si="0"/>
        <v>-0.17456401573740138</v>
      </c>
      <c r="C40" s="27">
        <f t="shared" si="1"/>
        <v>-0.35537386621781741</v>
      </c>
      <c r="D40" s="27">
        <f>3</f>
        <v>3</v>
      </c>
      <c r="E40" s="27">
        <f t="shared" si="2"/>
        <v>2.4700621180447815</v>
      </c>
    </row>
    <row r="41" spans="1:5" x14ac:dyDescent="0.25">
      <c r="A41" s="27">
        <v>-0.80000000000001004</v>
      </c>
      <c r="B41" s="27">
        <f t="shared" si="0"/>
        <v>-7.4834693431459876E-2</v>
      </c>
      <c r="C41" s="27">
        <f t="shared" si="1"/>
        <v>-0.35761220013862582</v>
      </c>
      <c r="D41" s="27">
        <f>3</f>
        <v>3</v>
      </c>
      <c r="E41" s="27">
        <f t="shared" si="2"/>
        <v>2.5675531064299144</v>
      </c>
    </row>
    <row r="42" spans="1:5" x14ac:dyDescent="0.25">
      <c r="A42" s="27">
        <v>-1.00000000000001</v>
      </c>
      <c r="B42" s="27">
        <f t="shared" si="0"/>
        <v>3.6813180709376022E-15</v>
      </c>
      <c r="C42" s="27">
        <f t="shared" si="1"/>
        <v>-0.35147616716805485</v>
      </c>
      <c r="D42" s="27">
        <f>3</f>
        <v>3</v>
      </c>
      <c r="E42" s="27">
        <f t="shared" si="2"/>
        <v>2.6485238328319487</v>
      </c>
    </row>
    <row r="43" spans="1:5" x14ac:dyDescent="0.25">
      <c r="A43" s="27">
        <v>-1.2000000000000099</v>
      </c>
      <c r="B43" s="27">
        <f t="shared" si="0"/>
        <v>7.2789220854858727E-2</v>
      </c>
      <c r="C43" s="27">
        <f t="shared" si="1"/>
        <v>-0.38681485536414667</v>
      </c>
      <c r="D43" s="27">
        <f>3</f>
        <v>3</v>
      </c>
      <c r="E43" s="27">
        <f t="shared" si="2"/>
        <v>2.6859743654907122</v>
      </c>
    </row>
    <row r="44" spans="1:5" x14ac:dyDescent="0.25">
      <c r="A44" s="27">
        <v>-1.4000000000000099</v>
      </c>
      <c r="B44" s="27">
        <f t="shared" si="0"/>
        <v>0.13772549506857917</v>
      </c>
      <c r="C44" s="27">
        <f t="shared" si="1"/>
        <v>-0.39621975278395299</v>
      </c>
      <c r="D44" s="27">
        <f>3</f>
        <v>3</v>
      </c>
      <c r="E44" s="27">
        <f t="shared" si="2"/>
        <v>2.7415057422846263</v>
      </c>
    </row>
    <row r="45" spans="1:5" x14ac:dyDescent="0.25">
      <c r="A45" s="27">
        <v>-1.6000000000000101</v>
      </c>
      <c r="B45" s="27">
        <f t="shared" si="0"/>
        <v>0.22921711978304296</v>
      </c>
      <c r="C45" s="27">
        <f t="shared" si="1"/>
        <v>-0.31905775905259753</v>
      </c>
      <c r="D45" s="27">
        <f>3</f>
        <v>3</v>
      </c>
      <c r="E45" s="27">
        <f t="shared" si="2"/>
        <v>2.9101593607304452</v>
      </c>
    </row>
    <row r="46" spans="1:5" x14ac:dyDescent="0.25">
      <c r="A46" s="27">
        <v>-1.80000000000001</v>
      </c>
      <c r="B46" s="27">
        <f t="shared" si="0"/>
        <v>0.26385529292558008</v>
      </c>
      <c r="C46" s="27">
        <f t="shared" si="1"/>
        <v>-0.29468425240545576</v>
      </c>
      <c r="D46" s="27">
        <f>3</f>
        <v>3</v>
      </c>
      <c r="E46" s="27">
        <f t="shared" si="2"/>
        <v>2.9691710405201244</v>
      </c>
    </row>
    <row r="47" spans="1:5" x14ac:dyDescent="0.25">
      <c r="A47" s="27">
        <v>-2.0000000000000102</v>
      </c>
      <c r="B47" s="27">
        <f t="shared" si="0"/>
        <v>0.27725886741712802</v>
      </c>
      <c r="C47" s="27">
        <f t="shared" si="1"/>
        <v>-0.24029971899267541</v>
      </c>
      <c r="D47" s="27">
        <f>3</f>
        <v>3</v>
      </c>
      <c r="E47" s="27">
        <f t="shared" si="2"/>
        <v>3.0369591484244527</v>
      </c>
    </row>
    <row r="48" spans="1:5" x14ac:dyDescent="0.25">
      <c r="A48" s="27">
        <v>-2.2000000000000099</v>
      </c>
      <c r="B48" s="27">
        <f t="shared" si="0"/>
        <v>0.27927798339698895</v>
      </c>
      <c r="C48" s="27">
        <f t="shared" si="1"/>
        <v>-0.24917724128854066</v>
      </c>
      <c r="D48" s="27">
        <f>3</f>
        <v>3</v>
      </c>
      <c r="E48" s="27">
        <f t="shared" si="2"/>
        <v>3.0301007421084485</v>
      </c>
    </row>
    <row r="49" spans="1:5" x14ac:dyDescent="0.25">
      <c r="A49" s="27">
        <v>-2.4000000000000101</v>
      </c>
      <c r="B49" s="27">
        <f t="shared" si="0"/>
        <v>0.31437685597178938</v>
      </c>
      <c r="C49" s="27">
        <f t="shared" si="1"/>
        <v>-0.25437326955606959</v>
      </c>
      <c r="D49" s="27">
        <f>3</f>
        <v>3</v>
      </c>
      <c r="E49" s="27">
        <f t="shared" si="2"/>
        <v>3.0600035864157196</v>
      </c>
    </row>
    <row r="50" spans="1:5" x14ac:dyDescent="0.25">
      <c r="A50" s="27">
        <v>-2.6000000000000099</v>
      </c>
      <c r="B50" s="27">
        <f t="shared" si="0"/>
        <v>0.38303138276187348</v>
      </c>
      <c r="C50" s="27">
        <f t="shared" si="1"/>
        <v>-0.2953403868447052</v>
      </c>
      <c r="D50" s="27">
        <f>3</f>
        <v>3</v>
      </c>
      <c r="E50" s="27">
        <f t="shared" si="2"/>
        <v>3.0876909959171681</v>
      </c>
    </row>
    <row r="51" spans="1:5" x14ac:dyDescent="0.25">
      <c r="A51" s="27">
        <v>-2.80000000000001</v>
      </c>
      <c r="B51" s="27">
        <f t="shared" si="0"/>
        <v>0.51392192575708628</v>
      </c>
      <c r="C51" s="27">
        <f t="shared" si="1"/>
        <v>-0.22095347255160222</v>
      </c>
      <c r="D51" s="27">
        <f>3</f>
        <v>3</v>
      </c>
      <c r="E51" s="27">
        <f t="shared" si="2"/>
        <v>3.2929684532054839</v>
      </c>
    </row>
    <row r="52" spans="1:5" x14ac:dyDescent="0.25">
      <c r="A52" s="27">
        <v>-3</v>
      </c>
      <c r="B52" s="27">
        <f t="shared" si="0"/>
        <v>0.44128365215883802</v>
      </c>
      <c r="C52" s="27">
        <f t="shared" si="1"/>
        <v>-0.17854274865533951</v>
      </c>
      <c r="D52" s="27">
        <f>3</f>
        <v>3</v>
      </c>
      <c r="E52" s="27">
        <f t="shared" si="2"/>
        <v>3.2627409035034987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K39"/>
  <sheetViews>
    <sheetView tabSelected="1" topLeftCell="C8" workbookViewId="0">
      <selection activeCell="J41" sqref="J41"/>
    </sheetView>
  </sheetViews>
  <sheetFormatPr defaultRowHeight="15" x14ac:dyDescent="0.25"/>
  <cols>
    <col min="8" max="8" width="11.5703125" customWidth="1"/>
  </cols>
  <sheetData>
    <row r="13" spans="2:8" x14ac:dyDescent="0.25">
      <c r="C13" s="29" t="s">
        <v>43</v>
      </c>
      <c r="D13" s="29"/>
      <c r="E13" s="29"/>
      <c r="F13" s="29"/>
      <c r="H13" s="4" t="s">
        <v>44</v>
      </c>
    </row>
    <row r="14" spans="2:8" x14ac:dyDescent="0.25">
      <c r="C14" s="30">
        <v>3</v>
      </c>
      <c r="D14" s="30">
        <v>14</v>
      </c>
      <c r="E14" s="30">
        <v>0</v>
      </c>
      <c r="F14" s="30">
        <v>-1</v>
      </c>
      <c r="H14" s="31">
        <v>20</v>
      </c>
    </row>
    <row r="15" spans="2:8" x14ac:dyDescent="0.25">
      <c r="B15" s="1"/>
      <c r="C15" s="30">
        <v>-5</v>
      </c>
      <c r="D15" s="30">
        <v>-2</v>
      </c>
      <c r="E15" s="30">
        <v>18</v>
      </c>
      <c r="F15" s="30">
        <v>0</v>
      </c>
      <c r="H15" s="31">
        <v>-10</v>
      </c>
    </row>
    <row r="16" spans="2:8" x14ac:dyDescent="0.25">
      <c r="C16" s="30">
        <v>17</v>
      </c>
      <c r="D16" s="30">
        <v>1</v>
      </c>
      <c r="E16" s="30">
        <v>-2</v>
      </c>
      <c r="F16" s="30">
        <v>10</v>
      </c>
      <c r="H16" s="31">
        <v>5</v>
      </c>
    </row>
    <row r="17" spans="3:11" x14ac:dyDescent="0.25">
      <c r="C17" s="30">
        <v>0</v>
      </c>
      <c r="D17" s="30">
        <v>-1</v>
      </c>
      <c r="E17" s="30">
        <v>0</v>
      </c>
      <c r="F17" s="30">
        <v>3</v>
      </c>
      <c r="H17" s="31">
        <v>9</v>
      </c>
    </row>
    <row r="20" spans="3:11" ht="18" x14ac:dyDescent="0.35">
      <c r="C20" s="29" t="s">
        <v>45</v>
      </c>
      <c r="D20" s="29"/>
      <c r="E20" s="29"/>
      <c r="F20" s="29"/>
      <c r="H20" s="29" t="s">
        <v>46</v>
      </c>
      <c r="I20" s="29"/>
      <c r="J20" s="29"/>
      <c r="K20" s="29"/>
    </row>
    <row r="21" spans="3:11" x14ac:dyDescent="0.25">
      <c r="C21" s="31">
        <v>20</v>
      </c>
      <c r="D21" s="30">
        <v>14</v>
      </c>
      <c r="E21" s="30">
        <v>0</v>
      </c>
      <c r="F21" s="30">
        <v>-1</v>
      </c>
      <c r="H21" s="30">
        <v>3</v>
      </c>
      <c r="I21" s="31">
        <v>20</v>
      </c>
      <c r="J21" s="30">
        <v>0</v>
      </c>
      <c r="K21" s="30">
        <v>-1</v>
      </c>
    </row>
    <row r="22" spans="3:11" x14ac:dyDescent="0.25">
      <c r="C22" s="31">
        <v>-10</v>
      </c>
      <c r="D22" s="30">
        <v>-2</v>
      </c>
      <c r="E22" s="30">
        <v>18</v>
      </c>
      <c r="F22" s="30">
        <v>0</v>
      </c>
      <c r="H22" s="30">
        <v>-5</v>
      </c>
      <c r="I22" s="31">
        <v>-10</v>
      </c>
      <c r="J22" s="30">
        <v>18</v>
      </c>
      <c r="K22" s="30">
        <v>0</v>
      </c>
    </row>
    <row r="23" spans="3:11" x14ac:dyDescent="0.25">
      <c r="C23" s="31">
        <v>5</v>
      </c>
      <c r="D23" s="30">
        <v>1</v>
      </c>
      <c r="E23" s="30">
        <v>-2</v>
      </c>
      <c r="F23" s="30">
        <v>10</v>
      </c>
      <c r="H23" s="30">
        <v>17</v>
      </c>
      <c r="I23" s="31">
        <v>5</v>
      </c>
      <c r="J23" s="30">
        <v>-2</v>
      </c>
      <c r="K23" s="30">
        <v>10</v>
      </c>
    </row>
    <row r="24" spans="3:11" x14ac:dyDescent="0.25">
      <c r="C24" s="31">
        <v>9</v>
      </c>
      <c r="D24" s="30">
        <v>-1</v>
      </c>
      <c r="E24" s="30">
        <v>0</v>
      </c>
      <c r="F24" s="30">
        <v>3</v>
      </c>
      <c r="H24" s="30">
        <v>0</v>
      </c>
      <c r="I24" s="31">
        <v>9</v>
      </c>
      <c r="J24" s="30">
        <v>0</v>
      </c>
      <c r="K24" s="30">
        <v>3</v>
      </c>
    </row>
    <row r="27" spans="3:11" ht="18" x14ac:dyDescent="0.35">
      <c r="C27" s="29" t="s">
        <v>47</v>
      </c>
      <c r="D27" s="29"/>
      <c r="E27" s="29"/>
      <c r="F27" s="29"/>
      <c r="H27" s="29" t="s">
        <v>48</v>
      </c>
      <c r="I27" s="29"/>
      <c r="J27" s="29"/>
      <c r="K27" s="29"/>
    </row>
    <row r="28" spans="3:11" x14ac:dyDescent="0.25">
      <c r="C28" s="30">
        <v>3</v>
      </c>
      <c r="D28" s="30">
        <v>14</v>
      </c>
      <c r="E28" s="31">
        <v>20</v>
      </c>
      <c r="F28" s="30">
        <v>-1</v>
      </c>
      <c r="H28" s="30">
        <v>3</v>
      </c>
      <c r="I28" s="30">
        <v>14</v>
      </c>
      <c r="J28" s="30">
        <v>0</v>
      </c>
      <c r="K28" s="31">
        <v>20</v>
      </c>
    </row>
    <row r="29" spans="3:11" x14ac:dyDescent="0.25">
      <c r="C29" s="30">
        <v>-5</v>
      </c>
      <c r="D29" s="30">
        <v>-2</v>
      </c>
      <c r="E29" s="31">
        <v>-10</v>
      </c>
      <c r="F29" s="30">
        <v>0</v>
      </c>
      <c r="H29" s="30">
        <v>-5</v>
      </c>
      <c r="I29" s="30">
        <v>-2</v>
      </c>
      <c r="J29" s="30">
        <v>18</v>
      </c>
      <c r="K29" s="31">
        <v>-10</v>
      </c>
    </row>
    <row r="30" spans="3:11" x14ac:dyDescent="0.25">
      <c r="C30" s="30">
        <v>17</v>
      </c>
      <c r="D30" s="30">
        <v>1</v>
      </c>
      <c r="E30" s="31">
        <v>5</v>
      </c>
      <c r="F30" s="30">
        <v>10</v>
      </c>
      <c r="H30" s="30">
        <v>17</v>
      </c>
      <c r="I30" s="30">
        <v>1</v>
      </c>
      <c r="J30" s="30">
        <v>-2</v>
      </c>
      <c r="K30" s="31">
        <v>5</v>
      </c>
    </row>
    <row r="31" spans="3:11" x14ac:dyDescent="0.25">
      <c r="C31" s="30">
        <v>0</v>
      </c>
      <c r="D31" s="30">
        <v>-1</v>
      </c>
      <c r="E31" s="31">
        <v>9</v>
      </c>
      <c r="F31" s="30">
        <v>3</v>
      </c>
      <c r="H31" s="30">
        <v>0</v>
      </c>
      <c r="I31" s="30">
        <v>-1</v>
      </c>
      <c r="J31" s="30">
        <v>0</v>
      </c>
      <c r="K31" s="31">
        <v>9</v>
      </c>
    </row>
    <row r="34" spans="3:10" x14ac:dyDescent="0.25">
      <c r="C34" s="32" t="s">
        <v>49</v>
      </c>
      <c r="D34" s="33"/>
      <c r="E34" s="33"/>
      <c r="F34" s="34"/>
      <c r="H34" s="29" t="s">
        <v>55</v>
      </c>
      <c r="I34" s="29"/>
      <c r="J34" s="36"/>
    </row>
    <row r="35" spans="3:10" x14ac:dyDescent="0.25">
      <c r="C35" s="29" t="s">
        <v>50</v>
      </c>
      <c r="D35" s="29"/>
      <c r="E35" s="29"/>
      <c r="F35" s="30">
        <f>MDETERM(C14:F17)</f>
        <v>11470</v>
      </c>
      <c r="H35" s="4" t="s">
        <v>56</v>
      </c>
      <c r="I35" s="4">
        <f>F36/F35</f>
        <v>-2.1251961639058412</v>
      </c>
      <c r="J35" s="35"/>
    </row>
    <row r="36" spans="3:10" ht="18" x14ac:dyDescent="0.35">
      <c r="C36" s="29" t="s">
        <v>51</v>
      </c>
      <c r="D36" s="29"/>
      <c r="E36" s="29"/>
      <c r="F36" s="30">
        <f>MDETERM(C21:F24)</f>
        <v>-24376</v>
      </c>
      <c r="H36" s="4" t="s">
        <v>57</v>
      </c>
      <c r="I36" s="4">
        <f>F37/F35</f>
        <v>2.1494333042720135</v>
      </c>
      <c r="J36" s="35"/>
    </row>
    <row r="37" spans="3:10" ht="18" x14ac:dyDescent="0.35">
      <c r="C37" s="29" t="s">
        <v>52</v>
      </c>
      <c r="D37" s="29"/>
      <c r="E37" s="29"/>
      <c r="F37" s="30">
        <f>MDETERM(H21:K24)</f>
        <v>24653.999999999993</v>
      </c>
      <c r="H37" s="4" t="s">
        <v>58</v>
      </c>
      <c r="I37" s="4">
        <f>F38/F35</f>
        <v>-0.90706190061028769</v>
      </c>
      <c r="J37" s="35"/>
    </row>
    <row r="38" spans="3:10" ht="18" x14ac:dyDescent="0.35">
      <c r="C38" s="29" t="s">
        <v>53</v>
      </c>
      <c r="D38" s="29"/>
      <c r="E38" s="29"/>
      <c r="F38" s="30">
        <f>MDETERM(C28:F31)</f>
        <v>-10404</v>
      </c>
      <c r="H38" s="4" t="s">
        <v>59</v>
      </c>
      <c r="I38" s="4">
        <f>F39/F35</f>
        <v>3.7164777680906713</v>
      </c>
      <c r="J38" s="35"/>
    </row>
    <row r="39" spans="3:10" ht="18" x14ac:dyDescent="0.35">
      <c r="C39" s="29" t="s">
        <v>54</v>
      </c>
      <c r="D39" s="29"/>
      <c r="E39" s="29"/>
      <c r="F39" s="30">
        <f>MDETERM(H28:K31)</f>
        <v>42628</v>
      </c>
    </row>
  </sheetData>
  <mergeCells count="12">
    <mergeCell ref="C36:E36"/>
    <mergeCell ref="C37:E37"/>
    <mergeCell ref="C38:E38"/>
    <mergeCell ref="C39:E39"/>
    <mergeCell ref="C34:F34"/>
    <mergeCell ref="H34:I34"/>
    <mergeCell ref="C13:F13"/>
    <mergeCell ref="C20:F20"/>
    <mergeCell ref="H20:K20"/>
    <mergeCell ref="C27:F27"/>
    <mergeCell ref="H27:K27"/>
    <mergeCell ref="C35:E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a</vt:lpstr>
      <vt:lpstr>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2002-01-01T09:11:44Z</dcterms:modified>
</cp:coreProperties>
</file>