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hidePivotFieldList="1"/>
  <mc:AlternateContent xmlns:mc="http://schemas.openxmlformats.org/markup-compatibility/2006">
    <mc:Choice Requires="x15">
      <x15ac:absPath xmlns:x15ac="http://schemas.microsoft.com/office/spreadsheetml/2010/11/ac" url="/Users/Beidler/Shared/NecroDecomp_AMvsEMSettings/data/"/>
    </mc:Choice>
  </mc:AlternateContent>
  <xr:revisionPtr revIDLastSave="0" documentId="13_ncr:1_{29D03B7F-D054-1B4A-8336-0AA418ECCAB3}" xr6:coauthVersionLast="37" xr6:coauthVersionMax="37" xr10:uidLastSave="{00000000-0000-0000-0000-000000000000}"/>
  <bookViews>
    <workbookView xWindow="720" yWindow="460" windowWidth="27320" windowHeight="13380" tabRatio="500" xr2:uid="{00000000-000D-0000-FFFF-FFFF00000000}"/>
  </bookViews>
  <sheets>
    <sheet name="MANE_necro_proj_summer2017" sheetId="1" r:id="rId1"/>
    <sheet name="Sheet1" sheetId="2" r:id="rId2"/>
  </sheets>
  <calcPr calcId="179021" concurrentCalc="0"/>
  <pivotCaches>
    <pivotCache cacheId="3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31" i="1" l="1"/>
  <c r="Z2" i="1"/>
  <c r="Z31" i="1"/>
  <c r="Z17" i="1"/>
  <c r="Z21" i="1"/>
  <c r="Z6" i="1"/>
  <c r="Z8" i="1"/>
  <c r="Z19" i="1"/>
  <c r="Z23" i="1"/>
  <c r="Z25" i="1"/>
  <c r="Z11" i="1"/>
  <c r="Z27" i="1"/>
  <c r="Z13" i="1"/>
  <c r="Z29" i="1"/>
  <c r="Z15" i="1"/>
  <c r="Z59" i="1"/>
  <c r="Z45" i="1"/>
  <c r="Z49" i="1"/>
  <c r="Z33" i="1"/>
  <c r="Z35" i="1"/>
  <c r="Z47" i="1"/>
  <c r="Z51" i="1"/>
  <c r="Z37" i="1"/>
  <c r="Z53" i="1"/>
  <c r="Z39" i="1"/>
  <c r="Z55" i="1"/>
  <c r="Z41" i="1"/>
  <c r="Z57" i="1"/>
  <c r="Z43" i="1"/>
  <c r="Z73" i="1"/>
  <c r="Z77" i="1"/>
  <c r="Z61" i="1"/>
  <c r="Z63" i="1"/>
  <c r="Z75" i="1"/>
  <c r="Z79" i="1"/>
  <c r="Z65" i="1"/>
  <c r="Z81" i="1"/>
  <c r="Z67" i="1"/>
  <c r="Z83" i="1"/>
  <c r="Z69" i="1"/>
  <c r="Z85" i="1"/>
  <c r="Z71" i="1"/>
  <c r="Z5" i="1"/>
  <c r="Z3" i="1"/>
  <c r="Z32" i="1"/>
  <c r="Z18" i="1"/>
  <c r="Z22" i="1"/>
  <c r="Z7" i="1"/>
  <c r="Z9" i="1"/>
  <c r="Z20" i="1"/>
  <c r="Z24" i="1"/>
  <c r="Z10" i="1"/>
  <c r="Z26" i="1"/>
  <c r="Z12" i="1"/>
  <c r="Z28" i="1"/>
  <c r="Z14" i="1"/>
  <c r="Z30" i="1"/>
  <c r="Z16" i="1"/>
  <c r="Z60" i="1"/>
  <c r="Z46" i="1"/>
  <c r="Z50" i="1"/>
  <c r="Z34" i="1"/>
  <c r="Z36" i="1"/>
  <c r="Z48" i="1"/>
  <c r="Z52" i="1"/>
  <c r="Z38" i="1"/>
  <c r="Z54" i="1"/>
  <c r="Z40" i="1"/>
  <c r="Z56" i="1"/>
  <c r="Z42" i="1"/>
  <c r="Z58" i="1"/>
  <c r="Z44" i="1"/>
  <c r="Z87" i="1"/>
  <c r="Z74" i="1"/>
  <c r="Z78" i="1"/>
  <c r="Z62" i="1"/>
  <c r="Z64" i="1"/>
  <c r="Z76" i="1"/>
  <c r="Z80" i="1"/>
  <c r="Z66" i="1"/>
  <c r="Z82" i="1"/>
  <c r="Z68" i="1"/>
  <c r="Z84" i="1"/>
  <c r="Z70" i="1"/>
  <c r="Z86" i="1"/>
  <c r="Z72" i="1"/>
  <c r="Z4" i="1"/>
  <c r="H71" i="1"/>
  <c r="H72" i="1"/>
  <c r="H85" i="1"/>
  <c r="H86" i="1"/>
  <c r="H69" i="1"/>
  <c r="H70" i="1"/>
  <c r="H83" i="1"/>
  <c r="H84" i="1"/>
  <c r="H67" i="1"/>
  <c r="H68" i="1"/>
  <c r="H81" i="1"/>
  <c r="H82" i="1"/>
  <c r="H65" i="1"/>
  <c r="H66" i="1"/>
  <c r="H79" i="1"/>
  <c r="H80" i="1"/>
  <c r="H75" i="1"/>
  <c r="H76" i="1"/>
  <c r="H63" i="1"/>
  <c r="H64" i="1"/>
  <c r="H61" i="1"/>
  <c r="H62" i="1"/>
  <c r="H77" i="1"/>
  <c r="H78" i="1"/>
  <c r="H73" i="1"/>
  <c r="H74" i="1"/>
  <c r="H87" i="1"/>
  <c r="H45" i="1"/>
  <c r="H59" i="1"/>
  <c r="AB4" i="1"/>
  <c r="AB3" i="1"/>
  <c r="AB2" i="1"/>
  <c r="AB5" i="1"/>
  <c r="U32" i="1"/>
  <c r="T32" i="1"/>
  <c r="AA32" i="1"/>
  <c r="U22" i="1"/>
  <c r="T22" i="1"/>
  <c r="AA22" i="1"/>
  <c r="U9" i="1"/>
  <c r="T9" i="1"/>
  <c r="AA9" i="1"/>
  <c r="U24" i="1"/>
  <c r="T24" i="1"/>
  <c r="AA24" i="1"/>
  <c r="U25" i="1"/>
  <c r="T25" i="1"/>
  <c r="AA25" i="1"/>
  <c r="U27" i="1"/>
  <c r="T27" i="1"/>
  <c r="AA27" i="1"/>
  <c r="U29" i="1"/>
  <c r="T29" i="1"/>
  <c r="AA29" i="1"/>
  <c r="U59" i="1"/>
  <c r="T59" i="1"/>
  <c r="AA59" i="1"/>
  <c r="U49" i="1"/>
  <c r="T49" i="1"/>
  <c r="AA49" i="1"/>
  <c r="U35" i="1"/>
  <c r="T35" i="1"/>
  <c r="AA35" i="1"/>
  <c r="U51" i="1"/>
  <c r="T51" i="1"/>
  <c r="AA51" i="1"/>
  <c r="U53" i="1"/>
  <c r="T53" i="1"/>
  <c r="U55" i="1"/>
  <c r="T55" i="1"/>
  <c r="U57" i="1"/>
  <c r="T57" i="1"/>
  <c r="U74" i="1"/>
  <c r="T74" i="1"/>
  <c r="U62" i="1"/>
  <c r="T62" i="1"/>
  <c r="U76" i="1"/>
  <c r="T76" i="1"/>
  <c r="U66" i="1"/>
  <c r="T66" i="1"/>
  <c r="AA66" i="1"/>
  <c r="U68" i="1"/>
  <c r="T68" i="1"/>
  <c r="AA68" i="1"/>
  <c r="U70" i="1"/>
  <c r="T70" i="1"/>
  <c r="AA70" i="1"/>
  <c r="U72" i="1"/>
  <c r="T72" i="1"/>
  <c r="AA72" i="1"/>
  <c r="U31" i="1"/>
  <c r="T31" i="1"/>
  <c r="AA31" i="1"/>
  <c r="U18" i="1"/>
  <c r="T18" i="1"/>
  <c r="AA18" i="1"/>
  <c r="U17" i="1"/>
  <c r="T17" i="1"/>
  <c r="AA17" i="1"/>
  <c r="U21" i="1"/>
  <c r="T21" i="1"/>
  <c r="AA21" i="1"/>
  <c r="U7" i="1"/>
  <c r="T7" i="1"/>
  <c r="AA7" i="1"/>
  <c r="U6" i="1"/>
  <c r="T6" i="1"/>
  <c r="AA6" i="1"/>
  <c r="U8" i="1"/>
  <c r="T8" i="1"/>
  <c r="AA8" i="1"/>
  <c r="U20" i="1"/>
  <c r="T20" i="1"/>
  <c r="AA20" i="1"/>
  <c r="U19" i="1"/>
  <c r="T19" i="1"/>
  <c r="AA19" i="1"/>
  <c r="U23" i="1"/>
  <c r="T23" i="1"/>
  <c r="AA23" i="1"/>
  <c r="U10" i="1"/>
  <c r="T10" i="1"/>
  <c r="AA10" i="1"/>
  <c r="U26" i="1"/>
  <c r="T26" i="1"/>
  <c r="AA26" i="1"/>
  <c r="U12" i="1"/>
  <c r="T12" i="1"/>
  <c r="AA12" i="1"/>
  <c r="U11" i="1"/>
  <c r="T11" i="1"/>
  <c r="AA11" i="1"/>
  <c r="U28" i="1"/>
  <c r="T28" i="1"/>
  <c r="AA28" i="1"/>
  <c r="U14" i="1"/>
  <c r="T14" i="1"/>
  <c r="AA14" i="1"/>
  <c r="U13" i="1"/>
  <c r="T13" i="1"/>
  <c r="AA13" i="1"/>
  <c r="U30" i="1"/>
  <c r="T30" i="1"/>
  <c r="AA30" i="1"/>
  <c r="U16" i="1"/>
  <c r="T16" i="1"/>
  <c r="AA16" i="1"/>
  <c r="U15" i="1"/>
  <c r="T15" i="1"/>
  <c r="AA15" i="1"/>
  <c r="U60" i="1"/>
  <c r="T60" i="1"/>
  <c r="AA60" i="1"/>
  <c r="U46" i="1"/>
  <c r="T46" i="1"/>
  <c r="AA46" i="1"/>
  <c r="U45" i="1"/>
  <c r="T45" i="1"/>
  <c r="AA45" i="1"/>
  <c r="U50" i="1"/>
  <c r="T50" i="1"/>
  <c r="AA50" i="1"/>
  <c r="U34" i="1"/>
  <c r="T34" i="1"/>
  <c r="AA34" i="1"/>
  <c r="U33" i="1"/>
  <c r="T33" i="1"/>
  <c r="AA33" i="1"/>
  <c r="U36" i="1"/>
  <c r="T36" i="1"/>
  <c r="AA36" i="1"/>
  <c r="U48" i="1"/>
  <c r="T48" i="1"/>
  <c r="AA48" i="1"/>
  <c r="U47" i="1"/>
  <c r="T47" i="1"/>
  <c r="AA47" i="1"/>
  <c r="U52" i="1"/>
  <c r="T52" i="1"/>
  <c r="AA52" i="1"/>
  <c r="U38" i="1"/>
  <c r="T38" i="1"/>
  <c r="AA38" i="1"/>
  <c r="U37" i="1"/>
  <c r="T37" i="1"/>
  <c r="AA37" i="1"/>
  <c r="U54" i="1"/>
  <c r="T54" i="1"/>
  <c r="AA54" i="1"/>
  <c r="U40" i="1"/>
  <c r="T40" i="1"/>
  <c r="AA40" i="1"/>
  <c r="U39" i="1"/>
  <c r="T39" i="1"/>
  <c r="AA39" i="1"/>
  <c r="U56" i="1"/>
  <c r="T56" i="1"/>
  <c r="AA56" i="1"/>
  <c r="U42" i="1"/>
  <c r="T42" i="1"/>
  <c r="AA42" i="1"/>
  <c r="U41" i="1"/>
  <c r="T41" i="1"/>
  <c r="AA41" i="1"/>
  <c r="U58" i="1"/>
  <c r="T58" i="1"/>
  <c r="AA58" i="1"/>
  <c r="U44" i="1"/>
  <c r="T44" i="1"/>
  <c r="AA44" i="1"/>
  <c r="U43" i="1"/>
  <c r="T43" i="1"/>
  <c r="AA43" i="1"/>
  <c r="U87" i="1"/>
  <c r="T87" i="1"/>
  <c r="AA87" i="1"/>
  <c r="U73" i="1"/>
  <c r="T73" i="1"/>
  <c r="AA73" i="1"/>
  <c r="U78" i="1"/>
  <c r="T78" i="1"/>
  <c r="AA78" i="1"/>
  <c r="U77" i="1"/>
  <c r="T77" i="1"/>
  <c r="AA77" i="1"/>
  <c r="U61" i="1"/>
  <c r="T61" i="1"/>
  <c r="AA61" i="1"/>
  <c r="U64" i="1"/>
  <c r="T64" i="1"/>
  <c r="AA64" i="1"/>
  <c r="U63" i="1"/>
  <c r="T63" i="1"/>
  <c r="AA63" i="1"/>
  <c r="U75" i="1"/>
  <c r="T75" i="1"/>
  <c r="AA75" i="1"/>
  <c r="U80" i="1"/>
  <c r="T80" i="1"/>
  <c r="AA80" i="1"/>
  <c r="U79" i="1"/>
  <c r="T79" i="1"/>
  <c r="AA79" i="1"/>
  <c r="U65" i="1"/>
  <c r="T65" i="1"/>
  <c r="AA65" i="1"/>
  <c r="U82" i="1"/>
  <c r="T82" i="1"/>
  <c r="AA82" i="1"/>
  <c r="U81" i="1"/>
  <c r="T81" i="1"/>
  <c r="AA81" i="1"/>
  <c r="U67" i="1"/>
  <c r="T67" i="1"/>
  <c r="AA67" i="1"/>
  <c r="U84" i="1"/>
  <c r="T84" i="1"/>
  <c r="AA84" i="1"/>
  <c r="U83" i="1"/>
  <c r="T83" i="1"/>
  <c r="AA83" i="1"/>
  <c r="U69" i="1"/>
  <c r="T69" i="1"/>
  <c r="AA69" i="1"/>
  <c r="U86" i="1"/>
  <c r="T86" i="1"/>
  <c r="AA86" i="1"/>
  <c r="U85" i="1"/>
  <c r="T85" i="1"/>
  <c r="AA85" i="1"/>
  <c r="U71" i="1"/>
  <c r="T71" i="1"/>
  <c r="AA71" i="1"/>
  <c r="U4" i="1"/>
  <c r="U3" i="1"/>
  <c r="T3" i="1"/>
  <c r="AA3" i="1"/>
  <c r="U2" i="1"/>
  <c r="U5" i="1"/>
  <c r="T5" i="1"/>
  <c r="AA5" i="1"/>
  <c r="AC4" i="1"/>
  <c r="T4" i="1"/>
  <c r="AA4" i="1"/>
  <c r="AC2" i="1"/>
  <c r="T2" i="1"/>
  <c r="AA2" i="1"/>
  <c r="AC3" i="1"/>
  <c r="AC5" i="1"/>
  <c r="AC32" i="1"/>
  <c r="AC31" i="1"/>
  <c r="AC60" i="1"/>
  <c r="AC59" i="1"/>
  <c r="AC87" i="1"/>
  <c r="AC18" i="1"/>
  <c r="AC17" i="1"/>
  <c r="AC46" i="1"/>
  <c r="AC45" i="1"/>
  <c r="AC74" i="1"/>
  <c r="AC73" i="1"/>
  <c r="AC22" i="1"/>
  <c r="AC21" i="1"/>
  <c r="AC50" i="1"/>
  <c r="AC49" i="1"/>
  <c r="AC78" i="1"/>
  <c r="AC77" i="1"/>
  <c r="AC7" i="1"/>
  <c r="AC6" i="1"/>
  <c r="AC34" i="1"/>
  <c r="AC33" i="1"/>
  <c r="AC62" i="1"/>
  <c r="AC61" i="1"/>
  <c r="AC9" i="1"/>
  <c r="AC8" i="1"/>
  <c r="AC36" i="1"/>
  <c r="AC35" i="1"/>
  <c r="AC64" i="1"/>
  <c r="AC63" i="1"/>
  <c r="AC20" i="1"/>
  <c r="AC19" i="1"/>
  <c r="AC48" i="1"/>
  <c r="AC47" i="1"/>
  <c r="AC76" i="1"/>
  <c r="AC75" i="1"/>
  <c r="AC24" i="1"/>
  <c r="AC23" i="1"/>
  <c r="AC52" i="1"/>
  <c r="AC51" i="1"/>
  <c r="AC80" i="1"/>
  <c r="AC79" i="1"/>
  <c r="AC10" i="1"/>
  <c r="AC38" i="1"/>
  <c r="AC37" i="1"/>
  <c r="AC66" i="1"/>
  <c r="AC65" i="1"/>
  <c r="AC26" i="1"/>
  <c r="AC25" i="1"/>
  <c r="AC54" i="1"/>
  <c r="AC53" i="1"/>
  <c r="AC82" i="1"/>
  <c r="AC81" i="1"/>
  <c r="AC12" i="1"/>
  <c r="AC11" i="1"/>
  <c r="AC40" i="1"/>
  <c r="AC39" i="1"/>
  <c r="AC68" i="1"/>
  <c r="AC67" i="1"/>
  <c r="AC28" i="1"/>
  <c r="AC27" i="1"/>
  <c r="AC56" i="1"/>
  <c r="AC55" i="1"/>
  <c r="AC84" i="1"/>
  <c r="AC83" i="1"/>
  <c r="AC14" i="1"/>
  <c r="AC13" i="1"/>
  <c r="AC42" i="1"/>
  <c r="AC41" i="1"/>
  <c r="AC70" i="1"/>
  <c r="AC69" i="1"/>
  <c r="AC30" i="1"/>
  <c r="AC29" i="1"/>
  <c r="AC58" i="1"/>
  <c r="AC57" i="1"/>
  <c r="AC86" i="1"/>
  <c r="AC85" i="1"/>
  <c r="AC16" i="1"/>
  <c r="AC15" i="1"/>
  <c r="AC44" i="1"/>
  <c r="AC43" i="1"/>
  <c r="AC72" i="1"/>
  <c r="AC71" i="1"/>
  <c r="AA74" i="1"/>
  <c r="AA62" i="1"/>
  <c r="AA76" i="1"/>
  <c r="AA53" i="1"/>
  <c r="AA55" i="1"/>
  <c r="AA57" i="1"/>
</calcChain>
</file>

<file path=xl/sharedStrings.xml><?xml version="1.0" encoding="utf-8"?>
<sst xmlns="http://schemas.openxmlformats.org/spreadsheetml/2006/main" count="811" uniqueCount="154">
  <si>
    <t>sample_num</t>
  </si>
  <si>
    <t>myc_assoc</t>
  </si>
  <si>
    <t>plot_Id</t>
  </si>
  <si>
    <t>species</t>
  </si>
  <si>
    <t>trt_code</t>
  </si>
  <si>
    <t>unique_id</t>
  </si>
  <si>
    <t>mass_initial.mg</t>
  </si>
  <si>
    <t>mass_initial.g</t>
  </si>
  <si>
    <t>wp.mg</t>
  </si>
  <si>
    <t>wp_mass.mg</t>
  </si>
  <si>
    <t>mass_final.mg</t>
  </si>
  <si>
    <t>mass_final.g</t>
  </si>
  <si>
    <t>percent_mass_remaining</t>
  </si>
  <si>
    <t>time_initial</t>
  </si>
  <si>
    <t>time_final</t>
  </si>
  <si>
    <t>incub_period.days</t>
  </si>
  <si>
    <t>time_year</t>
  </si>
  <si>
    <t>mt/mo</t>
  </si>
  <si>
    <t>lat</t>
  </si>
  <si>
    <t>long</t>
  </si>
  <si>
    <t>focal tree species</t>
  </si>
  <si>
    <t>notes</t>
  </si>
  <si>
    <t>plot_notes</t>
  </si>
  <si>
    <t>ECM</t>
  </si>
  <si>
    <t>ECM 8</t>
  </si>
  <si>
    <t>M. elongata</t>
  </si>
  <si>
    <t>ECM_ME</t>
  </si>
  <si>
    <t>ECM-8-ME-1</t>
  </si>
  <si>
    <t>Quercus rubra</t>
  </si>
  <si>
    <t>M. bicolor</t>
  </si>
  <si>
    <t>ECM_MB</t>
  </si>
  <si>
    <t>ECM-8-MB-2</t>
  </si>
  <si>
    <t>ECM-8-ME-3</t>
  </si>
  <si>
    <t>ECM-8-MB-4</t>
  </si>
  <si>
    <t>ECM-8-ME-5</t>
  </si>
  <si>
    <t>AM</t>
  </si>
  <si>
    <t>AM 8</t>
  </si>
  <si>
    <t>AM_ME</t>
  </si>
  <si>
    <t>AM-8-ME-7</t>
  </si>
  <si>
    <t>Acer saccharum</t>
  </si>
  <si>
    <t>AM_MB</t>
  </si>
  <si>
    <t>AM-8-MB-8</t>
  </si>
  <si>
    <t>AM-8-ME-9</t>
  </si>
  <si>
    <t>AM-8-MB-10</t>
  </si>
  <si>
    <t>AM-8-ME-11</t>
  </si>
  <si>
    <t>AM-8-MB-12</t>
  </si>
  <si>
    <t>ECM 2</t>
  </si>
  <si>
    <t>ECM-2-ME-13</t>
  </si>
  <si>
    <t>Quercus alba</t>
  </si>
  <si>
    <t>ECM-2-MB-14</t>
  </si>
  <si>
    <t>ECM-2-ME-15</t>
  </si>
  <si>
    <t>ECM-2-MB-16</t>
  </si>
  <si>
    <t>ECM-2-ME-17</t>
  </si>
  <si>
    <t>Bag opened in the field during deployment</t>
  </si>
  <si>
    <t>ECM-2-MB-18</t>
  </si>
  <si>
    <t>AM 2</t>
  </si>
  <si>
    <t>AM-2-ME-19</t>
  </si>
  <si>
    <t>AM-2-MB-20</t>
  </si>
  <si>
    <t>AM-2-ME-21</t>
  </si>
  <si>
    <t>AM-2-MB-22</t>
  </si>
  <si>
    <t>AM-2-ME-23</t>
  </si>
  <si>
    <t>AM-2-MB-24</t>
  </si>
  <si>
    <t>AM 3</t>
  </si>
  <si>
    <t>AM-3-ME-25</t>
  </si>
  <si>
    <t>NA</t>
  </si>
  <si>
    <t xml:space="preserve">Sassafras albidum </t>
  </si>
  <si>
    <t>Flooded 2014</t>
  </si>
  <si>
    <t>AM-3-MB-26</t>
  </si>
  <si>
    <t>AM-3-ME-27</t>
  </si>
  <si>
    <t>AM-3-MB-28</t>
  </si>
  <si>
    <t>AM-3-ME-29</t>
  </si>
  <si>
    <t>AM-3-MB-30</t>
  </si>
  <si>
    <t>ECM 1</t>
  </si>
  <si>
    <t>ECM-1-ME-31</t>
  </si>
  <si>
    <t>ECM-1-MB-32</t>
  </si>
  <si>
    <t>ECM-1-ME-33</t>
  </si>
  <si>
    <t>ECM-1-MB-34</t>
  </si>
  <si>
    <t>ECM-1-ME-35</t>
  </si>
  <si>
    <t>ECM-1-MB-36</t>
  </si>
  <si>
    <t>ECM 4</t>
  </si>
  <si>
    <t>ECM-4-ME-37</t>
  </si>
  <si>
    <t>ECM-4-MB-38</t>
  </si>
  <si>
    <t>ECM-4-ME-39</t>
  </si>
  <si>
    <t>ECM-4-MB-40</t>
  </si>
  <si>
    <t>ECM-4-ME-41</t>
  </si>
  <si>
    <t>ECM-4-MB-42</t>
  </si>
  <si>
    <t>AM 4</t>
  </si>
  <si>
    <t>AM-4-ME-43</t>
  </si>
  <si>
    <t>paired with ECM 3</t>
  </si>
  <si>
    <t>AM-4-ME-45</t>
  </si>
  <si>
    <t>AM-4-MB-46</t>
  </si>
  <si>
    <t>AM-4-ME-47</t>
  </si>
  <si>
    <t>AM-4-MB-48</t>
  </si>
  <si>
    <t>ECM 5</t>
  </si>
  <si>
    <t>ECM-5-ME-49</t>
  </si>
  <si>
    <t>Hickory</t>
  </si>
  <si>
    <t>ECM-5-MB-50</t>
  </si>
  <si>
    <t>ECM-5-ME-51</t>
  </si>
  <si>
    <t>ECM-5-MB-52</t>
  </si>
  <si>
    <t>ECM-5-ME-53</t>
  </si>
  <si>
    <t>ECM-5-MB-54</t>
  </si>
  <si>
    <t>AM 5</t>
  </si>
  <si>
    <t>AM-5-ME-55</t>
  </si>
  <si>
    <t>AM-5-MB-56</t>
  </si>
  <si>
    <t>AM-5-ME-57</t>
  </si>
  <si>
    <t>AM-5-MB-58</t>
  </si>
  <si>
    <t>AM-5-ME-59</t>
  </si>
  <si>
    <t>AM-5-MB-60</t>
  </si>
  <si>
    <t>ECM 6</t>
  </si>
  <si>
    <t>ECM-6-ME-61</t>
  </si>
  <si>
    <t>ECM-6-MB-62</t>
  </si>
  <si>
    <t>ECM-6-ME-63</t>
  </si>
  <si>
    <t>ECM-6-MB-64</t>
  </si>
  <si>
    <t>ECM-6-ME-65</t>
  </si>
  <si>
    <t>ECM-6-MB-66</t>
  </si>
  <si>
    <t>AM 6</t>
  </si>
  <si>
    <t>AM-6-ME-67</t>
  </si>
  <si>
    <t>Liriodendron tulipifera</t>
  </si>
  <si>
    <t>AM-6-MB-68</t>
  </si>
  <si>
    <t>AM-6-ME-69</t>
  </si>
  <si>
    <t>AM-6-MB-70</t>
  </si>
  <si>
    <t>AM-6-ME-71</t>
  </si>
  <si>
    <t>AM-6-MB-72</t>
  </si>
  <si>
    <t>ECM 7</t>
  </si>
  <si>
    <t>ECM-7-ME-73</t>
  </si>
  <si>
    <t>ECM-7-MB-74</t>
  </si>
  <si>
    <t>ECM-7-ME-75</t>
  </si>
  <si>
    <t>ECM-7-MB-76</t>
  </si>
  <si>
    <t>ECM-7-ME-77</t>
  </si>
  <si>
    <t>ECM-7-MB-78</t>
  </si>
  <si>
    <t>AM 7</t>
  </si>
  <si>
    <t>AM-7-ME-79</t>
  </si>
  <si>
    <t>AM-7-MB-80</t>
  </si>
  <si>
    <t>AM-7-ME-81</t>
  </si>
  <si>
    <t>AM-7-MB-82</t>
  </si>
  <si>
    <t>AM-7-ME-83</t>
  </si>
  <si>
    <t>AM-7-MB-84</t>
  </si>
  <si>
    <t>decomp_rate</t>
  </si>
  <si>
    <t>percent_mass_loss</t>
  </si>
  <si>
    <t>Column Labels</t>
  </si>
  <si>
    <t>(blank)</t>
  </si>
  <si>
    <t>Grand Total</t>
  </si>
  <si>
    <t>Row Labels</t>
  </si>
  <si>
    <t>Average of decomp_rate</t>
  </si>
  <si>
    <t>mo/mt</t>
  </si>
  <si>
    <t>Initial</t>
  </si>
  <si>
    <t>soil_moisture</t>
  </si>
  <si>
    <t>pH</t>
  </si>
  <si>
    <t>plot_num</t>
  </si>
  <si>
    <t>ammonia</t>
  </si>
  <si>
    <t>nitrate</t>
  </si>
  <si>
    <t>total inorganic N</t>
  </si>
  <si>
    <t>initial C.N</t>
  </si>
  <si>
    <t>time_week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</si>
</sst>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076.958907175926" createdVersion="4" refreshedVersion="4" minRefreshableVersion="3" recordCount="83" xr:uid="{00000000-000A-0000-FFFF-FFFF01000000}">
  <cacheSource type="worksheet">
    <worksheetSource ref="A1:AH1048576" sheet="MANE_necro_proj_summer2017"/>
  </cacheSource>
  <cacheFields count="26">
    <cacheField name="sample_num" numFmtId="0">
      <sharedItems containsString="0" containsBlank="1" containsNumber="1" containsInteger="1" minValue="1" maxValue="84"/>
    </cacheField>
    <cacheField name="myc_assoc" numFmtId="0">
      <sharedItems containsBlank="1" count="3">
        <s v="ECM"/>
        <s v="AM"/>
        <m/>
      </sharedItems>
    </cacheField>
    <cacheField name="plot_Id" numFmtId="0">
      <sharedItems containsBlank="1"/>
    </cacheField>
    <cacheField name="species" numFmtId="0">
      <sharedItems containsBlank="1" count="3">
        <s v="M. elongata"/>
        <s v="M. bicolor"/>
        <m/>
      </sharedItems>
    </cacheField>
    <cacheField name="trt_code" numFmtId="0">
      <sharedItems containsBlank="1"/>
    </cacheField>
    <cacheField name="unique_id" numFmtId="0">
      <sharedItems containsBlank="1"/>
    </cacheField>
    <cacheField name="mass_initial.mg" numFmtId="0">
      <sharedItems containsString="0" containsBlank="1" containsNumber="1" minValue="25" maxValue="26.881"/>
    </cacheField>
    <cacheField name="mass_initial.g" numFmtId="0">
      <sharedItems containsString="0" containsBlank="1" containsNumber="1" minValue="2.5000000000000001E-2" maxValue="2.6880999999999999E-2"/>
    </cacheField>
    <cacheField name="wp.mg" numFmtId="0">
      <sharedItems containsString="0" containsBlank="1" containsNumber="1" minValue="26.669" maxValue="55.091999999999999"/>
    </cacheField>
    <cacheField name="wp_mass.mg" numFmtId="0">
      <sharedItems containsString="0" containsBlank="1" containsNumber="1" minValue="34.552999999999997" maxValue="60.826000000000001"/>
    </cacheField>
    <cacheField name="mass_final.mg" numFmtId="0">
      <sharedItems containsString="0" containsBlank="1" containsNumber="1" minValue="1.6240000000000001" maxValue="15.121"/>
    </cacheField>
    <cacheField name="mass_final.g" numFmtId="0">
      <sharedItems containsString="0" containsBlank="1" containsNumber="1" minValue="1.624E-3" maxValue="1.5121000000000001E-2"/>
    </cacheField>
    <cacheField name="percent_mass_loss" numFmtId="0">
      <sharedItems containsString="0" containsBlank="1" containsNumber="1" minValue="41.479933430000003" maxValue="93.709083866"/>
    </cacheField>
    <cacheField name="percent_mass_remaining" numFmtId="0">
      <sharedItems containsString="0" containsBlank="1" containsNumber="1" minValue="6.2909161339999997" maxValue="58.520066569999997"/>
    </cacheField>
    <cacheField name="time_initial" numFmtId="0">
      <sharedItems containsNonDate="0" containsDate="1" containsString="0" containsBlank="1" minDate="2017-07-14T00:00:00" maxDate="2017-07-15T00:00:00"/>
    </cacheField>
    <cacheField name="time_final" numFmtId="0">
      <sharedItems containsNonDate="0" containsDate="1" containsString="0" containsBlank="1" minDate="2017-07-27T00:00:00" maxDate="2017-10-14T00:00:00"/>
    </cacheField>
    <cacheField name="incub_period.days" numFmtId="0">
      <sharedItems containsString="0" containsBlank="1" containsNumber="1" containsInteger="1" minValue="14" maxValue="92"/>
    </cacheField>
    <cacheField name="time_year" numFmtId="0">
      <sharedItems containsString="0" containsBlank="1" containsNumber="1" minValue="3.8356163999999998E-2" maxValue="0.252054795"/>
    </cacheField>
    <cacheField name="decomp_rate" numFmtId="0">
      <sharedItems containsString="0" containsBlank="1" containsNumber="1" minValue="0.41479933430000004" maxValue="0.93709083865999998" count="83">
        <n v="0.80270130280000007"/>
        <n v="0.47893605160000002"/>
        <n v="0.86943726389999998"/>
        <n v="0.6812005834"/>
        <n v="0.82530051520000003"/>
        <n v="0.8559881292"/>
        <n v="0.49913894319999996"/>
        <n v="0.86220895519999996"/>
        <n v="0.73198443580000006"/>
        <n v="0.78269992080000006"/>
        <n v="0.73915301639999997"/>
        <n v="0.71828722310000004"/>
        <n v="0.5149446929"/>
        <n v="0.81861833950000007"/>
        <n v="0.67612181380000014"/>
        <n v="0.8612168778"/>
        <n v="0.79186042189999994"/>
        <n v="0.79910067829999998"/>
        <n v="0.54010055059999995"/>
        <n v="0.81833536269999996"/>
        <n v="0.67479739389999993"/>
        <n v="0.8070367475000001"/>
        <n v="0.77810897820000013"/>
        <n v="0.74269505750000009"/>
        <n v="0.58215218940000002"/>
        <n v="0.86907838069999999"/>
        <n v="0.67520318970000004"/>
        <n v="0.8752342286"/>
        <n v="0.8747435563"/>
        <n v="0.67510363519999994"/>
        <n v="0.44291429450000003"/>
        <n v="0.82146124170000012"/>
        <n v="0.70163858040000004"/>
        <n v="0.92571951753999993"/>
        <n v="0.71869009579999998"/>
        <n v="0.74817082870000007"/>
        <n v="0.41496891249999995"/>
        <n v="0.75142322539999995"/>
        <n v="0.64366564240000002"/>
        <n v="0.8334492349999999"/>
        <n v="0.70390670550000001"/>
        <n v="0.73836397720000013"/>
        <n v="0.81899240299999998"/>
        <n v="0.69617196930000003"/>
        <n v="0.88747035569999999"/>
        <n v="0.92203796803000004"/>
        <n v="0.75779020210000003"/>
        <n v="0.41479933430000004"/>
        <n v="0.82680107420000004"/>
        <n v="0.59790317609999999"/>
        <n v="0.78686217010000004"/>
        <n v="0.81944605400000003"/>
        <n v="0.73024759500000003"/>
        <n v="0.42271010939999998"/>
        <n v="0.78381337059999989"/>
        <n v="0.60137349770000004"/>
        <n v="0.79614335650000001"/>
        <n v="0.84992366409999998"/>
        <n v="0.74055514229999997"/>
        <n v="0.46481300179999996"/>
        <n v="0.87820765890000008"/>
        <n v="0.70727744029999995"/>
        <n v="0.85831404700000002"/>
        <n v="0.81440796019999995"/>
        <n v="0.85774192260000004"/>
        <n v="0.60437827020000001"/>
        <n v="0.93709083865999998"/>
        <n v="0.77838929360000009"/>
        <n v="0.89660889819999989"/>
        <n v="0.90580169612000005"/>
        <n v="0.90979482744999995"/>
        <n v="0.49776714509999997"/>
        <n v="0.82131505379999992"/>
        <n v="0.59715459529999992"/>
        <n v="0.75043423340000004"/>
        <n v="0.79142845880000001"/>
        <n v="0.80952194050000004"/>
        <n v="0.46564558239999998"/>
        <n v="0.86840635219999995"/>
        <n v="0.55974170030000003"/>
        <n v="0.91468703227999992"/>
        <n v="0.75515999999999994"/>
        <m/>
      </sharedItems>
    </cacheField>
    <cacheField name="mt/mo" numFmtId="0">
      <sharedItems containsString="0" containsBlank="1" containsNumber="1" minValue="6.2909161000000005E-2" maxValue="0.58520066599999998"/>
    </cacheField>
    <cacheField name="k" numFmtId="0">
      <sharedItems containsString="0" containsBlank="1" containsNumber="1" minValue="1.3229138E-2" maxValue="0.17183346499999999"/>
    </cacheField>
    <cacheField name="lat" numFmtId="0">
      <sharedItems containsBlank="1" containsMixedTypes="1" containsNumber="1" minValue="30.079557000000001" maxValue="39.086084999999997"/>
    </cacheField>
    <cacheField name="long" numFmtId="0">
      <sharedItems containsBlank="1" containsMixedTypes="1" containsNumber="1" minValue="-86.470519999999993" maxValue="-86.456316999999999"/>
    </cacheField>
    <cacheField name="focal tree species" numFmtId="0">
      <sharedItems containsBlank="1"/>
    </cacheField>
    <cacheField name="notes" numFmtId="0">
      <sharedItems containsBlank="1"/>
    </cacheField>
    <cacheField name="plot_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n v="1"/>
    <x v="0"/>
    <s v="ECM 8"/>
    <x v="0"/>
    <s v="ECM_ME"/>
    <s v="ECM-8-ME-1"/>
    <n v="25.099"/>
    <n v="2.5099E-2"/>
    <n v="55.091999999999999"/>
    <n v="60.043999999999997"/>
    <n v="4.952"/>
    <n v="4.9519999999999998E-3"/>
    <n v="80.270130280000004"/>
    <n v="19.72986972"/>
    <d v="2017-07-14T00:00:00"/>
    <d v="2017-07-27T00:00:00"/>
    <n v="14"/>
    <n v="3.8356163999999998E-2"/>
    <x v="0"/>
    <n v="0.197298697"/>
    <n v="0.115931176"/>
    <n v="39.076219000000002"/>
    <n v="-86.461359999999999"/>
    <s v="Quercus rubra"/>
    <m/>
    <m/>
  </r>
  <r>
    <n v="2"/>
    <x v="0"/>
    <s v="ECM 8"/>
    <x v="1"/>
    <s v="ECM_MB"/>
    <s v="ECM-8-MB-2"/>
    <n v="25.114000000000001"/>
    <n v="2.5114000000000001E-2"/>
    <n v="26.669"/>
    <n v="39.755000000000003"/>
    <n v="13.086"/>
    <n v="1.3086E-2"/>
    <n v="47.89360516"/>
    <n v="52.10639484"/>
    <d v="2017-07-14T00:00:00"/>
    <d v="2017-07-27T00:00:00"/>
    <n v="14"/>
    <n v="3.8356163999999998E-2"/>
    <x v="1"/>
    <n v="0.521063948"/>
    <n v="4.6563036000000002E-2"/>
    <n v="39.076219000000002"/>
    <n v="-86.461359999999999"/>
    <s v="Quercus rubra"/>
    <m/>
    <m/>
  </r>
  <r>
    <n v="3"/>
    <x v="0"/>
    <s v="ECM 8"/>
    <x v="0"/>
    <s v="ECM_ME"/>
    <s v="ECM-8-ME-3"/>
    <n v="25.145"/>
    <n v="2.5145000000000001E-2"/>
    <n v="41.326999999999998"/>
    <n v="44.61"/>
    <n v="3.2829999999999999"/>
    <n v="3.2829999999999999E-3"/>
    <n v="86.943726389999995"/>
    <n v="13.05627361"/>
    <d v="2017-07-14T00:00:00"/>
    <d v="2017-08-14T00:00:00"/>
    <n v="31"/>
    <n v="8.4931507000000003E-2"/>
    <x v="2"/>
    <n v="0.13056273600000001"/>
    <n v="6.5674239999999995E-2"/>
    <n v="39.076542000000003"/>
    <n v="-86.460459"/>
    <s v="Quercus rubra"/>
    <m/>
    <m/>
  </r>
  <r>
    <n v="4"/>
    <x v="0"/>
    <s v="ECM 8"/>
    <x v="1"/>
    <s v="ECM_MB"/>
    <s v="ECM-8-MB-4"/>
    <n v="26.053999999999998"/>
    <n v="2.6054000000000001E-2"/>
    <n v="39.287999999999997"/>
    <n v="47.594000000000001"/>
    <n v="8.3059999999999992"/>
    <n v="8.3059999999999991E-3"/>
    <n v="68.12005834"/>
    <n v="31.87994166"/>
    <d v="2017-07-14T00:00:00"/>
    <d v="2017-08-14T00:00:00"/>
    <n v="31"/>
    <n v="8.4931507000000003E-2"/>
    <x v="3"/>
    <n v="0.31879941699999997"/>
    <n v="3.6877198999999999E-2"/>
    <n v="39.076542000000003"/>
    <n v="-86.460459"/>
    <s v="Quercus rubra"/>
    <m/>
    <m/>
  </r>
  <r>
    <n v="5"/>
    <x v="0"/>
    <s v="ECM 8"/>
    <x v="0"/>
    <s v="ECM_ME"/>
    <s v="ECM-8-ME-5"/>
    <n v="26.204999999999998"/>
    <n v="2.6204999999999999E-2"/>
    <n v="37.524999999999999"/>
    <n v="42.103000000000002"/>
    <n v="4.5780000000000003"/>
    <n v="4.5779999999999996E-3"/>
    <n v="82.530051520000001"/>
    <n v="17.469948479999999"/>
    <d v="2017-07-14T00:00:00"/>
    <d v="2017-10-13T00:00:00"/>
    <n v="92"/>
    <n v="0.252054795"/>
    <x v="4"/>
    <n v="0.17469948499999999"/>
    <n v="1.8964000000000002E-2"/>
    <n v="39.076524999999997"/>
    <n v="-86.460403999999997"/>
    <s v="Quercus rubra"/>
    <m/>
    <m/>
  </r>
  <r>
    <n v="7"/>
    <x v="1"/>
    <s v="AM 8"/>
    <x v="0"/>
    <s v="AM_ME"/>
    <s v="AM-8-ME-7"/>
    <n v="25.609000000000002"/>
    <n v="2.5609E-2"/>
    <n v="39.085000000000001"/>
    <n v="42.773000000000003"/>
    <n v="3.6880000000000002"/>
    <n v="3.6879999999999999E-3"/>
    <n v="85.59881292"/>
    <n v="14.40118708"/>
    <d v="2017-07-14T00:00:00"/>
    <d v="2017-07-27T00:00:00"/>
    <n v="14"/>
    <n v="3.8356163999999998E-2"/>
    <x v="5"/>
    <n v="0.14401187100000001"/>
    <n v="0.13841853900000001"/>
    <n v="39.078263999999997"/>
    <n v="-86.465342000000007"/>
    <s v="Acer saccharum"/>
    <m/>
    <m/>
  </r>
  <r>
    <n v="8"/>
    <x v="1"/>
    <s v="AM 8"/>
    <x v="1"/>
    <s v="AM_MB"/>
    <s v="AM-8-MB-8"/>
    <n v="25.55"/>
    <n v="2.555E-2"/>
    <n v="40.412999999999997"/>
    <n v="53.21"/>
    <n v="12.797000000000001"/>
    <n v="1.2796999999999999E-2"/>
    <n v="49.913894319999997"/>
    <n v="50.086105680000003"/>
    <d v="2017-07-14T00:00:00"/>
    <d v="2017-07-27T00:00:00"/>
    <n v="14"/>
    <n v="3.8356163999999998E-2"/>
    <x v="6"/>
    <n v="0.50086105700000005"/>
    <n v="4.9387610999999998E-2"/>
    <n v="39.078263999999997"/>
    <n v="-86.465342000000007"/>
    <s v="Acer saccharum"/>
    <m/>
    <m/>
  </r>
  <r>
    <n v="9"/>
    <x v="1"/>
    <s v="AM 8"/>
    <x v="0"/>
    <s v="AM_ME"/>
    <s v="AM-8-ME-9"/>
    <n v="25.125"/>
    <n v="2.5125000000000001E-2"/>
    <n v="48.75"/>
    <n v="52.212000000000003"/>
    <n v="3.4620000000000002"/>
    <n v="3.4619999999999998E-3"/>
    <n v="86.220895519999999"/>
    <n v="13.779104480000001"/>
    <d v="2017-07-14T00:00:00"/>
    <d v="2017-08-14T00:00:00"/>
    <n v="31"/>
    <n v="8.4931507000000003E-2"/>
    <x v="7"/>
    <n v="0.137791045"/>
    <n v="6.3936029000000005E-2"/>
    <n v="39.078400999999999"/>
    <n v="-86.465446"/>
    <s v="Acer saccharum"/>
    <m/>
    <m/>
  </r>
  <r>
    <n v="10"/>
    <x v="1"/>
    <s v="AM 8"/>
    <x v="1"/>
    <s v="AM_MB"/>
    <s v="AM-8-MB-10"/>
    <n v="25.7"/>
    <n v="2.5700000000000001E-2"/>
    <n v="53.354999999999997"/>
    <n v="60.243000000000002"/>
    <n v="6.8879999999999999"/>
    <n v="6.888E-3"/>
    <n v="73.198443580000003"/>
    <n v="26.801556420000001"/>
    <d v="2017-07-14T00:00:00"/>
    <d v="2017-08-14T00:00:00"/>
    <n v="31"/>
    <n v="8.4931507000000003E-2"/>
    <x v="8"/>
    <n v="0.26801556399999998"/>
    <n v="4.2474523E-2"/>
    <n v="39.078400999999999"/>
    <n v="-86.465446"/>
    <s v="Acer saccharum"/>
    <m/>
    <m/>
  </r>
  <r>
    <n v="11"/>
    <x v="1"/>
    <s v="AM 8"/>
    <x v="0"/>
    <s v="AM_ME"/>
    <s v="AM-8-ME-11"/>
    <n v="25.26"/>
    <n v="2.5260000000000001E-2"/>
    <n v="45.609000000000002"/>
    <n v="51.097999999999999"/>
    <n v="5.4889999999999999"/>
    <n v="5.489E-3"/>
    <n v="78.269992080000009"/>
    <n v="21.730007919999998"/>
    <d v="2017-07-14T00:00:00"/>
    <d v="2017-10-13T00:00:00"/>
    <n v="92"/>
    <n v="0.252054795"/>
    <x v="9"/>
    <n v="0.21730007900000001"/>
    <n v="1.6592131E-2"/>
    <n v="39.078263999999997"/>
    <n v="-86.465342000000007"/>
    <s v="Acer saccharum"/>
    <m/>
    <m/>
  </r>
  <r>
    <n v="12"/>
    <x v="1"/>
    <s v="AM 8"/>
    <x v="1"/>
    <s v="AM_MB"/>
    <s v="AM-8-MB-12"/>
    <n v="25.03"/>
    <n v="2.503E-2"/>
    <n v="42.808"/>
    <n v="49.337000000000003"/>
    <n v="6.5289999999999999"/>
    <n v="6.5290000000000001E-3"/>
    <n v="73.915301639999996"/>
    <n v="26.084698360000001"/>
    <d v="2017-07-14T00:00:00"/>
    <d v="2017-10-13T00:00:00"/>
    <n v="92"/>
    <n v="0.252054795"/>
    <x v="10"/>
    <n v="0.260846984"/>
    <n v="1.4606753E-2"/>
    <n v="39.078263999999997"/>
    <n v="-86.465342000000007"/>
    <s v="Acer saccharum"/>
    <m/>
    <m/>
  </r>
  <r>
    <n v="13"/>
    <x v="0"/>
    <s v="ECM 2"/>
    <x v="0"/>
    <s v="ECM_ME"/>
    <s v="ECM-2-ME-13"/>
    <n v="26.132999999999999"/>
    <n v="2.6133E-2"/>
    <n v="29.021999999999998"/>
    <n v="36.384"/>
    <n v="7.3620000000000001"/>
    <n v="7.3619999999999996E-3"/>
    <n v="71.828722310000003"/>
    <n v="28.17127769"/>
    <d v="2017-07-14T00:00:00"/>
    <d v="2017-07-27T00:00:00"/>
    <n v="14"/>
    <n v="3.8356163999999998E-2"/>
    <x v="11"/>
    <n v="0.28171277700000003"/>
    <n v="9.0490518000000006E-2"/>
    <n v="39.08466"/>
    <n v="-86.462693999999999"/>
    <s v="Quercus alba"/>
    <m/>
    <m/>
  </r>
  <r>
    <n v="14"/>
    <x v="0"/>
    <s v="ECM 2"/>
    <x v="1"/>
    <s v="ECM_MB"/>
    <s v="ECM-2-MB-14"/>
    <n v="25.494"/>
    <n v="2.5493999999999999E-2"/>
    <n v="44.798000000000002"/>
    <n v="57.164000000000001"/>
    <n v="12.366"/>
    <n v="1.2366E-2"/>
    <n v="51.494469289999998"/>
    <n v="48.505530710000002"/>
    <d v="2017-07-14T00:00:00"/>
    <d v="2017-07-27T00:00:00"/>
    <n v="14"/>
    <n v="3.8356163999999998E-2"/>
    <x v="12"/>
    <n v="0.48505530699999999"/>
    <n v="5.1678026000000002E-2"/>
    <n v="39.08466"/>
    <n v="-86.462693999999999"/>
    <s v="Quercus alba"/>
    <m/>
    <m/>
  </r>
  <r>
    <n v="15"/>
    <x v="0"/>
    <s v="ECM 2"/>
    <x v="0"/>
    <s v="ECM_ME"/>
    <s v="ECM-2-ME-15"/>
    <n v="25.824000000000002"/>
    <n v="2.5824E-2"/>
    <n v="35.371000000000002"/>
    <n v="40.055"/>
    <n v="4.6840000000000002"/>
    <n v="4.6839999999999998E-3"/>
    <n v="81.861833950000005"/>
    <n v="18.138166049999999"/>
    <d v="2017-07-14T00:00:00"/>
    <d v="2017-08-14T00:00:00"/>
    <n v="31"/>
    <n v="8.4931507000000003E-2"/>
    <x v="13"/>
    <n v="0.18138166"/>
    <n v="5.5069413999999997E-2"/>
    <n v="39.084578999999998"/>
    <n v="-86.462717999999995"/>
    <s v="Quercus alba"/>
    <m/>
    <m/>
  </r>
  <r>
    <n v="16"/>
    <x v="0"/>
    <s v="ECM 2"/>
    <x v="1"/>
    <s v="ECM_MB"/>
    <s v="ECM-2-MB-16"/>
    <n v="25.382999999999999"/>
    <n v="2.5382999999999999E-2"/>
    <n v="42.805999999999997"/>
    <n v="51.027000000000001"/>
    <n v="8.2210000000000001"/>
    <n v="8.2209999999999991E-3"/>
    <n v="67.61218138000001"/>
    <n v="32.387818619999997"/>
    <d v="2017-07-14T00:00:00"/>
    <d v="2017-08-14T00:00:00"/>
    <n v="31"/>
    <n v="8.4931507000000003E-2"/>
    <x v="14"/>
    <n v="0.32387818600000001"/>
    <n v="3.6367348000000001E-2"/>
    <n v="39.084578999999998"/>
    <n v="-86.462717999999995"/>
    <s v="Quercus alba"/>
    <m/>
    <m/>
  </r>
  <r>
    <n v="17"/>
    <x v="0"/>
    <s v="ECM 2"/>
    <x v="0"/>
    <s v="ECM_ME"/>
    <s v="ECM-2-ME-17"/>
    <n v="25.738"/>
    <n v="2.5738E-2"/>
    <n v="43.012"/>
    <n v="46.584000000000003"/>
    <n v="3.5720000000000001"/>
    <n v="3.5720000000000001E-3"/>
    <n v="86.121687780000002"/>
    <n v="13.87831222"/>
    <d v="2017-07-14T00:00:00"/>
    <d v="2017-10-13T00:00:00"/>
    <n v="92"/>
    <n v="0.252054795"/>
    <x v="15"/>
    <n v="0.13878312200000001"/>
    <n v="2.1465682999999999E-2"/>
    <n v="39.084663999999997"/>
    <n v="-86.462719000000007"/>
    <s v="Quercus alba"/>
    <s v="Bag opened in the field during deployment"/>
    <m/>
  </r>
  <r>
    <n v="18"/>
    <x v="0"/>
    <s v="ECM 2"/>
    <x v="1"/>
    <s v="ECM_MB"/>
    <s v="ECM-2-MB-18"/>
    <n v="26.881"/>
    <n v="2.6880999999999999E-2"/>
    <n v="42.351999999999997"/>
    <n v="47.947000000000003"/>
    <n v="5.5949999999999998"/>
    <n v="5.5950000000000001E-3"/>
    <n v="79.186042189999995"/>
    <n v="20.813957810000002"/>
    <d v="2017-07-14T00:00:00"/>
    <d v="2017-10-13T00:00:00"/>
    <n v="92"/>
    <n v="0.252054795"/>
    <x v="16"/>
    <n v="0.20813957799999999"/>
    <n v="1.7060287E-2"/>
    <n v="39.084663999999997"/>
    <n v="-86.462719000000007"/>
    <s v="Quercus alba"/>
    <m/>
    <m/>
  </r>
  <r>
    <n v="19"/>
    <x v="1"/>
    <s v="AM 2"/>
    <x v="0"/>
    <s v="AM_ME"/>
    <s v="AM-2-ME-19"/>
    <n v="26.242000000000001"/>
    <n v="2.6242000000000001E-2"/>
    <n v="37.564999999999998"/>
    <n v="42.837000000000003"/>
    <n v="5.2720000000000002"/>
    <n v="5.2719999999999998E-3"/>
    <n v="79.910067830000003"/>
    <n v="20.089932170000001"/>
    <d v="2017-07-14T00:00:00"/>
    <d v="2017-07-27T00:00:00"/>
    <n v="14"/>
    <n v="3.8356163999999998E-2"/>
    <x v="17"/>
    <n v="0.20089932199999999"/>
    <n v="0.114639385"/>
    <n v="39.085096999999998"/>
    <n v="-86.461749999999995"/>
    <s v="Acer saccharum"/>
    <m/>
    <m/>
  </r>
  <r>
    <n v="20"/>
    <x v="1"/>
    <s v="AM 2"/>
    <x v="1"/>
    <s v="AM_MB"/>
    <s v="AM-2-MB-20"/>
    <n v="25.062000000000001"/>
    <n v="2.5062000000000001E-2"/>
    <n v="36.624000000000002"/>
    <n v="48.15"/>
    <n v="11.526"/>
    <n v="1.1526E-2"/>
    <n v="54.010055059999999"/>
    <n v="45.989944940000001"/>
    <d v="2017-07-14T00:00:00"/>
    <d v="2017-07-27T00:00:00"/>
    <n v="14"/>
    <n v="3.8356163999999998E-2"/>
    <x v="18"/>
    <n v="0.45989944900000002"/>
    <n v="5.5481956999999998E-2"/>
    <n v="39.085096999999998"/>
    <n v="-86.461749999999995"/>
    <s v="Acer saccharum"/>
    <m/>
    <m/>
  </r>
  <r>
    <n v="21"/>
    <x v="1"/>
    <s v="AM 2"/>
    <x v="0"/>
    <s v="AM_ME"/>
    <s v="AM-2-ME-21"/>
    <n v="25.459"/>
    <n v="2.5458999999999999E-2"/>
    <n v="40.122999999999998"/>
    <n v="44.747999999999998"/>
    <n v="4.625"/>
    <n v="4.6249999999999998E-3"/>
    <n v="81.833536269999996"/>
    <n v="18.16646373"/>
    <d v="2017-07-14T00:00:00"/>
    <d v="2017-08-14T00:00:00"/>
    <n v="31"/>
    <n v="8.4931507000000003E-2"/>
    <x v="19"/>
    <n v="0.18166463699999999"/>
    <n v="5.5019127000000001E-2"/>
    <n v="39.085090999999998"/>
    <n v="-86.461751000000007"/>
    <s v="Acer saccharum"/>
    <m/>
    <m/>
  </r>
  <r>
    <n v="22"/>
    <x v="1"/>
    <s v="AM 2"/>
    <x v="1"/>
    <s v="AM_MB"/>
    <s v="AM-2-MB-22"/>
    <n v="25.172000000000001"/>
    <n v="2.5172E-2"/>
    <n v="46.429000000000002"/>
    <n v="54.615000000000002"/>
    <n v="8.1859999999999999"/>
    <n v="8.1860000000000006E-3"/>
    <n v="67.479739389999992"/>
    <n v="32.520260610000001"/>
    <d v="2017-07-14T00:00:00"/>
    <d v="2017-08-14T00:00:00"/>
    <n v="31"/>
    <n v="8.4931507000000003E-2"/>
    <x v="20"/>
    <n v="0.32520260600000001"/>
    <n v="3.6235705999999999E-2"/>
    <n v="39.085090999999998"/>
    <n v="-86.461751000000007"/>
    <s v="Acer saccharum"/>
    <m/>
    <m/>
  </r>
  <r>
    <n v="23"/>
    <x v="1"/>
    <s v="AM 2"/>
    <x v="0"/>
    <s v="AM_ME"/>
    <s v="AM-2-ME-23"/>
    <n v="25.58"/>
    <n v="2.5579999999999999E-2"/>
    <n v="46.805"/>
    <n v="51.741"/>
    <n v="4.9359999999999999"/>
    <n v="4.9360000000000003E-3"/>
    <n v="80.703674750000005"/>
    <n v="19.296325249999999"/>
    <d v="2017-07-14T00:00:00"/>
    <d v="2017-10-13T00:00:00"/>
    <n v="92"/>
    <n v="0.252054795"/>
    <x v="21"/>
    <n v="0.192963253"/>
    <n v="1.7883211999999999E-2"/>
    <n v="39.085093999999998"/>
    <n v="-86.461758000000003"/>
    <s v="Acer saccharum"/>
    <m/>
    <m/>
  </r>
  <r>
    <n v="24"/>
    <x v="1"/>
    <s v="AM 2"/>
    <x v="1"/>
    <s v="AM_MB"/>
    <s v="AM-2-MB-24"/>
    <n v="25.161000000000001"/>
    <n v="2.5160999999999999E-2"/>
    <n v="35.847999999999999"/>
    <n v="41.430999999999997"/>
    <n v="5.5830000000000002"/>
    <n v="5.5830000000000003E-3"/>
    <n v="77.810897820000008"/>
    <n v="22.189102179999999"/>
    <d v="2017-07-14T00:00:00"/>
    <d v="2017-10-13T00:00:00"/>
    <n v="92"/>
    <n v="0.252054795"/>
    <x v="22"/>
    <n v="0.22189102199999999"/>
    <n v="1.6364878999999999E-2"/>
    <n v="39.085093999999998"/>
    <n v="-86.461758000000003"/>
    <s v="Acer saccharum"/>
    <m/>
    <m/>
  </r>
  <r>
    <n v="25"/>
    <x v="1"/>
    <s v="AM 3"/>
    <x v="0"/>
    <s v="AM_ME"/>
    <s v="AM-3-ME-25"/>
    <n v="25.736000000000001"/>
    <n v="2.5735999999999998E-2"/>
    <n v="30.433"/>
    <n v="37.055"/>
    <n v="6.6219999999999999"/>
    <n v="6.6220000000000003E-3"/>
    <n v="74.269505750000008"/>
    <n v="25.73049425"/>
    <d v="2017-07-14T00:00:00"/>
    <d v="2017-07-27T00:00:00"/>
    <n v="14"/>
    <n v="3.8356163999999998E-2"/>
    <x v="23"/>
    <n v="0.25730494199999998"/>
    <n v="9.6963810999999997E-2"/>
    <s v="NA"/>
    <s v="NA"/>
    <s v="Sassafras albidum "/>
    <m/>
    <s v="Flooded 2014"/>
  </r>
  <r>
    <n v="26"/>
    <x v="1"/>
    <s v="AM 3"/>
    <x v="1"/>
    <s v="AM_MB"/>
    <s v="AM-3-MB-26"/>
    <n v="25.257999999999999"/>
    <n v="2.5257999999999999E-2"/>
    <n v="41.348999999999997"/>
    <n v="51.902999999999999"/>
    <n v="10.554"/>
    <n v="1.0553999999999999E-2"/>
    <n v="58.21521894"/>
    <n v="41.78478106"/>
    <d v="2017-07-14T00:00:00"/>
    <d v="2017-07-27T00:00:00"/>
    <n v="14"/>
    <n v="3.8356163999999998E-2"/>
    <x v="24"/>
    <n v="0.41784781100000001"/>
    <n v="6.2331286E-2"/>
    <s v="NA"/>
    <s v="NA"/>
    <s v="Sassafras albidum "/>
    <m/>
    <s v="Flooded 2014"/>
  </r>
  <r>
    <n v="27"/>
    <x v="1"/>
    <s v="AM 3"/>
    <x v="0"/>
    <s v="AM_ME"/>
    <s v="AM-3-ME-27"/>
    <n v="25.542000000000002"/>
    <n v="2.5541999999999999E-2"/>
    <n v="44.747999999999998"/>
    <n v="48.091999999999999"/>
    <n v="3.3439999999999999"/>
    <n v="3.3440000000000002E-3"/>
    <n v="86.907838069999997"/>
    <n v="13.09216193"/>
    <d v="2017-07-14T00:00:00"/>
    <d v="2017-08-14T00:00:00"/>
    <n v="31"/>
    <n v="8.4931507000000003E-2"/>
    <x v="25"/>
    <n v="0.13092161899999999"/>
    <n v="6.5585692000000001E-2"/>
    <n v="39.083618999999999"/>
    <n v="-86.464606000000003"/>
    <s v="Sassafras albidum "/>
    <m/>
    <s v="Flooded 2014"/>
  </r>
  <r>
    <n v="28"/>
    <x v="1"/>
    <s v="AM 3"/>
    <x v="1"/>
    <s v="AM_MB"/>
    <s v="AM-3-MB-28"/>
    <n v="26.084"/>
    <n v="2.6084E-2"/>
    <n v="39.213999999999999"/>
    <n v="47.686"/>
    <n v="8.4719999999999995"/>
    <n v="8.4720000000000004E-3"/>
    <n v="67.520318970000005"/>
    <n v="32.479681030000002"/>
    <d v="2017-07-14T00:00:00"/>
    <d v="2017-08-14T00:00:00"/>
    <n v="31"/>
    <n v="8.4931507000000003E-2"/>
    <x v="26"/>
    <n v="0.32479680999999999"/>
    <n v="3.6275983999999997E-2"/>
    <n v="39.083618999999999"/>
    <n v="-86.464606000000003"/>
    <s v="Sassafras albidum "/>
    <m/>
    <s v="Flooded 2014"/>
  </r>
  <r>
    <n v="29"/>
    <x v="1"/>
    <s v="AM 3"/>
    <x v="0"/>
    <s v="AM_ME"/>
    <s v="AM-3-ME-29"/>
    <n v="25.616"/>
    <n v="2.5616E-2"/>
    <n v="47.351999999999997"/>
    <n v="50.548000000000002"/>
    <n v="3.1960000000000002"/>
    <n v="3.1960000000000001E-3"/>
    <n v="87.523422859999997"/>
    <n v="12.47657714"/>
    <d v="2017-07-14T00:00:00"/>
    <d v="2017-10-13T00:00:00"/>
    <n v="92"/>
    <n v="0.252054795"/>
    <x v="27"/>
    <n v="0.124765771"/>
    <n v="2.2623012000000001E-2"/>
    <n v="39.085307999999998"/>
    <n v="-86.463300000000004"/>
    <s v="Sassafras albidum "/>
    <m/>
    <m/>
  </r>
  <r>
    <n v="30"/>
    <x v="1"/>
    <s v="AM 3"/>
    <x v="1"/>
    <s v="AM_MB"/>
    <s v="AM-3-MB-30"/>
    <n v="26.809000000000001"/>
    <n v="2.6808999999999999E-2"/>
    <n v="34.253999999999998"/>
    <n v="37.612000000000002"/>
    <n v="3.3580000000000001"/>
    <n v="3.3579999999999999E-3"/>
    <n v="87.474355630000005"/>
    <n v="12.52564437"/>
    <d v="2017-07-14T00:00:00"/>
    <d v="2017-10-13T00:00:00"/>
    <n v="92"/>
    <n v="0.252054795"/>
    <x v="28"/>
    <n v="0.12525644399999999"/>
    <n v="2.2580349E-2"/>
    <n v="39.085307999999998"/>
    <n v="-86.463300000000004"/>
    <s v="Sassafras albidum "/>
    <m/>
    <m/>
  </r>
  <r>
    <n v="31"/>
    <x v="0"/>
    <s v="ECM 1"/>
    <x v="0"/>
    <s v="ECM_ME"/>
    <s v="ECM-1-ME-31"/>
    <n v="25.088000000000001"/>
    <n v="2.5087999999999999E-2"/>
    <n v="40.204999999999998"/>
    <n v="48.356000000000002"/>
    <n v="8.1509999999999998"/>
    <n v="8.1510000000000003E-3"/>
    <n v="67.510363519999999"/>
    <n v="32.489636480000001"/>
    <d v="2017-07-14T00:00:00"/>
    <d v="2017-07-27T00:00:00"/>
    <n v="14"/>
    <n v="3.8356163999999998E-2"/>
    <x v="29"/>
    <n v="0.32489636500000002"/>
    <n v="8.0303501999999999E-2"/>
    <n v="39.085186999999998"/>
    <n v="-86.466907000000006"/>
    <s v="Quercus rubra"/>
    <m/>
    <m/>
  </r>
  <r>
    <n v="32"/>
    <x v="0"/>
    <s v="ECM 1"/>
    <x v="1"/>
    <s v="ECM_MB"/>
    <s v="ECM-1-MB-32"/>
    <n v="25.995999999999999"/>
    <n v="2.5995999999999998E-2"/>
    <n v="27.196999999999999"/>
    <n v="41.679000000000002"/>
    <n v="14.481999999999999"/>
    <n v="1.4482E-2"/>
    <n v="44.291429450000003"/>
    <n v="55.708570549999997"/>
    <d v="2017-07-14T00:00:00"/>
    <d v="2017-07-27T00:00:00"/>
    <n v="14"/>
    <n v="3.8356163999999998E-2"/>
    <x v="30"/>
    <n v="0.55708570499999999"/>
    <n v="4.1788299000000001E-2"/>
    <n v="39.085186999999998"/>
    <n v="-86.466907000000006"/>
    <s v="Quercus rubra"/>
    <m/>
    <m/>
  </r>
  <r>
    <n v="33"/>
    <x v="0"/>
    <s v="ECM 1"/>
    <x v="0"/>
    <s v="ECM_ME"/>
    <s v="ECM-1-ME-33"/>
    <n v="25.143000000000001"/>
    <n v="2.5142999999999999E-2"/>
    <n v="43.442"/>
    <n v="47.930999999999997"/>
    <n v="4.4889999999999999"/>
    <n v="4.4889999999999999E-3"/>
    <n v="82.146124170000007"/>
    <n v="17.85387583"/>
    <d v="2017-07-14T00:00:00"/>
    <d v="2017-08-14T00:00:00"/>
    <n v="31"/>
    <n v="8.4931507000000003E-2"/>
    <x v="31"/>
    <n v="0.17853875799999999"/>
    <n v="5.5579018000000001E-2"/>
    <n v="39.085183000000001"/>
    <n v="-86.466900999999993"/>
    <s v="Quercus rubra"/>
    <m/>
    <m/>
  </r>
  <r>
    <n v="34"/>
    <x v="0"/>
    <s v="ECM 1"/>
    <x v="1"/>
    <s v="ECM_MB"/>
    <s v="ECM-1-MB-34"/>
    <n v="25.754000000000001"/>
    <n v="2.5753999999999999E-2"/>
    <n v="41.036000000000001"/>
    <n v="48.72"/>
    <n v="7.6840000000000002"/>
    <n v="7.6839999999999999E-3"/>
    <n v="70.163858040000008"/>
    <n v="29.836141959999999"/>
    <d v="2017-07-14T00:00:00"/>
    <d v="2017-08-14T00:00:00"/>
    <n v="31"/>
    <n v="8.4931507000000003E-2"/>
    <x v="32"/>
    <n v="0.29836141999999999"/>
    <n v="3.9014506999999997E-2"/>
    <n v="39.085183000000001"/>
    <n v="-86.466900999999993"/>
    <s v="Quercus rubra"/>
    <m/>
    <m/>
  </r>
  <r>
    <n v="35"/>
    <x v="0"/>
    <s v="ECM 1"/>
    <x v="0"/>
    <s v="ECM_ME"/>
    <s v="ECM-1-ME-35"/>
    <n v="25.120999999999999"/>
    <n v="2.5121000000000001E-2"/>
    <n v="49.936"/>
    <n v="51.802"/>
    <n v="1.8660000000000001"/>
    <n v="1.866E-3"/>
    <n v="92.571951753999997"/>
    <n v="7.4280482460000004"/>
    <d v="2017-07-14T00:00:00"/>
    <d v="2017-10-13T00:00:00"/>
    <n v="92"/>
    <n v="0.252054795"/>
    <x v="33"/>
    <n v="7.4280481999999995E-2"/>
    <n v="2.8259858999999998E-2"/>
    <n v="39.085146000000002"/>
    <n v="-86.466963000000007"/>
    <s v="Quercus rubra"/>
    <m/>
    <m/>
  </r>
  <r>
    <n v="36"/>
    <x v="0"/>
    <s v="ECM 1"/>
    <x v="1"/>
    <s v="ECM_MB"/>
    <s v="ECM-1-MB-36"/>
    <n v="25.04"/>
    <n v="2.504E-2"/>
    <n v="51.043999999999997"/>
    <n v="58.088000000000001"/>
    <n v="7.0439999999999996"/>
    <n v="7.0439999999999999E-3"/>
    <n v="71.869009579999997"/>
    <n v="28.13099042"/>
    <d v="2017-07-14T00:00:00"/>
    <d v="2017-10-13T00:00:00"/>
    <n v="92"/>
    <n v="0.252054795"/>
    <x v="34"/>
    <n v="0.281309904"/>
    <n v="1.3785851999999999E-2"/>
    <n v="39.085146000000002"/>
    <n v="-86.466963000000007"/>
    <s v="Quercus rubra"/>
    <m/>
    <m/>
  </r>
  <r>
    <n v="37"/>
    <x v="0"/>
    <s v="ECM 4"/>
    <x v="0"/>
    <s v="ECM_ME"/>
    <s v="ECM-4-ME-37"/>
    <n v="25.148"/>
    <n v="2.5148E-2"/>
    <n v="37.741"/>
    <n v="44.073999999999998"/>
    <n v="6.3330000000000002"/>
    <n v="6.3330000000000001E-3"/>
    <n v="74.817082870000007"/>
    <n v="25.18291713"/>
    <d v="2017-07-14T00:00:00"/>
    <d v="2017-07-27T00:00:00"/>
    <n v="14"/>
    <n v="3.8356163999999998E-2"/>
    <x v="35"/>
    <n v="0.25182917100000002"/>
    <n v="9.8500307999999995E-2"/>
    <n v="39.085154000000003"/>
    <n v="-86.470519999999993"/>
    <s v="Quercus alba"/>
    <m/>
    <m/>
  </r>
  <r>
    <n v="38"/>
    <x v="0"/>
    <s v="ECM 4"/>
    <x v="1"/>
    <s v="ECM_MB"/>
    <s v="ECM-4-MB-38"/>
    <n v="25.573"/>
    <n v="2.5572999999999999E-2"/>
    <n v="45.865000000000002"/>
    <n v="60.826000000000001"/>
    <n v="14.961"/>
    <n v="1.4961E-2"/>
    <n v="41.496891249999997"/>
    <n v="58.503108750000003"/>
    <d v="2017-07-14T00:00:00"/>
    <d v="2017-07-27T00:00:00"/>
    <n v="14"/>
    <n v="3.8356163999999998E-2"/>
    <x v="36"/>
    <n v="0.58503108699999995"/>
    <n v="3.8292163999999997E-2"/>
    <n v="39.085154000000003"/>
    <n v="-86.470519999999993"/>
    <s v="Quercus alba"/>
    <m/>
    <m/>
  </r>
  <r>
    <n v="39"/>
    <x v="0"/>
    <s v="ECM 4"/>
    <x v="0"/>
    <s v="ECM_ME"/>
    <s v="ECM-4-ME-39"/>
    <n v="25.119"/>
    <n v="2.5118999999999999E-2"/>
    <n v="44.625999999999998"/>
    <n v="50.87"/>
    <n v="6.2439999999999998"/>
    <n v="6.2440000000000004E-3"/>
    <n v="75.142322539999995"/>
    <n v="24.857677460000001"/>
    <d v="2017-07-14T00:00:00"/>
    <d v="2017-08-14T00:00:00"/>
    <n v="31"/>
    <n v="8.4931507000000003E-2"/>
    <x v="37"/>
    <n v="0.248576775"/>
    <n v="4.490334E-2"/>
    <n v="39.085166000000001"/>
    <n v="-86.470511000000002"/>
    <s v="Quercus alba"/>
    <m/>
    <m/>
  </r>
  <r>
    <n v="40"/>
    <x v="0"/>
    <s v="ECM 4"/>
    <x v="1"/>
    <s v="ECM_MB"/>
    <s v="ECM-4-MB-40"/>
    <n v="25.709"/>
    <n v="2.5708999999999999E-2"/>
    <n v="46.280999999999999"/>
    <n v="55.442"/>
    <n v="9.1609999999999996"/>
    <n v="9.1610000000000007E-3"/>
    <n v="64.366564240000002"/>
    <n v="35.633435759999998"/>
    <d v="2017-07-14T00:00:00"/>
    <d v="2017-08-14T00:00:00"/>
    <n v="31"/>
    <n v="8.4931507000000003E-2"/>
    <x v="38"/>
    <n v="0.35633435800000002"/>
    <n v="3.3286638E-2"/>
    <n v="39.085166000000001"/>
    <n v="-86.470511000000002"/>
    <s v="Quercus alba"/>
    <m/>
    <m/>
  </r>
  <r>
    <n v="41"/>
    <x v="0"/>
    <s v="ECM 4"/>
    <x v="0"/>
    <s v="ECM_ME"/>
    <s v="ECM-4-ME-41"/>
    <n v="25.884"/>
    <n v="2.5884000000000001E-2"/>
    <n v="42.963000000000001"/>
    <n v="47.274000000000001"/>
    <n v="4.3109999999999999"/>
    <n v="4.3109999999999997E-3"/>
    <n v="83.344923499999993"/>
    <n v="16.6550765"/>
    <d v="2017-07-14T00:00:00"/>
    <d v="2017-10-13T00:00:00"/>
    <n v="92"/>
    <n v="0.252054795"/>
    <x v="39"/>
    <n v="0.16655076499999999"/>
    <n v="1.9483207999999998E-2"/>
    <n v="39.085166000000001"/>
    <n v="-86.470511000000002"/>
    <s v="Quercus alba"/>
    <m/>
    <m/>
  </r>
  <r>
    <n v="42"/>
    <x v="0"/>
    <s v="ECM 4"/>
    <x v="1"/>
    <s v="ECM_MB"/>
    <s v="ECM-4-MB-42"/>
    <n v="25.725000000000001"/>
    <n v="2.5725000000000001E-2"/>
    <n v="35.305999999999997"/>
    <n v="42.923000000000002"/>
    <n v="7.617"/>
    <n v="7.6169999999999996E-3"/>
    <n v="70.390670549999996"/>
    <n v="29.609329450000001"/>
    <d v="2017-07-14T00:00:00"/>
    <d v="2017-10-13T00:00:00"/>
    <n v="92"/>
    <n v="0.252054795"/>
    <x v="40"/>
    <n v="0.29609329400000001"/>
    <n v="1.3229138E-2"/>
    <n v="39.085166000000001"/>
    <n v="-86.470511000000002"/>
    <s v="Quercus alba"/>
    <m/>
    <m/>
  </r>
  <r>
    <n v="43"/>
    <x v="1"/>
    <s v="AM 4"/>
    <x v="0"/>
    <s v="AM_ME"/>
    <s v="AM-4-ME-43"/>
    <n v="25.073"/>
    <n v="2.5073000000000002E-2"/>
    <n v="34.253"/>
    <n v="40.813000000000002"/>
    <n v="6.56"/>
    <n v="6.5599999999999999E-3"/>
    <n v="73.836397720000008"/>
    <n v="26.163602279999999"/>
    <d v="2017-07-14T00:00:00"/>
    <d v="2017-07-27T00:00:00"/>
    <n v="14"/>
    <n v="3.8356163999999998E-2"/>
    <x v="41"/>
    <n v="0.261636023"/>
    <n v="9.5771497999999997E-2"/>
    <n v="39.083011999999997"/>
    <n v="-86.468159999999997"/>
    <s v="Sassafras albidum "/>
    <m/>
    <s v="paired with ECM 3"/>
  </r>
  <r>
    <n v="45"/>
    <x v="1"/>
    <s v="AM 4"/>
    <x v="0"/>
    <s v="AM_ME"/>
    <s v="AM-4-ME-45"/>
    <n v="25.01"/>
    <n v="2.5010000000000001E-2"/>
    <n v="50.331000000000003"/>
    <n v="54.857999999999997"/>
    <n v="4.5270000000000001"/>
    <n v="4.5269999999999998E-3"/>
    <n v="81.899240300000002"/>
    <n v="18.100759700000001"/>
    <d v="2017-07-14T00:00:00"/>
    <d v="2017-08-14T00:00:00"/>
    <n v="31"/>
    <n v="8.4931507000000003E-2"/>
    <x v="42"/>
    <n v="0.18100759699999999"/>
    <n v="5.5136009E-2"/>
    <n v="39.083615999999999"/>
    <n v="-86.464603999999994"/>
    <s v="Sassafras albidum "/>
    <m/>
    <s v="paired with ECM 3"/>
  </r>
  <r>
    <n v="46"/>
    <x v="1"/>
    <s v="AM 4"/>
    <x v="1"/>
    <s v="AM_MB"/>
    <s v="AM-4-MB-46"/>
    <n v="25.678999999999998"/>
    <n v="2.5679E-2"/>
    <n v="43.052"/>
    <n v="50.853999999999999"/>
    <n v="7.8019999999999996"/>
    <n v="7.8019999999999999E-3"/>
    <n v="69.617196930000006"/>
    <n v="30.382803070000001"/>
    <d v="2017-07-14T00:00:00"/>
    <d v="2017-08-14T00:00:00"/>
    <n v="31"/>
    <n v="8.4931507000000003E-2"/>
    <x v="43"/>
    <n v="0.303828031"/>
    <n v="3.8428820000000002E-2"/>
    <n v="39.083615999999999"/>
    <n v="-86.464603999999994"/>
    <s v="Sassafras albidum "/>
    <m/>
    <s v="paired with ECM 3"/>
  </r>
  <r>
    <n v="47"/>
    <x v="1"/>
    <s v="AM 4"/>
    <x v="0"/>
    <s v="AM_ME"/>
    <s v="AM-4-ME-47"/>
    <n v="25.3"/>
    <n v="2.53E-2"/>
    <n v="35.362000000000002"/>
    <n v="38.209000000000003"/>
    <n v="2.847"/>
    <n v="2.8470000000000001E-3"/>
    <n v="88.747035569999994"/>
    <n v="11.25296443"/>
    <d v="2017-07-14T00:00:00"/>
    <d v="2017-10-13T00:00:00"/>
    <n v="92"/>
    <n v="0.252054795"/>
    <x v="44"/>
    <n v="0.112529644"/>
    <n v="2.3744985E-2"/>
    <n v="39.083618000000001"/>
    <n v="-86.464605000000006"/>
    <s v="Sassafras albidum "/>
    <m/>
    <s v="paired with ECM 3"/>
  </r>
  <r>
    <n v="48"/>
    <x v="1"/>
    <s v="AM 4"/>
    <x v="1"/>
    <s v="AM_MB"/>
    <s v="AM-4-MB-48"/>
    <n v="26.654"/>
    <n v="2.6654000000000001E-2"/>
    <n v="35.813000000000002"/>
    <n v="37.890999999999998"/>
    <n v="2.0779999999999998"/>
    <n v="2.078E-3"/>
    <n v="92.203796803000003"/>
    <n v="7.7962031969999996"/>
    <d v="2017-07-14T00:00:00"/>
    <d v="2017-10-13T00:00:00"/>
    <n v="92"/>
    <n v="0.252054795"/>
    <x v="45"/>
    <n v="7.7962032000000001E-2"/>
    <n v="2.7734057999999999E-2"/>
    <n v="39.083618000000001"/>
    <n v="-86.464605000000006"/>
    <s v="Sassafras albidum "/>
    <m/>
    <m/>
  </r>
  <r>
    <n v="49"/>
    <x v="0"/>
    <s v="ECM 5"/>
    <x v="0"/>
    <s v="ECM_ME"/>
    <s v="ECM-5-ME-49"/>
    <n v="25.577000000000002"/>
    <n v="2.5576999999999999E-2"/>
    <n v="40.906999999999996"/>
    <n v="47.101999999999997"/>
    <n v="6.1950000000000003"/>
    <n v="6.195E-3"/>
    <n v="75.779020209999999"/>
    <n v="24.220979790000001"/>
    <d v="2017-07-14T00:00:00"/>
    <d v="2017-07-27T00:00:00"/>
    <n v="14"/>
    <n v="3.8356163999999998E-2"/>
    <x v="46"/>
    <n v="0.242209798"/>
    <n v="0.101282214"/>
    <n v="39.082982000000001"/>
    <n v="-86.468401999999998"/>
    <s v="Hickory"/>
    <m/>
    <m/>
  </r>
  <r>
    <n v="50"/>
    <x v="0"/>
    <s v="ECM 5"/>
    <x v="1"/>
    <s v="ECM_MB"/>
    <s v="ECM-5-MB-50"/>
    <n v="25.838999999999999"/>
    <n v="2.5839000000000001E-2"/>
    <n v="43.814"/>
    <n v="58.935000000000002"/>
    <n v="15.121"/>
    <n v="1.5121000000000001E-2"/>
    <n v="41.479933430000003"/>
    <n v="58.520066569999997"/>
    <d v="2017-07-14T00:00:00"/>
    <d v="2017-07-27T00:00:00"/>
    <n v="14"/>
    <n v="3.8356163999999998E-2"/>
    <x v="47"/>
    <n v="0.58520066599999998"/>
    <n v="3.8271461999999999E-2"/>
    <n v="39.082982000000001"/>
    <n v="-86.468401999999998"/>
    <s v="Hickory"/>
    <m/>
    <m/>
  </r>
  <r>
    <n v="51"/>
    <x v="0"/>
    <s v="ECM 5"/>
    <x v="0"/>
    <s v="ECM_ME"/>
    <s v="ECM-5-ME-51"/>
    <n v="25.693000000000001"/>
    <n v="2.5693000000000001E-2"/>
    <n v="46.99"/>
    <n v="51.44"/>
    <n v="4.45"/>
    <n v="4.45E-3"/>
    <n v="82.680107419999999"/>
    <n v="17.319892580000001"/>
    <d v="2017-07-14T00:00:00"/>
    <d v="2017-08-14T00:00:00"/>
    <n v="31"/>
    <n v="8.4931507000000003E-2"/>
    <x v="48"/>
    <n v="0.173198926"/>
    <n v="5.6558532000000002E-2"/>
    <n v="39.083067"/>
    <n v="-86.468245999999994"/>
    <s v="Hickory"/>
    <m/>
    <m/>
  </r>
  <r>
    <n v="52"/>
    <x v="0"/>
    <s v="ECM 5"/>
    <x v="1"/>
    <s v="ECM_MB"/>
    <s v="ECM-5-MB-52"/>
    <n v="25.943999999999999"/>
    <n v="2.5943999999999998E-2"/>
    <n v="36.703000000000003"/>
    <n v="47.134999999999998"/>
    <n v="10.432"/>
    <n v="1.0432E-2"/>
    <n v="59.790317610000002"/>
    <n v="40.209682389999998"/>
    <d v="2017-07-14T00:00:00"/>
    <d v="2017-08-14T00:00:00"/>
    <n v="31"/>
    <n v="8.4931507000000003E-2"/>
    <x v="49"/>
    <n v="0.40209682400000002"/>
    <n v="2.9389109E-2"/>
    <n v="39.083067"/>
    <n v="-86.468245999999994"/>
    <s v="Hickory"/>
    <m/>
    <m/>
  </r>
  <r>
    <n v="53"/>
    <x v="0"/>
    <s v="ECM 5"/>
    <x v="0"/>
    <s v="ECM_ME"/>
    <s v="ECM-5-ME-53"/>
    <n v="25.574999999999999"/>
    <n v="2.5575000000000001E-2"/>
    <n v="41.122999999999998"/>
    <n v="46.573999999999998"/>
    <n v="5.4509999999999996"/>
    <n v="5.4510000000000001E-3"/>
    <n v="78.686217010000007"/>
    <n v="21.31378299"/>
    <d v="2017-07-14T00:00:00"/>
    <d v="2017-10-13T00:00:00"/>
    <n v="92"/>
    <n v="0.252054795"/>
    <x v="50"/>
    <n v="0.21313783"/>
    <n v="1.6802350000000001E-2"/>
    <n v="39.082892999999999"/>
    <n v="-86.468327000000002"/>
    <s v="Hickory"/>
    <m/>
    <m/>
  </r>
  <r>
    <n v="54"/>
    <x v="0"/>
    <s v="ECM 5"/>
    <x v="1"/>
    <s v="ECM_MB"/>
    <s v="ECM-5-MB-54"/>
    <n v="25.887"/>
    <n v="2.5887E-2"/>
    <n v="42.496000000000002"/>
    <n v="47.17"/>
    <n v="4.6740000000000004"/>
    <n v="4.6740000000000002E-3"/>
    <n v="81.9446054"/>
    <n v="18.0553946"/>
    <d v="2017-07-14T00:00:00"/>
    <d v="2017-10-13T00:00:00"/>
    <n v="92"/>
    <n v="0.252054795"/>
    <x v="51"/>
    <n v="0.18055394599999999"/>
    <n v="1.8605713999999999E-2"/>
    <n v="39.082892999999999"/>
    <n v="-86.468327000000002"/>
    <s v="Hickory"/>
    <m/>
    <m/>
  </r>
  <r>
    <n v="55"/>
    <x v="1"/>
    <s v="AM 5"/>
    <x v="0"/>
    <s v="AM_ME"/>
    <s v="AM-5-ME-55"/>
    <n v="25.364000000000001"/>
    <n v="2.5364000000000001E-2"/>
    <n v="33.734000000000002"/>
    <n v="40.576000000000001"/>
    <n v="6.8419999999999996"/>
    <n v="6.842E-3"/>
    <n v="73.024759500000002"/>
    <n v="26.975240500000002"/>
    <d v="2017-07-14T00:00:00"/>
    <d v="2017-07-27T00:00:00"/>
    <n v="14"/>
    <n v="3.8356163999999998E-2"/>
    <x v="52"/>
    <n v="0.26975240499999997"/>
    <n v="9.3589339999999993E-2"/>
    <n v="39.085993000000002"/>
    <n v="-86.470381000000003"/>
    <s v="Acer saccharum"/>
    <m/>
    <m/>
  </r>
  <r>
    <n v="56"/>
    <x v="1"/>
    <s v="AM 5"/>
    <x v="1"/>
    <s v="AM_MB"/>
    <s v="AM-5-MB-56"/>
    <n v="25.689"/>
    <n v="2.5689E-2"/>
    <n v="41.728000000000002"/>
    <n v="56.558"/>
    <n v="14.83"/>
    <n v="1.4829999999999999E-2"/>
    <n v="42.271010939999996"/>
    <n v="57.728989060000004"/>
    <d v="2017-07-14T00:00:00"/>
    <d v="2017-07-27T00:00:00"/>
    <n v="14"/>
    <n v="3.8356163999999998E-2"/>
    <x v="53"/>
    <n v="0.57728989100000005"/>
    <n v="3.9243622999999998E-2"/>
    <n v="39.085993000000002"/>
    <n v="-86.470381000000003"/>
    <s v="Acer saccharum"/>
    <m/>
    <m/>
  </r>
  <r>
    <n v="57"/>
    <x v="1"/>
    <s v="AM 5"/>
    <x v="0"/>
    <s v="AM_ME"/>
    <s v="AM-5-ME-57"/>
    <n v="26.491"/>
    <n v="2.6491000000000001E-2"/>
    <n v="43.079000000000001"/>
    <n v="48.805999999999997"/>
    <n v="5.7270000000000003"/>
    <n v="5.7270000000000003E-3"/>
    <n v="78.381337059999993"/>
    <n v="21.61866294"/>
    <d v="2017-07-14T00:00:00"/>
    <d v="2017-08-14T00:00:00"/>
    <n v="31"/>
    <n v="8.4931507000000003E-2"/>
    <x v="54"/>
    <n v="0.21618662899999999"/>
    <n v="4.9406878000000001E-2"/>
    <n v="39.086084999999997"/>
    <n v="-86.470381000000003"/>
    <s v="Acer saccharum"/>
    <m/>
    <m/>
  </r>
  <r>
    <n v="58"/>
    <x v="1"/>
    <s v="AM 5"/>
    <x v="1"/>
    <s v="AM_MB"/>
    <s v="AM-5-MB-58"/>
    <n v="25.628"/>
    <n v="2.5628000000000001E-2"/>
    <n v="44.835999999999999"/>
    <n v="55.052"/>
    <n v="10.215999999999999"/>
    <n v="1.0215999999999999E-2"/>
    <n v="60.13734977"/>
    <n v="39.86265023"/>
    <d v="2017-07-14T00:00:00"/>
    <d v="2017-08-14T00:00:00"/>
    <n v="31"/>
    <n v="8.4931507000000003E-2"/>
    <x v="55"/>
    <n v="0.39862650199999999"/>
    <n v="2.9668722000000002E-2"/>
    <n v="39.086084999999997"/>
    <n v="-86.470381000000003"/>
    <s v="Acer saccharum"/>
    <m/>
    <m/>
  </r>
  <r>
    <n v="59"/>
    <x v="1"/>
    <s v="AM 5"/>
    <x v="0"/>
    <s v="AM_ME"/>
    <s v="AM-5-ME-59"/>
    <n v="26.033000000000001"/>
    <n v="2.6033000000000001E-2"/>
    <n v="45.124000000000002"/>
    <n v="50.430999999999997"/>
    <n v="5.3070000000000004"/>
    <n v="5.3070000000000001E-3"/>
    <n v="79.614335650000001"/>
    <n v="20.385664349999999"/>
    <d v="2017-07-14T00:00:00"/>
    <d v="2017-10-13T00:00:00"/>
    <n v="92"/>
    <n v="0.252054795"/>
    <x v="56"/>
    <n v="0.203856643"/>
    <n v="1.7286284999999998E-2"/>
    <n v="39.085746999999998"/>
    <n v="-86.470134999999999"/>
    <s v="Acer saccharum"/>
    <m/>
    <m/>
  </r>
  <r>
    <n v="60"/>
    <x v="1"/>
    <s v="AM 5"/>
    <x v="1"/>
    <s v="AM_MB"/>
    <s v="AM-5-MB-60"/>
    <n v="26.2"/>
    <n v="2.6200000000000001E-2"/>
    <n v="37.770000000000003"/>
    <n v="41.701999999999998"/>
    <n v="3.9319999999999999"/>
    <n v="3.9319999999999997E-3"/>
    <n v="84.992366410000002"/>
    <n v="15.007633589999999"/>
    <d v="2017-07-14T00:00:00"/>
    <d v="2017-10-13T00:00:00"/>
    <n v="92"/>
    <n v="0.252054795"/>
    <x v="57"/>
    <n v="0.150076336"/>
    <n v="2.0615339E-2"/>
    <n v="39.085746999999998"/>
    <n v="-86.470134999999999"/>
    <s v="Acer saccharum"/>
    <m/>
    <m/>
  </r>
  <r>
    <n v="61"/>
    <x v="0"/>
    <s v="ECM 6"/>
    <x v="0"/>
    <s v="ECM_ME"/>
    <s v="ECM-6-ME-61"/>
    <n v="25.542999999999999"/>
    <n v="2.5543E-2"/>
    <n v="29.282"/>
    <n v="35.908999999999999"/>
    <n v="6.6269999999999998"/>
    <n v="6.6270000000000001E-3"/>
    <n v="74.05551423"/>
    <n v="25.94448577"/>
    <d v="2017-07-14T00:00:00"/>
    <d v="2017-07-27T00:00:00"/>
    <n v="14"/>
    <n v="3.8356163999999998E-2"/>
    <x v="58"/>
    <n v="0.259444858"/>
    <n v="9.6372220999999994E-2"/>
    <n v="30.079557000000001"/>
    <n v="-86.462539000000007"/>
    <s v="Quercus alba"/>
    <m/>
    <m/>
  </r>
  <r>
    <n v="62"/>
    <x v="0"/>
    <s v="ECM 6"/>
    <x v="1"/>
    <s v="ECM_MB"/>
    <s v="ECM-6-MB-62"/>
    <n v="25.535"/>
    <n v="2.5534999999999999E-2"/>
    <n v="27.29"/>
    <n v="40.956000000000003"/>
    <n v="13.666"/>
    <n v="1.3665999999999999E-2"/>
    <n v="46.481300179999998"/>
    <n v="53.518699820000002"/>
    <d v="2017-07-14T00:00:00"/>
    <d v="2017-07-27T00:00:00"/>
    <n v="14"/>
    <n v="3.8356163999999998E-2"/>
    <x v="59"/>
    <n v="0.53518699800000002"/>
    <n v="4.4652789999999998E-2"/>
    <n v="30.079557000000001"/>
    <n v="-86.462539000000007"/>
    <s v="Quercus alba"/>
    <m/>
    <m/>
  </r>
  <r>
    <n v="63"/>
    <x v="0"/>
    <s v="ECM 6"/>
    <x v="0"/>
    <s v="ECM_ME"/>
    <s v="ECM-6-ME-63"/>
    <n v="25.33"/>
    <n v="2.5329999999999998E-2"/>
    <n v="42.884999999999998"/>
    <n v="45.97"/>
    <n v="3.085"/>
    <n v="3.0850000000000001E-3"/>
    <n v="87.820765890000004"/>
    <n v="12.179234109999999"/>
    <d v="2017-07-14T00:00:00"/>
    <d v="2017-08-14T00:00:00"/>
    <n v="31"/>
    <n v="8.4931507000000003E-2"/>
    <x v="60"/>
    <n v="0.121792341"/>
    <n v="6.7917349000000002E-2"/>
    <n v="39.079501"/>
    <n v="-86.462830999999994"/>
    <s v="Quercus alba"/>
    <m/>
    <m/>
  </r>
  <r>
    <n v="64"/>
    <x v="0"/>
    <s v="ECM 6"/>
    <x v="1"/>
    <s v="ECM_MB"/>
    <s v="ECM-6-MB-64"/>
    <n v="25.847000000000001"/>
    <n v="2.5846999999999998E-2"/>
    <n v="44.087000000000003"/>
    <n v="51.652999999999999"/>
    <n v="7.5659999999999998"/>
    <n v="7.5659999999999998E-3"/>
    <n v="70.727744029999997"/>
    <n v="29.27225597"/>
    <d v="2017-07-14T00:00:00"/>
    <d v="2017-08-14T00:00:00"/>
    <n v="31"/>
    <n v="8.4931507000000003E-2"/>
    <x v="61"/>
    <n v="0.29272256000000002"/>
    <n v="3.9629999999999999E-2"/>
    <n v="39.079501"/>
    <n v="-86.462830999999994"/>
    <s v="Quercus alba"/>
    <m/>
    <m/>
  </r>
  <r>
    <n v="65"/>
    <x v="0"/>
    <s v="ECM 6"/>
    <x v="0"/>
    <s v="ECM_ME"/>
    <s v="ECM-6-ME-65"/>
    <n v="25.492999999999999"/>
    <n v="2.5492999999999998E-2"/>
    <n v="35.9"/>
    <n v="39.512"/>
    <n v="3.6120000000000001"/>
    <n v="3.6120000000000002E-3"/>
    <n v="85.831404700000007"/>
    <n v="14.1685953"/>
    <d v="2017-07-14T00:00:00"/>
    <d v="2017-10-13T00:00:00"/>
    <n v="92"/>
    <n v="0.252054795"/>
    <x v="62"/>
    <n v="0.141685953"/>
    <n v="2.1240676999999999E-2"/>
    <n v="39.079804000000003"/>
    <n v="-86.462711999999996"/>
    <s v="Quercus alba"/>
    <m/>
    <m/>
  </r>
  <r>
    <n v="66"/>
    <x v="0"/>
    <s v="ECM 6"/>
    <x v="1"/>
    <s v="ECM_MB"/>
    <s v="ECM-6-MB-66"/>
    <n v="25.125"/>
    <n v="2.5125000000000001E-2"/>
    <n v="44.591999999999999"/>
    <n v="49.255000000000003"/>
    <n v="4.6630000000000003"/>
    <n v="4.6629999999999996E-3"/>
    <n v="81.440796019999993"/>
    <n v="18.559203979999999"/>
    <d v="2017-07-14T00:00:00"/>
    <d v="2017-10-13T00:00:00"/>
    <n v="92"/>
    <n v="0.252054795"/>
    <x v="63"/>
    <n v="0.18559204000000001"/>
    <n v="1.8306569000000002E-2"/>
    <n v="39.079804000000003"/>
    <n v="-86.462711999999996"/>
    <s v="Quercus alba"/>
    <m/>
    <m/>
  </r>
  <r>
    <n v="67"/>
    <x v="1"/>
    <s v="AM 6"/>
    <x v="0"/>
    <s v="AM_ME"/>
    <s v="AM-6-ME-67"/>
    <n v="25.039000000000001"/>
    <n v="2.5038999999999999E-2"/>
    <n v="30.991"/>
    <n v="34.552999999999997"/>
    <n v="3.5619999999999998"/>
    <n v="3.5620000000000001E-3"/>
    <n v="85.774192260000007"/>
    <n v="14.22580774"/>
    <d v="2017-07-14T00:00:00"/>
    <d v="2017-07-27T00:00:00"/>
    <n v="14"/>
    <n v="3.8356163999999998E-2"/>
    <x v="64"/>
    <n v="0.14225807700000001"/>
    <n v="0.139293745"/>
    <n v="39.074013999999998"/>
    <n v="-86.456322999999998"/>
    <s v="Liriodendron tulipifera"/>
    <m/>
    <m/>
  </r>
  <r>
    <n v="68"/>
    <x v="1"/>
    <s v="AM 6"/>
    <x v="1"/>
    <s v="AM_MB"/>
    <s v="AM-6-MB-68"/>
    <n v="25.992000000000001"/>
    <n v="2.5992000000000001E-2"/>
    <n v="30.154"/>
    <n v="40.436999999999998"/>
    <n v="10.282999999999999"/>
    <n v="1.0283E-2"/>
    <n v="60.43782702"/>
    <n v="39.56217298"/>
    <d v="2017-07-14T00:00:00"/>
    <d v="2017-07-27T00:00:00"/>
    <n v="14"/>
    <n v="3.8356163999999998E-2"/>
    <x v="65"/>
    <n v="0.39562173"/>
    <n v="6.6235481999999998E-2"/>
    <n v="39.074013999999998"/>
    <n v="-86.456322999999998"/>
    <s v="Liriodendron tulipifera"/>
    <m/>
    <m/>
  </r>
  <r>
    <n v="69"/>
    <x v="1"/>
    <s v="AM 6"/>
    <x v="0"/>
    <s v="AM_ME"/>
    <s v="AM-6-ME-69"/>
    <n v="25.815000000000001"/>
    <n v="2.5815000000000001E-2"/>
    <n v="52.009"/>
    <n v="53.633000000000003"/>
    <n v="1.6240000000000001"/>
    <n v="1.624E-3"/>
    <n v="93.709083866"/>
    <n v="6.2909161339999997"/>
    <d v="2017-07-14T00:00:00"/>
    <d v="2017-08-14T00:00:00"/>
    <n v="31"/>
    <n v="8.4931507000000003E-2"/>
    <x v="66"/>
    <n v="6.2909161000000005E-2"/>
    <n v="8.9227853999999995E-2"/>
    <n v="39.074012000000003"/>
    <n v="-86.456316999999999"/>
    <s v="Liriodendron tulipifera"/>
    <m/>
    <m/>
  </r>
  <r>
    <n v="70"/>
    <x v="1"/>
    <s v="AM 6"/>
    <x v="1"/>
    <s v="AM_MB"/>
    <s v="AM-6-MB-70"/>
    <n v="25.256"/>
    <n v="2.5256000000000001E-2"/>
    <n v="42.198999999999998"/>
    <n v="47.795999999999999"/>
    <n v="5.5970000000000004"/>
    <n v="5.5970000000000004E-3"/>
    <n v="77.838929360000009"/>
    <n v="22.161070639999998"/>
    <d v="2017-07-14T00:00:00"/>
    <d v="2017-08-14T00:00:00"/>
    <n v="31"/>
    <n v="8.4931507000000003E-2"/>
    <x v="67"/>
    <n v="0.22161070599999999"/>
    <n v="4.8607516000000003E-2"/>
    <n v="39.074012000000003"/>
    <n v="-86.456316999999999"/>
    <s v="Liriodendron tulipifera"/>
    <m/>
    <m/>
  </r>
  <r>
    <n v="71"/>
    <x v="1"/>
    <s v="AM 6"/>
    <x v="0"/>
    <s v="AM_ME"/>
    <s v="AM-6-ME-71"/>
    <n v="25.331"/>
    <n v="2.5330999999999999E-2"/>
    <n v="42.066000000000003"/>
    <n v="44.685000000000002"/>
    <n v="2.6190000000000002"/>
    <n v="2.6189999999999998E-3"/>
    <n v="89.660889819999994"/>
    <n v="10.33911018"/>
    <d v="2017-07-14T00:00:00"/>
    <d v="2017-10-13T00:00:00"/>
    <n v="92"/>
    <n v="0.252054795"/>
    <x v="68"/>
    <n v="0.103391102"/>
    <n v="2.4665612999999999E-2"/>
    <m/>
    <m/>
    <s v="Liriodendron tulipifera"/>
    <m/>
    <m/>
  </r>
  <r>
    <n v="72"/>
    <x v="1"/>
    <s v="AM 6"/>
    <x v="1"/>
    <s v="AM_MB"/>
    <s v="AM-6-MB-72"/>
    <n v="25.234000000000002"/>
    <n v="2.5233999999999999E-2"/>
    <n v="35"/>
    <n v="37.377000000000002"/>
    <n v="2.3769999999999998"/>
    <n v="2.3770000000000002E-3"/>
    <n v="90.580169612000006"/>
    <n v="9.4198303879999994"/>
    <d v="2017-07-14T00:00:00"/>
    <d v="2017-10-13T00:00:00"/>
    <n v="92"/>
    <n v="0.252054795"/>
    <x v="69"/>
    <n v="9.4198303999999997E-2"/>
    <n v="2.5677750999999999E-2"/>
    <m/>
    <m/>
    <s v="Liriodendron tulipifera"/>
    <m/>
    <m/>
  </r>
  <r>
    <n v="73"/>
    <x v="0"/>
    <s v="ECM 7"/>
    <x v="0"/>
    <s v="ECM_ME"/>
    <s v="ECM-7-ME-73"/>
    <n v="25.442"/>
    <n v="2.5441999999999999E-2"/>
    <n v="38.140999999999998"/>
    <n v="40.436"/>
    <n v="2.2949999999999999"/>
    <n v="2.2950000000000002E-3"/>
    <n v="90.979482744999999"/>
    <n v="9.0205172549999997"/>
    <d v="2017-07-14T00:00:00"/>
    <d v="2017-07-27T00:00:00"/>
    <n v="14"/>
    <n v="3.8356163999999998E-2"/>
    <x v="70"/>
    <n v="9.0205173E-2"/>
    <n v="0.17183346499999999"/>
    <n v="39.078223999999999"/>
    <n v="-86.463633999999999"/>
    <s v="Quercus rubra"/>
    <m/>
    <m/>
  </r>
  <r>
    <n v="74"/>
    <x v="0"/>
    <s v="ECM 7"/>
    <x v="1"/>
    <s v="ECM_MB"/>
    <s v="ECM-7-MB-74"/>
    <n v="25.08"/>
    <n v="2.5080000000000002E-2"/>
    <n v="34.944000000000003"/>
    <n v="47.54"/>
    <n v="12.596"/>
    <n v="1.2596E-2"/>
    <n v="49.776714509999998"/>
    <n v="50.223285490000002"/>
    <d v="2017-07-14T00:00:00"/>
    <d v="2017-07-27T00:00:00"/>
    <n v="14"/>
    <n v="3.8356163999999998E-2"/>
    <x v="71"/>
    <n v="0.50223285500000003"/>
    <n v="4.9192244000000003E-2"/>
    <n v="39.078223999999999"/>
    <n v="-86.463633999999999"/>
    <s v="Quercus rubra"/>
    <m/>
    <m/>
  </r>
  <r>
    <n v="75"/>
    <x v="0"/>
    <s v="ECM 7"/>
    <x v="0"/>
    <s v="ECM_ME"/>
    <s v="ECM-7-ME-75"/>
    <n v="26.113"/>
    <n v="2.6113000000000001E-2"/>
    <n v="46.014000000000003"/>
    <n v="50.68"/>
    <n v="4.6660000000000004"/>
    <n v="4.666E-3"/>
    <n v="82.131505379999993"/>
    <n v="17.86849462"/>
    <d v="2017-07-14T00:00:00"/>
    <d v="2017-08-14T00:00:00"/>
    <n v="31"/>
    <n v="8.4931507000000003E-2"/>
    <x v="72"/>
    <n v="0.17868494600000001"/>
    <n v="5.5552615999999999E-2"/>
    <n v="39.078201999999997"/>
    <n v="-86.463628"/>
    <s v="Quercus rubra"/>
    <m/>
    <m/>
  </r>
  <r>
    <n v="76"/>
    <x v="0"/>
    <s v="ECM 7"/>
    <x v="1"/>
    <s v="ECM_MB"/>
    <s v="ECM-7-MB-76"/>
    <n v="26.288"/>
    <n v="2.6287999999999999E-2"/>
    <n v="46.642000000000003"/>
    <n v="57.231999999999999"/>
    <n v="10.59"/>
    <n v="1.059E-2"/>
    <n v="59.715459529999997"/>
    <n v="40.284540470000003"/>
    <d v="2017-07-14T00:00:00"/>
    <d v="2017-08-14T00:00:00"/>
    <n v="31"/>
    <n v="8.4931507000000003E-2"/>
    <x v="73"/>
    <n v="0.40284540499999999"/>
    <n v="2.9329109999999999E-2"/>
    <n v="39.078201999999997"/>
    <n v="-86.463628"/>
    <s v="Quercus rubra"/>
    <m/>
    <m/>
  </r>
  <r>
    <n v="77"/>
    <x v="0"/>
    <s v="ECM 7"/>
    <x v="0"/>
    <s v="ECM_ME"/>
    <s v="ECM-7-ME-77"/>
    <n v="25.332000000000001"/>
    <n v="2.5332E-2"/>
    <n v="40.793999999999997"/>
    <n v="47.116"/>
    <n v="6.3220000000000001"/>
    <n v="6.3220000000000004E-3"/>
    <n v="75.043423340000004"/>
    <n v="24.95657666"/>
    <d v="2017-07-14T00:00:00"/>
    <d v="2017-10-13T00:00:00"/>
    <n v="92"/>
    <n v="0.252054795"/>
    <x v="74"/>
    <n v="0.24956576699999999"/>
    <n v="1.5087313E-2"/>
    <n v="39.078206999999999"/>
    <n v="-86.463374000000002"/>
    <s v="Quercus rubra"/>
    <m/>
    <m/>
  </r>
  <r>
    <n v="78"/>
    <x v="0"/>
    <s v="ECM 7"/>
    <x v="1"/>
    <s v="ECM_MB"/>
    <s v="ECM-7-MB-78"/>
    <n v="25.363"/>
    <n v="2.5363E-2"/>
    <n v="32.408999999999999"/>
    <n v="37.698999999999998"/>
    <n v="5.29"/>
    <n v="5.2900000000000004E-3"/>
    <n v="79.142845879999996"/>
    <n v="20.857154120000001"/>
    <d v="2017-07-14T00:00:00"/>
    <d v="2017-10-13T00:00:00"/>
    <n v="92"/>
    <n v="0.252054795"/>
    <x v="75"/>
    <n v="0.208571541"/>
    <n v="1.7037752E-2"/>
    <n v="39.078206999999999"/>
    <n v="-86.463374000000002"/>
    <s v="Quercus rubra"/>
    <m/>
    <m/>
  </r>
  <r>
    <n v="79"/>
    <x v="1"/>
    <s v="AM 7"/>
    <x v="0"/>
    <s v="AM_ME"/>
    <s v="AM-7-ME-79"/>
    <n v="25.478000000000002"/>
    <n v="2.5478000000000001E-2"/>
    <n v="31.981999999999999"/>
    <n v="36.835000000000001"/>
    <n v="4.8529999999999998"/>
    <n v="4.8529999999999997E-3"/>
    <n v="80.952194050000003"/>
    <n v="19.047805950000001"/>
    <d v="2017-07-14T00:00:00"/>
    <d v="2017-07-27T00:00:00"/>
    <n v="14"/>
    <n v="3.8356163999999998E-2"/>
    <x v="76"/>
    <n v="0.19047806"/>
    <n v="0.11844416200000001"/>
    <n v="39.076521"/>
    <n v="-86.461567000000002"/>
    <s v="Acer saccharum"/>
    <m/>
    <m/>
  </r>
  <r>
    <n v="80"/>
    <x v="1"/>
    <s v="AM 7"/>
    <x v="1"/>
    <s v="AM_MB"/>
    <s v="AM-7-MB-80"/>
    <n v="25.658999999999999"/>
    <n v="2.5659000000000001E-2"/>
    <n v="41.658999999999999"/>
    <n v="55.37"/>
    <n v="13.711"/>
    <n v="1.3710999999999999E-2"/>
    <n v="46.564558239999997"/>
    <n v="53.435441760000003"/>
    <d v="2017-07-14T00:00:00"/>
    <d v="2017-07-27T00:00:00"/>
    <n v="14"/>
    <n v="3.8356163999999998E-2"/>
    <x v="77"/>
    <n v="0.53435441800000005"/>
    <n v="4.4763997E-2"/>
    <n v="39.076521"/>
    <n v="-86.461567000000002"/>
    <s v="Acer saccharum"/>
    <m/>
    <m/>
  </r>
  <r>
    <n v="81"/>
    <x v="1"/>
    <s v="AM 7"/>
    <x v="0"/>
    <s v="AM_ME"/>
    <s v="AM-7-ME-81"/>
    <n v="25.062000000000001"/>
    <n v="2.5062000000000001E-2"/>
    <n v="33.07"/>
    <n v="36.368000000000002"/>
    <n v="3.298"/>
    <n v="3.2980000000000002E-3"/>
    <n v="86.840635219999996"/>
    <n v="13.159364780000001"/>
    <d v="2017-07-14T00:00:00"/>
    <d v="2017-08-14T00:00:00"/>
    <n v="31"/>
    <n v="8.4931507000000003E-2"/>
    <x v="78"/>
    <n v="0.13159364800000001"/>
    <n v="6.5420533000000003E-2"/>
    <m/>
    <m/>
    <s v="Acer saccharum"/>
    <m/>
    <m/>
  </r>
  <r>
    <n v="82"/>
    <x v="1"/>
    <s v="AM 7"/>
    <x v="1"/>
    <s v="AM_MB"/>
    <s v="AM-7-MB-82"/>
    <n v="25.242000000000001"/>
    <n v="2.5242000000000001E-2"/>
    <n v="47.576999999999998"/>
    <n v="58.69"/>
    <n v="11.113"/>
    <n v="1.1113E-2"/>
    <n v="55.974170030000003"/>
    <n v="44.025829969999997"/>
    <d v="2017-07-14T00:00:00"/>
    <d v="2017-08-14T00:00:00"/>
    <n v="31"/>
    <n v="8.4931507000000003E-2"/>
    <x v="79"/>
    <n v="0.44025829999999999"/>
    <n v="2.6464312E-2"/>
    <m/>
    <m/>
    <s v="Acer saccharum"/>
    <m/>
    <m/>
  </r>
  <r>
    <n v="83"/>
    <x v="1"/>
    <s v="AM 7"/>
    <x v="0"/>
    <s v="AM_ME"/>
    <s v="AM-7-ME-83"/>
    <n v="26.056999999999999"/>
    <n v="2.6057E-2"/>
    <n v="42.555"/>
    <n v="44.777999999999999"/>
    <n v="2.2229999999999999"/>
    <n v="2.2230000000000001E-3"/>
    <n v="91.468703227999995"/>
    <n v="8.5312967719999993"/>
    <d v="2017-07-14T00:00:00"/>
    <d v="2017-10-13T00:00:00"/>
    <n v="92"/>
    <n v="0.252054795"/>
    <x v="80"/>
    <n v="8.5312968000000003E-2"/>
    <n v="2.6754660999999999E-2"/>
    <n v="39.076538999999997"/>
    <n v="-86.461911000000001"/>
    <s v="Acer saccharum"/>
    <m/>
    <m/>
  </r>
  <r>
    <n v="84"/>
    <x v="1"/>
    <s v="AM 7"/>
    <x v="1"/>
    <s v="AM_MB"/>
    <s v="AM-7-MB-84"/>
    <n v="25"/>
    <n v="2.5000000000000001E-2"/>
    <n v="41.755000000000003"/>
    <n v="47.875999999999998"/>
    <n v="6.1210000000000004"/>
    <n v="6.1209999999999997E-3"/>
    <n v="75.515999999999991"/>
    <n v="24.484000000000002"/>
    <d v="2017-07-14T00:00:00"/>
    <d v="2017-10-13T00:00:00"/>
    <n v="92"/>
    <n v="0.252054795"/>
    <x v="81"/>
    <n v="0.24484"/>
    <n v="1.5295112E-2"/>
    <n v="39.076538999999997"/>
    <n v="-86.461911000000001"/>
    <s v="Acer saccharum"/>
    <m/>
    <m/>
  </r>
  <r>
    <m/>
    <x v="2"/>
    <m/>
    <x v="2"/>
    <m/>
    <m/>
    <m/>
    <m/>
    <m/>
    <m/>
    <m/>
    <m/>
    <m/>
    <m/>
    <m/>
    <m/>
    <m/>
    <m/>
    <x v="82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8" firstHeaderRow="1" firstDataRow="2" firstDataCol="1"/>
  <pivotFields count="26">
    <pivotField showAll="0"/>
    <pivotField axis="axisCol" showAll="0">
      <items count="4">
        <item x="1"/>
        <item x="0"/>
        <item x="2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84">
        <item x="47"/>
        <item x="36"/>
        <item x="53"/>
        <item x="30"/>
        <item x="59"/>
        <item x="77"/>
        <item x="1"/>
        <item x="71"/>
        <item x="6"/>
        <item x="12"/>
        <item x="18"/>
        <item x="79"/>
        <item x="24"/>
        <item x="73"/>
        <item x="49"/>
        <item x="55"/>
        <item x="65"/>
        <item x="38"/>
        <item x="20"/>
        <item x="29"/>
        <item x="26"/>
        <item x="14"/>
        <item x="3"/>
        <item x="43"/>
        <item x="32"/>
        <item x="40"/>
        <item x="61"/>
        <item x="11"/>
        <item x="34"/>
        <item x="52"/>
        <item x="8"/>
        <item x="41"/>
        <item x="10"/>
        <item x="58"/>
        <item x="23"/>
        <item x="35"/>
        <item x="74"/>
        <item x="37"/>
        <item x="81"/>
        <item x="46"/>
        <item x="22"/>
        <item x="67"/>
        <item x="9"/>
        <item x="54"/>
        <item x="50"/>
        <item x="75"/>
        <item x="16"/>
        <item x="56"/>
        <item x="17"/>
        <item x="0"/>
        <item x="21"/>
        <item x="76"/>
        <item x="63"/>
        <item x="19"/>
        <item x="13"/>
        <item x="42"/>
        <item x="51"/>
        <item x="72"/>
        <item x="31"/>
        <item x="4"/>
        <item x="48"/>
        <item x="39"/>
        <item x="57"/>
        <item x="5"/>
        <item x="64"/>
        <item x="62"/>
        <item x="15"/>
        <item x="7"/>
        <item x="78"/>
        <item x="25"/>
        <item x="2"/>
        <item x="28"/>
        <item x="27"/>
        <item x="60"/>
        <item x="44"/>
        <item x="68"/>
        <item x="69"/>
        <item x="70"/>
        <item x="80"/>
        <item x="45"/>
        <item x="33"/>
        <item x="66"/>
        <item x="8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decomp_rate" fld="18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7"/>
  <sheetViews>
    <sheetView tabSelected="1" zoomScale="80" zoomScaleNormal="80" workbookViewId="0">
      <pane ySplit="1" topLeftCell="A2" activePane="bottomLeft" state="frozen"/>
      <selection pane="bottomLeft" activeCell="H11" sqref="H11:H32"/>
    </sheetView>
  </sheetViews>
  <sheetFormatPr baseColWidth="10" defaultRowHeight="16" x14ac:dyDescent="0.2"/>
  <cols>
    <col min="7" max="13" width="13.1640625" customWidth="1"/>
  </cols>
  <sheetData>
    <row r="1" spans="1:34" x14ac:dyDescent="0.2">
      <c r="A1" t="s">
        <v>0</v>
      </c>
      <c r="B1" t="s">
        <v>1</v>
      </c>
      <c r="C1" t="s">
        <v>148</v>
      </c>
      <c r="D1" t="s">
        <v>2</v>
      </c>
      <c r="E1" t="s">
        <v>3</v>
      </c>
      <c r="F1" t="s">
        <v>4</v>
      </c>
      <c r="G1" t="s">
        <v>5</v>
      </c>
      <c r="H1" t="s">
        <v>146</v>
      </c>
      <c r="I1" t="s">
        <v>147</v>
      </c>
      <c r="J1" t="s">
        <v>149</v>
      </c>
      <c r="K1" t="s">
        <v>150</v>
      </c>
      <c r="L1" t="s">
        <v>151</v>
      </c>
      <c r="M1" t="s">
        <v>152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138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153</v>
      </c>
      <c r="AA1" t="s">
        <v>137</v>
      </c>
      <c r="AB1" t="s">
        <v>17</v>
      </c>
      <c r="AC1" t="s">
        <v>144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</row>
    <row r="2" spans="1:34" x14ac:dyDescent="0.2">
      <c r="A2" t="s">
        <v>145</v>
      </c>
      <c r="B2" t="s">
        <v>35</v>
      </c>
      <c r="C2" t="s">
        <v>64</v>
      </c>
      <c r="D2" t="s">
        <v>64</v>
      </c>
      <c r="E2" t="s">
        <v>29</v>
      </c>
      <c r="F2" t="s">
        <v>40</v>
      </c>
      <c r="G2" t="s">
        <v>145</v>
      </c>
      <c r="H2" t="s">
        <v>64</v>
      </c>
      <c r="I2" t="s">
        <v>64</v>
      </c>
      <c r="J2" t="s">
        <v>64</v>
      </c>
      <c r="K2" t="s">
        <v>64</v>
      </c>
      <c r="L2" t="s">
        <v>64</v>
      </c>
      <c r="M2">
        <v>17.3</v>
      </c>
      <c r="N2">
        <v>25.55</v>
      </c>
      <c r="O2">
        <v>2.555E-2</v>
      </c>
      <c r="P2" t="s">
        <v>64</v>
      </c>
      <c r="Q2" t="s">
        <v>64</v>
      </c>
      <c r="R2">
        <v>25.55</v>
      </c>
      <c r="S2">
        <v>2.555E-2</v>
      </c>
      <c r="T2">
        <f>100-U2</f>
        <v>0</v>
      </c>
      <c r="U2">
        <f>R2/N2*100</f>
        <v>100</v>
      </c>
      <c r="V2" s="1">
        <v>42930</v>
      </c>
      <c r="W2" s="1">
        <v>42930</v>
      </c>
      <c r="X2">
        <v>0</v>
      </c>
      <c r="Y2">
        <v>0</v>
      </c>
      <c r="Z2">
        <f>X2/7</f>
        <v>0</v>
      </c>
      <c r="AA2">
        <f>(T2/100)</f>
        <v>0</v>
      </c>
      <c r="AB2">
        <f>R2/N2</f>
        <v>1</v>
      </c>
      <c r="AC2">
        <f>N2/R2</f>
        <v>1</v>
      </c>
      <c r="AD2" t="s">
        <v>64</v>
      </c>
      <c r="AE2" t="s">
        <v>64</v>
      </c>
      <c r="AF2" t="s">
        <v>64</v>
      </c>
    </row>
    <row r="3" spans="1:34" x14ac:dyDescent="0.2">
      <c r="A3" t="s">
        <v>145</v>
      </c>
      <c r="B3" t="s">
        <v>35</v>
      </c>
      <c r="C3" t="s">
        <v>64</v>
      </c>
      <c r="D3" t="s">
        <v>64</v>
      </c>
      <c r="E3" t="s">
        <v>25</v>
      </c>
      <c r="F3" t="s">
        <v>37</v>
      </c>
      <c r="G3" t="s">
        <v>145</v>
      </c>
      <c r="H3" t="s">
        <v>64</v>
      </c>
      <c r="I3" t="s">
        <v>64</v>
      </c>
      <c r="J3" t="s">
        <v>64</v>
      </c>
      <c r="K3" t="s">
        <v>64</v>
      </c>
      <c r="L3" t="s">
        <v>64</v>
      </c>
      <c r="M3">
        <v>6.17</v>
      </c>
      <c r="N3">
        <v>25.609000000000002</v>
      </c>
      <c r="O3">
        <v>2.5609E-2</v>
      </c>
      <c r="P3" t="s">
        <v>64</v>
      </c>
      <c r="Q3" t="s">
        <v>64</v>
      </c>
      <c r="R3">
        <v>25.609000000000002</v>
      </c>
      <c r="S3">
        <v>2.5609E-2</v>
      </c>
      <c r="T3">
        <f>100-U3</f>
        <v>0</v>
      </c>
      <c r="U3">
        <f>R3/N3*100</f>
        <v>100</v>
      </c>
      <c r="V3" s="1">
        <v>42930</v>
      </c>
      <c r="W3" s="1">
        <v>42930</v>
      </c>
      <c r="X3">
        <v>0</v>
      </c>
      <c r="Y3">
        <v>0</v>
      </c>
      <c r="Z3">
        <f>X3/7</f>
        <v>0</v>
      </c>
      <c r="AA3">
        <f>(T3/100)</f>
        <v>0</v>
      </c>
      <c r="AB3">
        <f>R3/N3</f>
        <v>1</v>
      </c>
      <c r="AC3">
        <f>N3/R3</f>
        <v>1</v>
      </c>
      <c r="AD3" t="s">
        <v>64</v>
      </c>
      <c r="AE3" t="s">
        <v>64</v>
      </c>
      <c r="AF3" t="s">
        <v>64</v>
      </c>
    </row>
    <row r="4" spans="1:34" x14ac:dyDescent="0.2">
      <c r="A4" t="s">
        <v>145</v>
      </c>
      <c r="B4" t="s">
        <v>23</v>
      </c>
      <c r="C4" t="s">
        <v>64</v>
      </c>
      <c r="D4" t="s">
        <v>64</v>
      </c>
      <c r="E4" t="s">
        <v>29</v>
      </c>
      <c r="F4" t="s">
        <v>30</v>
      </c>
      <c r="G4" t="s">
        <v>145</v>
      </c>
      <c r="H4" t="s">
        <v>64</v>
      </c>
      <c r="I4" t="s">
        <v>64</v>
      </c>
      <c r="J4" t="s">
        <v>64</v>
      </c>
      <c r="K4" t="s">
        <v>64</v>
      </c>
      <c r="L4" t="s">
        <v>64</v>
      </c>
      <c r="M4">
        <v>17.3</v>
      </c>
      <c r="N4">
        <v>25.535</v>
      </c>
      <c r="O4">
        <v>2.5534999999999999E-2</v>
      </c>
      <c r="P4" t="s">
        <v>64</v>
      </c>
      <c r="Q4" t="s">
        <v>64</v>
      </c>
      <c r="R4">
        <v>25.535</v>
      </c>
      <c r="S4">
        <v>2.5534999999999999E-2</v>
      </c>
      <c r="T4">
        <f>100-U4</f>
        <v>0</v>
      </c>
      <c r="U4">
        <f>R4/N4*100</f>
        <v>100</v>
      </c>
      <c r="V4" s="1">
        <v>42930</v>
      </c>
      <c r="W4" s="1">
        <v>42930</v>
      </c>
      <c r="X4">
        <v>0</v>
      </c>
      <c r="Y4">
        <v>0</v>
      </c>
      <c r="Z4">
        <f>X4/7</f>
        <v>0</v>
      </c>
      <c r="AA4">
        <f>(T4/100)</f>
        <v>0</v>
      </c>
      <c r="AB4">
        <f>R4/N4</f>
        <v>1</v>
      </c>
      <c r="AC4">
        <f>N4/R4</f>
        <v>1</v>
      </c>
      <c r="AD4" t="s">
        <v>64</v>
      </c>
      <c r="AE4" t="s">
        <v>64</v>
      </c>
      <c r="AF4" t="s">
        <v>64</v>
      </c>
    </row>
    <row r="5" spans="1:34" x14ac:dyDescent="0.2">
      <c r="A5" t="s">
        <v>145</v>
      </c>
      <c r="B5" t="s">
        <v>23</v>
      </c>
      <c r="C5" t="s">
        <v>64</v>
      </c>
      <c r="D5" t="s">
        <v>64</v>
      </c>
      <c r="E5" t="s">
        <v>25</v>
      </c>
      <c r="F5" t="s">
        <v>26</v>
      </c>
      <c r="G5" t="s">
        <v>145</v>
      </c>
      <c r="H5" t="s">
        <v>64</v>
      </c>
      <c r="I5" t="s">
        <v>64</v>
      </c>
      <c r="J5" t="s">
        <v>64</v>
      </c>
      <c r="K5" t="s">
        <v>64</v>
      </c>
      <c r="L5" t="s">
        <v>64</v>
      </c>
      <c r="M5">
        <v>6.17</v>
      </c>
      <c r="N5">
        <v>25.099</v>
      </c>
      <c r="O5">
        <v>2.5099E-2</v>
      </c>
      <c r="P5" t="s">
        <v>64</v>
      </c>
      <c r="Q5" t="s">
        <v>64</v>
      </c>
      <c r="R5">
        <v>25.099</v>
      </c>
      <c r="S5">
        <v>2.5099E-2</v>
      </c>
      <c r="T5">
        <f>100-U5</f>
        <v>0</v>
      </c>
      <c r="U5">
        <f>R5/N5*100</f>
        <v>100</v>
      </c>
      <c r="V5" s="1">
        <v>42930</v>
      </c>
      <c r="W5" s="1">
        <v>42930</v>
      </c>
      <c r="X5">
        <v>0</v>
      </c>
      <c r="Y5">
        <v>0</v>
      </c>
      <c r="Z5">
        <f>X5/7</f>
        <v>0</v>
      </c>
      <c r="AA5">
        <f>(T5/100)</f>
        <v>0</v>
      </c>
      <c r="AB5">
        <f>R5/N5</f>
        <v>1</v>
      </c>
      <c r="AC5">
        <f>N5/R5</f>
        <v>1</v>
      </c>
      <c r="AD5" t="s">
        <v>64</v>
      </c>
      <c r="AE5" t="s">
        <v>64</v>
      </c>
      <c r="AF5" t="s">
        <v>64</v>
      </c>
    </row>
    <row r="6" spans="1:34" x14ac:dyDescent="0.2">
      <c r="A6">
        <v>20</v>
      </c>
      <c r="B6" t="s">
        <v>35</v>
      </c>
      <c r="C6">
        <v>2</v>
      </c>
      <c r="D6" t="s">
        <v>55</v>
      </c>
      <c r="E6" t="s">
        <v>29</v>
      </c>
      <c r="F6" t="s">
        <v>40</v>
      </c>
      <c r="G6" t="s">
        <v>57</v>
      </c>
      <c r="H6">
        <v>2.5478714707407706</v>
      </c>
      <c r="I6" s="5" t="s">
        <v>64</v>
      </c>
      <c r="J6" t="s">
        <v>64</v>
      </c>
      <c r="K6" t="s">
        <v>64</v>
      </c>
      <c r="L6" t="s">
        <v>64</v>
      </c>
      <c r="M6">
        <v>17.3</v>
      </c>
      <c r="N6">
        <v>25.062000000000001</v>
      </c>
      <c r="O6">
        <v>2.5062000000000001E-2</v>
      </c>
      <c r="P6">
        <v>36.624000000000002</v>
      </c>
      <c r="Q6">
        <v>48.15</v>
      </c>
      <c r="R6">
        <v>11.526</v>
      </c>
      <c r="S6">
        <v>1.1526E-2</v>
      </c>
      <c r="T6">
        <f>100-U6</f>
        <v>54.010055063442664</v>
      </c>
      <c r="U6">
        <f>R6/N6*100</f>
        <v>45.989944936557336</v>
      </c>
      <c r="V6" s="1">
        <v>42930</v>
      </c>
      <c r="W6" s="1">
        <v>42943</v>
      </c>
      <c r="X6">
        <v>14</v>
      </c>
      <c r="Y6">
        <v>3.8356163999999998E-2</v>
      </c>
      <c r="Z6">
        <f>X6/7</f>
        <v>2</v>
      </c>
      <c r="AA6">
        <f>(T6/100)</f>
        <v>0.54010055063442663</v>
      </c>
      <c r="AB6">
        <v>0.45989944900000002</v>
      </c>
      <c r="AC6">
        <f>N6/R6</f>
        <v>2.1743883394065593</v>
      </c>
      <c r="AD6">
        <v>39.085096999999998</v>
      </c>
      <c r="AE6">
        <v>-86.461749999999995</v>
      </c>
      <c r="AF6" t="s">
        <v>39</v>
      </c>
    </row>
    <row r="7" spans="1:34" x14ac:dyDescent="0.2">
      <c r="A7">
        <v>19</v>
      </c>
      <c r="B7" t="s">
        <v>35</v>
      </c>
      <c r="C7">
        <v>2</v>
      </c>
      <c r="D7" t="s">
        <v>55</v>
      </c>
      <c r="E7" t="s">
        <v>25</v>
      </c>
      <c r="F7" t="s">
        <v>37</v>
      </c>
      <c r="G7" t="s">
        <v>56</v>
      </c>
      <c r="H7">
        <v>2.5478714707407706</v>
      </c>
      <c r="I7" s="5" t="s">
        <v>64</v>
      </c>
      <c r="J7" t="s">
        <v>64</v>
      </c>
      <c r="K7" t="s">
        <v>64</v>
      </c>
      <c r="L7" t="s">
        <v>64</v>
      </c>
      <c r="M7">
        <v>6.17</v>
      </c>
      <c r="N7">
        <v>26.242000000000001</v>
      </c>
      <c r="O7">
        <v>2.6242000000000001E-2</v>
      </c>
      <c r="P7">
        <v>37.564999999999998</v>
      </c>
      <c r="Q7">
        <v>42.837000000000003</v>
      </c>
      <c r="R7">
        <v>5.2720000000000002</v>
      </c>
      <c r="S7">
        <v>5.2719999999999998E-3</v>
      </c>
      <c r="T7">
        <f>100-U7</f>
        <v>79.910067830195871</v>
      </c>
      <c r="U7">
        <f>R7/N7*100</f>
        <v>20.089932169804133</v>
      </c>
      <c r="V7" s="1">
        <v>42930</v>
      </c>
      <c r="W7" s="1">
        <v>42943</v>
      </c>
      <c r="X7">
        <v>14</v>
      </c>
      <c r="Y7">
        <v>3.8356163999999998E-2</v>
      </c>
      <c r="Z7">
        <f>X7/7</f>
        <v>2</v>
      </c>
      <c r="AA7">
        <f>(T7/100)</f>
        <v>0.79910067830195874</v>
      </c>
      <c r="AB7">
        <v>0.20089932199999999</v>
      </c>
      <c r="AC7">
        <f>N7/R7</f>
        <v>4.9776176024279213</v>
      </c>
      <c r="AD7">
        <v>39.085096999999998</v>
      </c>
      <c r="AE7">
        <v>-86.461749999999995</v>
      </c>
      <c r="AF7" t="s">
        <v>39</v>
      </c>
    </row>
    <row r="8" spans="1:34" x14ac:dyDescent="0.2">
      <c r="A8">
        <v>26</v>
      </c>
      <c r="B8" t="s">
        <v>35</v>
      </c>
      <c r="C8">
        <v>3</v>
      </c>
      <c r="D8" t="s">
        <v>62</v>
      </c>
      <c r="E8" t="s">
        <v>29</v>
      </c>
      <c r="F8" t="s">
        <v>40</v>
      </c>
      <c r="G8" t="s">
        <v>67</v>
      </c>
      <c r="H8">
        <v>8.0456634603799735</v>
      </c>
      <c r="I8" s="5" t="s">
        <v>64</v>
      </c>
      <c r="J8" t="s">
        <v>64</v>
      </c>
      <c r="K8" t="s">
        <v>64</v>
      </c>
      <c r="L8" t="s">
        <v>64</v>
      </c>
      <c r="M8">
        <v>17.3</v>
      </c>
      <c r="N8">
        <v>25.257999999999999</v>
      </c>
      <c r="O8">
        <v>2.5257999999999999E-2</v>
      </c>
      <c r="P8">
        <v>41.348999999999997</v>
      </c>
      <c r="Q8">
        <v>51.902999999999999</v>
      </c>
      <c r="R8">
        <v>10.554</v>
      </c>
      <c r="S8">
        <v>1.0553999999999999E-2</v>
      </c>
      <c r="T8">
        <f>100-U8</f>
        <v>58.215218940533688</v>
      </c>
      <c r="U8">
        <f>R8/N8*100</f>
        <v>41.784781059466312</v>
      </c>
      <c r="V8" s="1">
        <v>42930</v>
      </c>
      <c r="W8" s="1">
        <v>42943</v>
      </c>
      <c r="X8">
        <v>14</v>
      </c>
      <c r="Y8">
        <v>3.8356163999999998E-2</v>
      </c>
      <c r="Z8">
        <f>X8/7</f>
        <v>2</v>
      </c>
      <c r="AA8">
        <f>(T8/100)</f>
        <v>0.58215218940533686</v>
      </c>
      <c r="AB8">
        <v>0.41784781100000001</v>
      </c>
      <c r="AC8">
        <f>N8/R8</f>
        <v>2.3932158423346599</v>
      </c>
      <c r="AD8" t="s">
        <v>64</v>
      </c>
      <c r="AE8" t="s">
        <v>64</v>
      </c>
      <c r="AF8" t="s">
        <v>65</v>
      </c>
      <c r="AH8" t="s">
        <v>66</v>
      </c>
    </row>
    <row r="9" spans="1:34" x14ac:dyDescent="0.2">
      <c r="A9">
        <v>25</v>
      </c>
      <c r="B9" t="s">
        <v>35</v>
      </c>
      <c r="C9">
        <v>3</v>
      </c>
      <c r="D9" t="s">
        <v>62</v>
      </c>
      <c r="E9" t="s">
        <v>25</v>
      </c>
      <c r="F9" t="s">
        <v>37</v>
      </c>
      <c r="G9" t="s">
        <v>63</v>
      </c>
      <c r="H9">
        <v>8.0456634603799735</v>
      </c>
      <c r="I9" s="5" t="s">
        <v>64</v>
      </c>
      <c r="J9" t="s">
        <v>64</v>
      </c>
      <c r="K9" t="s">
        <v>64</v>
      </c>
      <c r="L9" t="s">
        <v>64</v>
      </c>
      <c r="M9">
        <v>6.17</v>
      </c>
      <c r="N9">
        <v>25.736000000000001</v>
      </c>
      <c r="O9">
        <v>2.5735999999999998E-2</v>
      </c>
      <c r="P9">
        <v>30.433</v>
      </c>
      <c r="Q9">
        <v>37.055</v>
      </c>
      <c r="R9">
        <v>6.6219999999999999</v>
      </c>
      <c r="S9">
        <v>6.6220000000000003E-3</v>
      </c>
      <c r="T9">
        <f>100-U9</f>
        <v>74.269505750699409</v>
      </c>
      <c r="U9">
        <f>R9/N9*100</f>
        <v>25.730494249300591</v>
      </c>
      <c r="V9" s="1">
        <v>42930</v>
      </c>
      <c r="W9" s="1">
        <v>42943</v>
      </c>
      <c r="X9">
        <v>14</v>
      </c>
      <c r="Y9">
        <v>3.8356163999999998E-2</v>
      </c>
      <c r="Z9">
        <f>X9/7</f>
        <v>2</v>
      </c>
      <c r="AA9">
        <f>(T9/100)</f>
        <v>0.74269505750699405</v>
      </c>
      <c r="AB9">
        <v>0.25730494199999998</v>
      </c>
      <c r="AC9">
        <f>N9/R9</f>
        <v>3.8864391422530957</v>
      </c>
      <c r="AD9" t="s">
        <v>64</v>
      </c>
      <c r="AE9" t="s">
        <v>64</v>
      </c>
      <c r="AF9" t="s">
        <v>65</v>
      </c>
      <c r="AH9" t="s">
        <v>66</v>
      </c>
    </row>
    <row r="10" spans="1:34" x14ac:dyDescent="0.2">
      <c r="A10">
        <v>43</v>
      </c>
      <c r="B10" t="s">
        <v>35</v>
      </c>
      <c r="C10">
        <v>4</v>
      </c>
      <c r="D10" t="s">
        <v>86</v>
      </c>
      <c r="E10" t="s">
        <v>25</v>
      </c>
      <c r="F10" t="s">
        <v>37</v>
      </c>
      <c r="G10" t="s">
        <v>87</v>
      </c>
      <c r="H10" s="5" t="s">
        <v>64</v>
      </c>
      <c r="I10" s="5" t="s">
        <v>64</v>
      </c>
      <c r="J10" t="s">
        <v>64</v>
      </c>
      <c r="K10" t="s">
        <v>64</v>
      </c>
      <c r="L10" t="s">
        <v>64</v>
      </c>
      <c r="M10">
        <v>6.17</v>
      </c>
      <c r="N10">
        <v>25.073</v>
      </c>
      <c r="O10">
        <v>2.5073000000000002E-2</v>
      </c>
      <c r="P10">
        <v>34.253</v>
      </c>
      <c r="Q10">
        <v>40.813000000000002</v>
      </c>
      <c r="R10">
        <v>6.56</v>
      </c>
      <c r="S10">
        <v>6.5599999999999999E-3</v>
      </c>
      <c r="T10">
        <f>100-U10</f>
        <v>73.836397718661516</v>
      </c>
      <c r="U10">
        <f>R10/N10*100</f>
        <v>26.163602281338488</v>
      </c>
      <c r="V10" s="1">
        <v>42930</v>
      </c>
      <c r="W10" s="1">
        <v>42943</v>
      </c>
      <c r="X10">
        <v>14</v>
      </c>
      <c r="Y10">
        <v>3.8356163999999998E-2</v>
      </c>
      <c r="Z10">
        <f>X10/7</f>
        <v>2</v>
      </c>
      <c r="AA10">
        <f>(T10/100)</f>
        <v>0.73836397718661517</v>
      </c>
      <c r="AB10">
        <v>0.261636023</v>
      </c>
      <c r="AC10">
        <f>N10/R10</f>
        <v>3.8221036585365855</v>
      </c>
      <c r="AD10">
        <v>39.083011999999997</v>
      </c>
      <c r="AE10">
        <v>-86.468159999999997</v>
      </c>
      <c r="AF10" t="s">
        <v>65</v>
      </c>
      <c r="AH10" t="s">
        <v>88</v>
      </c>
    </row>
    <row r="11" spans="1:34" x14ac:dyDescent="0.2">
      <c r="A11">
        <v>56</v>
      </c>
      <c r="B11" t="s">
        <v>35</v>
      </c>
      <c r="C11">
        <v>5</v>
      </c>
      <c r="D11" t="s">
        <v>101</v>
      </c>
      <c r="E11" t="s">
        <v>29</v>
      </c>
      <c r="F11" t="s">
        <v>40</v>
      </c>
      <c r="G11" t="s">
        <v>103</v>
      </c>
      <c r="H11">
        <v>9.6956101437528908</v>
      </c>
      <c r="I11" s="5" t="s">
        <v>64</v>
      </c>
      <c r="J11" t="s">
        <v>64</v>
      </c>
      <c r="K11" t="s">
        <v>64</v>
      </c>
      <c r="L11" t="s">
        <v>64</v>
      </c>
      <c r="M11">
        <v>17.3</v>
      </c>
      <c r="N11">
        <v>25.689</v>
      </c>
      <c r="O11">
        <v>2.5689E-2</v>
      </c>
      <c r="P11">
        <v>41.728000000000002</v>
      </c>
      <c r="Q11">
        <v>56.558</v>
      </c>
      <c r="R11">
        <v>14.83</v>
      </c>
      <c r="S11">
        <v>1.4829999999999999E-2</v>
      </c>
      <c r="T11">
        <f>100-U11</f>
        <v>42.271010938534005</v>
      </c>
      <c r="U11">
        <f>R11/N11*100</f>
        <v>57.728989061465995</v>
      </c>
      <c r="V11" s="1">
        <v>42930</v>
      </c>
      <c r="W11" s="1">
        <v>42943</v>
      </c>
      <c r="X11">
        <v>14</v>
      </c>
      <c r="Y11">
        <v>3.8356163999999998E-2</v>
      </c>
      <c r="Z11">
        <f>X11/7</f>
        <v>2</v>
      </c>
      <c r="AA11">
        <f>(T11/100)</f>
        <v>0.42271010938534004</v>
      </c>
      <c r="AB11">
        <v>0.57728989100000005</v>
      </c>
      <c r="AC11">
        <f>N11/R11</f>
        <v>1.7322319622387052</v>
      </c>
      <c r="AD11">
        <v>39.085993000000002</v>
      </c>
      <c r="AE11">
        <v>-86.470381000000003</v>
      </c>
      <c r="AF11" t="s">
        <v>39</v>
      </c>
    </row>
    <row r="12" spans="1:34" x14ac:dyDescent="0.2">
      <c r="A12">
        <v>55</v>
      </c>
      <c r="B12" t="s">
        <v>35</v>
      </c>
      <c r="C12">
        <v>5</v>
      </c>
      <c r="D12" t="s">
        <v>101</v>
      </c>
      <c r="E12" t="s">
        <v>25</v>
      </c>
      <c r="F12" t="s">
        <v>37</v>
      </c>
      <c r="G12" t="s">
        <v>102</v>
      </c>
      <c r="H12">
        <v>9.6956101437528908</v>
      </c>
      <c r="I12" s="5" t="s">
        <v>64</v>
      </c>
      <c r="J12" t="s">
        <v>64</v>
      </c>
      <c r="K12" t="s">
        <v>64</v>
      </c>
      <c r="L12" t="s">
        <v>64</v>
      </c>
      <c r="M12">
        <v>6.17</v>
      </c>
      <c r="N12">
        <v>25.364000000000001</v>
      </c>
      <c r="O12">
        <v>2.5364000000000001E-2</v>
      </c>
      <c r="P12">
        <v>33.734000000000002</v>
      </c>
      <c r="Q12">
        <v>40.576000000000001</v>
      </c>
      <c r="R12">
        <v>6.8419999999999996</v>
      </c>
      <c r="S12">
        <v>6.842E-3</v>
      </c>
      <c r="T12">
        <f>100-U12</f>
        <v>73.024759501655893</v>
      </c>
      <c r="U12">
        <f>R12/N12*100</f>
        <v>26.975240498344107</v>
      </c>
      <c r="V12" s="1">
        <v>42930</v>
      </c>
      <c r="W12" s="1">
        <v>42943</v>
      </c>
      <c r="X12">
        <v>14</v>
      </c>
      <c r="Y12">
        <v>3.8356163999999998E-2</v>
      </c>
      <c r="Z12">
        <f>X12/7</f>
        <v>2</v>
      </c>
      <c r="AA12">
        <f>(T12/100)</f>
        <v>0.73024759501655889</v>
      </c>
      <c r="AB12">
        <v>0.26975240499999997</v>
      </c>
      <c r="AC12">
        <f>N12/R12</f>
        <v>3.7071031862028652</v>
      </c>
      <c r="AD12">
        <v>39.085993000000002</v>
      </c>
      <c r="AE12">
        <v>-86.470381000000003</v>
      </c>
      <c r="AF12" t="s">
        <v>39</v>
      </c>
    </row>
    <row r="13" spans="1:34" x14ac:dyDescent="0.2">
      <c r="A13">
        <v>68</v>
      </c>
      <c r="B13" t="s">
        <v>35</v>
      </c>
      <c r="C13">
        <v>6</v>
      </c>
      <c r="D13" t="s">
        <v>115</v>
      </c>
      <c r="E13" t="s">
        <v>29</v>
      </c>
      <c r="F13" t="s">
        <v>40</v>
      </c>
      <c r="G13" t="s">
        <v>118</v>
      </c>
      <c r="H13">
        <v>8.4510107136455517</v>
      </c>
      <c r="I13" s="5" t="s">
        <v>64</v>
      </c>
      <c r="J13" t="s">
        <v>64</v>
      </c>
      <c r="K13" t="s">
        <v>64</v>
      </c>
      <c r="L13" t="s">
        <v>64</v>
      </c>
      <c r="M13">
        <v>17.3</v>
      </c>
      <c r="N13">
        <v>25.992000000000001</v>
      </c>
      <c r="O13">
        <v>2.5992000000000001E-2</v>
      </c>
      <c r="P13">
        <v>30.154</v>
      </c>
      <c r="Q13">
        <v>40.436999999999998</v>
      </c>
      <c r="R13">
        <v>10.282999999999999</v>
      </c>
      <c r="S13">
        <v>1.0283E-2</v>
      </c>
      <c r="T13">
        <f>100-U13</f>
        <v>60.437827023699604</v>
      </c>
      <c r="U13">
        <f>R13/N13*100</f>
        <v>39.562172976300396</v>
      </c>
      <c r="V13" s="1">
        <v>42930</v>
      </c>
      <c r="W13" s="1">
        <v>42943</v>
      </c>
      <c r="X13">
        <v>14</v>
      </c>
      <c r="Y13">
        <v>3.8356163999999998E-2</v>
      </c>
      <c r="Z13">
        <f>X13/7</f>
        <v>2</v>
      </c>
      <c r="AA13">
        <f>(T13/100)</f>
        <v>0.60437827023699608</v>
      </c>
      <c r="AB13">
        <v>0.39562173</v>
      </c>
      <c r="AC13">
        <f>N13/R13</f>
        <v>2.5276670232422447</v>
      </c>
      <c r="AD13">
        <v>39.074013999999998</v>
      </c>
      <c r="AE13">
        <v>-86.456322999999998</v>
      </c>
      <c r="AF13" t="s">
        <v>117</v>
      </c>
    </row>
    <row r="14" spans="1:34" x14ac:dyDescent="0.2">
      <c r="A14">
        <v>67</v>
      </c>
      <c r="B14" t="s">
        <v>35</v>
      </c>
      <c r="C14">
        <v>6</v>
      </c>
      <c r="D14" t="s">
        <v>115</v>
      </c>
      <c r="E14" t="s">
        <v>25</v>
      </c>
      <c r="F14" t="s">
        <v>37</v>
      </c>
      <c r="G14" t="s">
        <v>116</v>
      </c>
      <c r="H14">
        <v>8.4510107136455517</v>
      </c>
      <c r="I14" s="5" t="s">
        <v>64</v>
      </c>
      <c r="J14" t="s">
        <v>64</v>
      </c>
      <c r="K14" t="s">
        <v>64</v>
      </c>
      <c r="L14" t="s">
        <v>64</v>
      </c>
      <c r="M14">
        <v>6.17</v>
      </c>
      <c r="N14">
        <v>25.039000000000001</v>
      </c>
      <c r="O14">
        <v>2.5038999999999999E-2</v>
      </c>
      <c r="P14">
        <v>30.991</v>
      </c>
      <c r="Q14">
        <v>34.552999999999997</v>
      </c>
      <c r="R14">
        <v>3.5619999999999998</v>
      </c>
      <c r="S14">
        <v>3.5620000000000001E-3</v>
      </c>
      <c r="T14">
        <f>100-U14</f>
        <v>85.774192260074287</v>
      </c>
      <c r="U14">
        <f>R14/N14*100</f>
        <v>14.225807739925713</v>
      </c>
      <c r="V14" s="1">
        <v>42930</v>
      </c>
      <c r="W14" s="1">
        <v>42943</v>
      </c>
      <c r="X14">
        <v>14</v>
      </c>
      <c r="Y14">
        <v>3.8356163999999998E-2</v>
      </c>
      <c r="Z14">
        <f>X14/7</f>
        <v>2</v>
      </c>
      <c r="AA14">
        <f>(T14/100)</f>
        <v>0.85774192260074289</v>
      </c>
      <c r="AB14">
        <v>0.14225807700000001</v>
      </c>
      <c r="AC14">
        <f>N14/R14</f>
        <v>7.0294778214486255</v>
      </c>
      <c r="AD14">
        <v>39.074013999999998</v>
      </c>
      <c r="AE14">
        <v>-86.456322999999998</v>
      </c>
      <c r="AF14" t="s">
        <v>117</v>
      </c>
    </row>
    <row r="15" spans="1:34" x14ac:dyDescent="0.2">
      <c r="A15">
        <v>80</v>
      </c>
      <c r="B15" t="s">
        <v>35</v>
      </c>
      <c r="C15">
        <v>7</v>
      </c>
      <c r="D15" t="s">
        <v>130</v>
      </c>
      <c r="E15" t="s">
        <v>29</v>
      </c>
      <c r="F15" t="s">
        <v>40</v>
      </c>
      <c r="G15" t="s">
        <v>132</v>
      </c>
      <c r="H15">
        <v>9.6414346687554584</v>
      </c>
      <c r="I15" s="5" t="s">
        <v>64</v>
      </c>
      <c r="J15" t="s">
        <v>64</v>
      </c>
      <c r="K15" t="s">
        <v>64</v>
      </c>
      <c r="L15" t="s">
        <v>64</v>
      </c>
      <c r="M15">
        <v>17.3</v>
      </c>
      <c r="N15">
        <v>25.658999999999999</v>
      </c>
      <c r="O15">
        <v>2.5659000000000001E-2</v>
      </c>
      <c r="P15">
        <v>41.658999999999999</v>
      </c>
      <c r="Q15">
        <v>55.37</v>
      </c>
      <c r="R15">
        <v>13.711</v>
      </c>
      <c r="S15">
        <v>1.3710999999999999E-2</v>
      </c>
      <c r="T15">
        <f>100-U15</f>
        <v>46.564558244670486</v>
      </c>
      <c r="U15">
        <f>R15/N15*100</f>
        <v>53.435441755329514</v>
      </c>
      <c r="V15" s="1">
        <v>42930</v>
      </c>
      <c r="W15" s="1">
        <v>42943</v>
      </c>
      <c r="X15">
        <v>14</v>
      </c>
      <c r="Y15">
        <v>3.8356163999999998E-2</v>
      </c>
      <c r="Z15">
        <f>X15/7</f>
        <v>2</v>
      </c>
      <c r="AA15">
        <f>(T15/100)</f>
        <v>0.46564558244670484</v>
      </c>
      <c r="AB15">
        <v>0.53435441800000005</v>
      </c>
      <c r="AC15">
        <f>N15/R15</f>
        <v>1.8714171103493544</v>
      </c>
      <c r="AD15">
        <v>39.076521</v>
      </c>
      <c r="AE15">
        <v>-86.461567000000002</v>
      </c>
      <c r="AF15" t="s">
        <v>39</v>
      </c>
    </row>
    <row r="16" spans="1:34" x14ac:dyDescent="0.2">
      <c r="A16">
        <v>79</v>
      </c>
      <c r="B16" t="s">
        <v>35</v>
      </c>
      <c r="C16">
        <v>7</v>
      </c>
      <c r="D16" t="s">
        <v>130</v>
      </c>
      <c r="E16" t="s">
        <v>25</v>
      </c>
      <c r="F16" t="s">
        <v>37</v>
      </c>
      <c r="G16" t="s">
        <v>131</v>
      </c>
      <c r="H16">
        <v>9.6414346687554584</v>
      </c>
      <c r="I16" s="5" t="s">
        <v>64</v>
      </c>
      <c r="J16" t="s">
        <v>64</v>
      </c>
      <c r="K16" t="s">
        <v>64</v>
      </c>
      <c r="L16" t="s">
        <v>64</v>
      </c>
      <c r="M16">
        <v>6.17</v>
      </c>
      <c r="N16">
        <v>25.478000000000002</v>
      </c>
      <c r="O16">
        <v>2.5478000000000001E-2</v>
      </c>
      <c r="P16">
        <v>31.981999999999999</v>
      </c>
      <c r="Q16">
        <v>36.835000000000001</v>
      </c>
      <c r="R16">
        <v>4.8529999999999998</v>
      </c>
      <c r="S16">
        <v>4.8529999999999997E-3</v>
      </c>
      <c r="T16">
        <f>100-U16</f>
        <v>80.952194049768423</v>
      </c>
      <c r="U16">
        <f>R16/N16*100</f>
        <v>19.04780595023157</v>
      </c>
      <c r="V16" s="1">
        <v>42930</v>
      </c>
      <c r="W16" s="1">
        <v>42943</v>
      </c>
      <c r="X16">
        <v>14</v>
      </c>
      <c r="Y16">
        <v>3.8356163999999998E-2</v>
      </c>
      <c r="Z16">
        <f>X16/7</f>
        <v>2</v>
      </c>
      <c r="AA16">
        <f>(T16/100)</f>
        <v>0.80952194049768422</v>
      </c>
      <c r="AB16">
        <v>0.19047806</v>
      </c>
      <c r="AC16">
        <f>N16/R16</f>
        <v>5.2499484854729044</v>
      </c>
      <c r="AD16">
        <v>39.076521</v>
      </c>
      <c r="AE16">
        <v>-86.461567000000002</v>
      </c>
      <c r="AF16" t="s">
        <v>39</v>
      </c>
    </row>
    <row r="17" spans="1:32" x14ac:dyDescent="0.2">
      <c r="A17">
        <v>8</v>
      </c>
      <c r="B17" t="s">
        <v>35</v>
      </c>
      <c r="C17">
        <v>8</v>
      </c>
      <c r="D17" t="s">
        <v>36</v>
      </c>
      <c r="E17" t="s">
        <v>29</v>
      </c>
      <c r="F17" t="s">
        <v>40</v>
      </c>
      <c r="G17" t="s">
        <v>41</v>
      </c>
      <c r="H17">
        <v>8.9724307546090376</v>
      </c>
      <c r="I17" s="5" t="s">
        <v>64</v>
      </c>
      <c r="J17" t="s">
        <v>64</v>
      </c>
      <c r="K17" t="s">
        <v>64</v>
      </c>
      <c r="L17" t="s">
        <v>64</v>
      </c>
      <c r="M17">
        <v>17.3</v>
      </c>
      <c r="N17">
        <v>25.55</v>
      </c>
      <c r="O17">
        <v>2.555E-2</v>
      </c>
      <c r="P17">
        <v>40.412999999999997</v>
      </c>
      <c r="Q17">
        <v>53.21</v>
      </c>
      <c r="R17">
        <v>12.797000000000001</v>
      </c>
      <c r="S17">
        <v>1.2796999999999999E-2</v>
      </c>
      <c r="T17">
        <f>100-U17</f>
        <v>49.913894324853224</v>
      </c>
      <c r="U17">
        <f>R17/N17*100</f>
        <v>50.086105675146776</v>
      </c>
      <c r="V17" s="1">
        <v>42930</v>
      </c>
      <c r="W17" s="1">
        <v>42943</v>
      </c>
      <c r="X17">
        <v>14</v>
      </c>
      <c r="Y17">
        <v>3.8356163999999998E-2</v>
      </c>
      <c r="Z17">
        <f>X17/7</f>
        <v>2</v>
      </c>
      <c r="AA17">
        <f>(T17/100)</f>
        <v>0.49913894324853225</v>
      </c>
      <c r="AB17">
        <v>0.50086105700000005</v>
      </c>
      <c r="AC17">
        <f>N17/R17</f>
        <v>1.9965616941470656</v>
      </c>
      <c r="AD17">
        <v>39.078263999999997</v>
      </c>
      <c r="AE17">
        <v>-86.465342000000007</v>
      </c>
      <c r="AF17" t="s">
        <v>39</v>
      </c>
    </row>
    <row r="18" spans="1:32" x14ac:dyDescent="0.2">
      <c r="A18">
        <v>7</v>
      </c>
      <c r="B18" t="s">
        <v>35</v>
      </c>
      <c r="C18">
        <v>8</v>
      </c>
      <c r="D18" t="s">
        <v>36</v>
      </c>
      <c r="E18" t="s">
        <v>25</v>
      </c>
      <c r="F18" t="s">
        <v>37</v>
      </c>
      <c r="G18" t="s">
        <v>38</v>
      </c>
      <c r="H18">
        <v>8.9724307546090376</v>
      </c>
      <c r="I18" s="5" t="s">
        <v>64</v>
      </c>
      <c r="J18" t="s">
        <v>64</v>
      </c>
      <c r="K18" t="s">
        <v>64</v>
      </c>
      <c r="L18" t="s">
        <v>64</v>
      </c>
      <c r="M18">
        <v>6.17</v>
      </c>
      <c r="N18">
        <v>25.609000000000002</v>
      </c>
      <c r="O18">
        <v>2.5609E-2</v>
      </c>
      <c r="P18">
        <v>39.085000000000001</v>
      </c>
      <c r="Q18">
        <v>42.773000000000003</v>
      </c>
      <c r="R18">
        <v>3.6880000000000002</v>
      </c>
      <c r="S18">
        <v>3.6879999999999999E-3</v>
      </c>
      <c r="T18">
        <f>100-U18</f>
        <v>85.598812917333746</v>
      </c>
      <c r="U18">
        <f>R18/N18*100</f>
        <v>14.401187082666251</v>
      </c>
      <c r="V18" s="1">
        <v>42930</v>
      </c>
      <c r="W18" s="1">
        <v>42943</v>
      </c>
      <c r="X18">
        <v>14</v>
      </c>
      <c r="Y18">
        <v>3.8356163999999998E-2</v>
      </c>
      <c r="Z18">
        <f>X18/7</f>
        <v>2</v>
      </c>
      <c r="AA18">
        <f>(T18/100)</f>
        <v>0.85598812917333744</v>
      </c>
      <c r="AB18">
        <v>0.14401187100000001</v>
      </c>
      <c r="AC18">
        <f>N18/R18</f>
        <v>6.9438720173535797</v>
      </c>
      <c r="AD18">
        <v>39.078263999999997</v>
      </c>
      <c r="AE18">
        <v>-86.465342000000007</v>
      </c>
      <c r="AF18" t="s">
        <v>39</v>
      </c>
    </row>
    <row r="19" spans="1:32" x14ac:dyDescent="0.2">
      <c r="A19">
        <v>32</v>
      </c>
      <c r="B19" t="s">
        <v>23</v>
      </c>
      <c r="C19">
        <v>1</v>
      </c>
      <c r="D19" t="s">
        <v>72</v>
      </c>
      <c r="E19" t="s">
        <v>29</v>
      </c>
      <c r="F19" t="s">
        <v>30</v>
      </c>
      <c r="G19" t="s">
        <v>74</v>
      </c>
      <c r="H19">
        <v>5.8833270501200499</v>
      </c>
      <c r="I19" s="5" t="s">
        <v>64</v>
      </c>
      <c r="J19" t="s">
        <v>64</v>
      </c>
      <c r="K19" t="s">
        <v>64</v>
      </c>
      <c r="L19" t="s">
        <v>64</v>
      </c>
      <c r="M19">
        <v>17.3</v>
      </c>
      <c r="N19">
        <v>25.995999999999999</v>
      </c>
      <c r="O19">
        <v>2.5995999999999998E-2</v>
      </c>
      <c r="P19">
        <v>27.196999999999999</v>
      </c>
      <c r="Q19">
        <v>41.679000000000002</v>
      </c>
      <c r="R19">
        <v>14.481999999999999</v>
      </c>
      <c r="S19">
        <v>1.4482E-2</v>
      </c>
      <c r="T19">
        <f>100-U19</f>
        <v>44.291429450684717</v>
      </c>
      <c r="U19">
        <f>R19/N19*100</f>
        <v>55.708570549315283</v>
      </c>
      <c r="V19" s="1">
        <v>42930</v>
      </c>
      <c r="W19" s="1">
        <v>42943</v>
      </c>
      <c r="X19">
        <v>14</v>
      </c>
      <c r="Y19">
        <v>3.8356163999999998E-2</v>
      </c>
      <c r="Z19">
        <f>X19/7</f>
        <v>2</v>
      </c>
      <c r="AA19">
        <f>(T19/100)</f>
        <v>0.44291429450684716</v>
      </c>
      <c r="AB19">
        <v>0.55708570499999999</v>
      </c>
      <c r="AC19">
        <f>N19/R19</f>
        <v>1.7950559315011738</v>
      </c>
      <c r="AD19">
        <v>39.085186999999998</v>
      </c>
      <c r="AE19">
        <v>-86.466907000000006</v>
      </c>
      <c r="AF19" t="s">
        <v>28</v>
      </c>
    </row>
    <row r="20" spans="1:32" x14ac:dyDescent="0.2">
      <c r="A20">
        <v>31</v>
      </c>
      <c r="B20" t="s">
        <v>23</v>
      </c>
      <c r="C20">
        <v>1</v>
      </c>
      <c r="D20" t="s">
        <v>72</v>
      </c>
      <c r="E20" t="s">
        <v>25</v>
      </c>
      <c r="F20" t="s">
        <v>26</v>
      </c>
      <c r="G20" t="s">
        <v>73</v>
      </c>
      <c r="H20">
        <v>5.8833270501200499</v>
      </c>
      <c r="I20" s="5" t="s">
        <v>64</v>
      </c>
      <c r="J20" t="s">
        <v>64</v>
      </c>
      <c r="K20" t="s">
        <v>64</v>
      </c>
      <c r="L20" t="s">
        <v>64</v>
      </c>
      <c r="M20">
        <v>6.17</v>
      </c>
      <c r="N20">
        <v>25.088000000000001</v>
      </c>
      <c r="O20">
        <v>2.5087999999999999E-2</v>
      </c>
      <c r="P20">
        <v>40.204999999999998</v>
      </c>
      <c r="Q20">
        <v>48.356000000000002</v>
      </c>
      <c r="R20">
        <v>8.1509999999999998</v>
      </c>
      <c r="S20">
        <v>8.1510000000000003E-3</v>
      </c>
      <c r="T20">
        <f>100-U20</f>
        <v>67.510363520408163</v>
      </c>
      <c r="U20">
        <f>R20/N20*100</f>
        <v>32.48963647959183</v>
      </c>
      <c r="V20" s="1">
        <v>42930</v>
      </c>
      <c r="W20" s="1">
        <v>42943</v>
      </c>
      <c r="X20">
        <v>14</v>
      </c>
      <c r="Y20">
        <v>3.8356163999999998E-2</v>
      </c>
      <c r="Z20">
        <f>X20/7</f>
        <v>2</v>
      </c>
      <c r="AA20">
        <f>(T20/100)</f>
        <v>0.67510363520408168</v>
      </c>
      <c r="AB20">
        <v>0.32489636500000002</v>
      </c>
      <c r="AC20">
        <f>N20/R20</f>
        <v>3.0779045515887624</v>
      </c>
      <c r="AD20">
        <v>39.085186999999998</v>
      </c>
      <c r="AE20">
        <v>-86.466907000000006</v>
      </c>
      <c r="AF20" t="s">
        <v>28</v>
      </c>
    </row>
    <row r="21" spans="1:32" x14ac:dyDescent="0.2">
      <c r="A21">
        <v>14</v>
      </c>
      <c r="B21" t="s">
        <v>23</v>
      </c>
      <c r="C21">
        <v>2</v>
      </c>
      <c r="D21" t="s">
        <v>46</v>
      </c>
      <c r="E21" t="s">
        <v>29</v>
      </c>
      <c r="F21" t="s">
        <v>30</v>
      </c>
      <c r="G21" t="s">
        <v>49</v>
      </c>
      <c r="H21">
        <v>6.0062278264664481</v>
      </c>
      <c r="I21" s="5" t="s">
        <v>64</v>
      </c>
      <c r="J21" t="s">
        <v>64</v>
      </c>
      <c r="K21" t="s">
        <v>64</v>
      </c>
      <c r="L21" t="s">
        <v>64</v>
      </c>
      <c r="M21">
        <v>17.3</v>
      </c>
      <c r="N21">
        <v>25.494</v>
      </c>
      <c r="O21">
        <v>2.5493999999999999E-2</v>
      </c>
      <c r="P21">
        <v>44.798000000000002</v>
      </c>
      <c r="Q21">
        <v>57.164000000000001</v>
      </c>
      <c r="R21">
        <v>12.366</v>
      </c>
      <c r="S21">
        <v>1.2366E-2</v>
      </c>
      <c r="T21">
        <f>100-U21</f>
        <v>51.494469286891032</v>
      </c>
      <c r="U21">
        <f>R21/N21*100</f>
        <v>48.505530713108968</v>
      </c>
      <c r="V21" s="1">
        <v>42930</v>
      </c>
      <c r="W21" s="1">
        <v>42943</v>
      </c>
      <c r="X21">
        <v>14</v>
      </c>
      <c r="Y21">
        <v>3.8356163999999998E-2</v>
      </c>
      <c r="Z21">
        <f>X21/7</f>
        <v>2</v>
      </c>
      <c r="AA21">
        <f>(T21/100)</f>
        <v>0.51494469286891031</v>
      </c>
      <c r="AB21">
        <v>0.48505530699999999</v>
      </c>
      <c r="AC21">
        <f>N21/R21</f>
        <v>2.0616205725376031</v>
      </c>
      <c r="AD21">
        <v>39.08466</v>
      </c>
      <c r="AE21">
        <v>-86.462693999999999</v>
      </c>
      <c r="AF21" t="s">
        <v>48</v>
      </c>
    </row>
    <row r="22" spans="1:32" x14ac:dyDescent="0.2">
      <c r="A22">
        <v>13</v>
      </c>
      <c r="B22" t="s">
        <v>23</v>
      </c>
      <c r="C22">
        <v>2</v>
      </c>
      <c r="D22" t="s">
        <v>46</v>
      </c>
      <c r="E22" t="s">
        <v>25</v>
      </c>
      <c r="F22" t="s">
        <v>26</v>
      </c>
      <c r="G22" t="s">
        <v>47</v>
      </c>
      <c r="H22">
        <v>6.0062278264664481</v>
      </c>
      <c r="I22" s="5" t="s">
        <v>64</v>
      </c>
      <c r="J22" t="s">
        <v>64</v>
      </c>
      <c r="K22" t="s">
        <v>64</v>
      </c>
      <c r="L22" t="s">
        <v>64</v>
      </c>
      <c r="M22">
        <v>6.17</v>
      </c>
      <c r="N22">
        <v>26.132999999999999</v>
      </c>
      <c r="O22">
        <v>2.6133E-2</v>
      </c>
      <c r="P22">
        <v>29.021999999999998</v>
      </c>
      <c r="Q22">
        <v>36.384</v>
      </c>
      <c r="R22">
        <v>7.3620000000000001</v>
      </c>
      <c r="S22">
        <v>7.3619999999999996E-3</v>
      </c>
      <c r="T22">
        <f>100-U22</f>
        <v>71.828722305131436</v>
      </c>
      <c r="U22">
        <f>R22/N22*100</f>
        <v>28.171277694868557</v>
      </c>
      <c r="V22" s="1">
        <v>42930</v>
      </c>
      <c r="W22" s="1">
        <v>42943</v>
      </c>
      <c r="X22">
        <v>14</v>
      </c>
      <c r="Y22">
        <v>3.8356163999999998E-2</v>
      </c>
      <c r="Z22">
        <f>X22/7</f>
        <v>2</v>
      </c>
      <c r="AA22">
        <f>(T22/100)</f>
        <v>0.71828722305131432</v>
      </c>
      <c r="AB22">
        <v>0.28171277700000003</v>
      </c>
      <c r="AC22">
        <f>N22/R22</f>
        <v>3.5497147514262428</v>
      </c>
      <c r="AD22">
        <v>39.08466</v>
      </c>
      <c r="AE22">
        <v>-86.462693999999999</v>
      </c>
      <c r="AF22" t="s">
        <v>48</v>
      </c>
    </row>
    <row r="23" spans="1:32" x14ac:dyDescent="0.2">
      <c r="A23">
        <v>38</v>
      </c>
      <c r="B23" t="s">
        <v>23</v>
      </c>
      <c r="C23">
        <v>4</v>
      </c>
      <c r="D23" t="s">
        <v>79</v>
      </c>
      <c r="E23" t="s">
        <v>29</v>
      </c>
      <c r="F23" t="s">
        <v>30</v>
      </c>
      <c r="G23" t="s">
        <v>81</v>
      </c>
      <c r="H23">
        <v>7.9941605774741955</v>
      </c>
      <c r="I23" s="5" t="s">
        <v>64</v>
      </c>
      <c r="J23" t="s">
        <v>64</v>
      </c>
      <c r="K23" t="s">
        <v>64</v>
      </c>
      <c r="L23" t="s">
        <v>64</v>
      </c>
      <c r="M23">
        <v>17.3</v>
      </c>
      <c r="N23">
        <v>25.573</v>
      </c>
      <c r="O23">
        <v>2.5572999999999999E-2</v>
      </c>
      <c r="P23">
        <v>45.865000000000002</v>
      </c>
      <c r="Q23">
        <v>60.826000000000001</v>
      </c>
      <c r="R23">
        <v>14.961</v>
      </c>
      <c r="S23">
        <v>1.4961E-2</v>
      </c>
      <c r="T23">
        <f>100-U23</f>
        <v>41.496891252492865</v>
      </c>
      <c r="U23">
        <f>R23/N23*100</f>
        <v>58.503108747507135</v>
      </c>
      <c r="V23" s="1">
        <v>42930</v>
      </c>
      <c r="W23" s="1">
        <v>42943</v>
      </c>
      <c r="X23">
        <v>14</v>
      </c>
      <c r="Y23">
        <v>3.8356163999999998E-2</v>
      </c>
      <c r="Z23">
        <f>X23/7</f>
        <v>2</v>
      </c>
      <c r="AA23">
        <f>(T23/100)</f>
        <v>0.41496891252492868</v>
      </c>
      <c r="AB23">
        <v>0.58503108699999995</v>
      </c>
      <c r="AC23">
        <f>N23/R23</f>
        <v>1.7093108749415147</v>
      </c>
      <c r="AD23">
        <v>39.085154000000003</v>
      </c>
      <c r="AE23">
        <v>-86.470519999999993</v>
      </c>
      <c r="AF23" t="s">
        <v>48</v>
      </c>
    </row>
    <row r="24" spans="1:32" x14ac:dyDescent="0.2">
      <c r="A24">
        <v>37</v>
      </c>
      <c r="B24" t="s">
        <v>23</v>
      </c>
      <c r="C24">
        <v>4</v>
      </c>
      <c r="D24" t="s">
        <v>79</v>
      </c>
      <c r="E24" t="s">
        <v>25</v>
      </c>
      <c r="F24" t="s">
        <v>26</v>
      </c>
      <c r="G24" t="s">
        <v>80</v>
      </c>
      <c r="H24">
        <v>7.9941605774741955</v>
      </c>
      <c r="I24" s="5" t="s">
        <v>64</v>
      </c>
      <c r="J24" t="s">
        <v>64</v>
      </c>
      <c r="K24" t="s">
        <v>64</v>
      </c>
      <c r="L24" t="s">
        <v>64</v>
      </c>
      <c r="M24">
        <v>6.17</v>
      </c>
      <c r="N24">
        <v>25.148</v>
      </c>
      <c r="O24">
        <v>2.5148E-2</v>
      </c>
      <c r="P24">
        <v>37.741</v>
      </c>
      <c r="Q24">
        <v>44.073999999999998</v>
      </c>
      <c r="R24">
        <v>6.3330000000000002</v>
      </c>
      <c r="S24">
        <v>6.3330000000000001E-3</v>
      </c>
      <c r="T24">
        <f>100-U24</f>
        <v>74.817082869413071</v>
      </c>
      <c r="U24">
        <f>R24/N24*100</f>
        <v>25.182917130586922</v>
      </c>
      <c r="V24" s="1">
        <v>42930</v>
      </c>
      <c r="W24" s="1">
        <v>42943</v>
      </c>
      <c r="X24">
        <v>14</v>
      </c>
      <c r="Y24">
        <v>3.8356163999999998E-2</v>
      </c>
      <c r="Z24">
        <f>X24/7</f>
        <v>2</v>
      </c>
      <c r="AA24">
        <f>(T24/100)</f>
        <v>0.74817082869413065</v>
      </c>
      <c r="AB24">
        <v>0.25182917100000002</v>
      </c>
      <c r="AC24">
        <f>N24/R24</f>
        <v>3.9709458392546972</v>
      </c>
      <c r="AD24">
        <v>39.085154000000003</v>
      </c>
      <c r="AE24">
        <v>-86.470519999999993</v>
      </c>
      <c r="AF24" t="s">
        <v>48</v>
      </c>
    </row>
    <row r="25" spans="1:32" x14ac:dyDescent="0.2">
      <c r="A25">
        <v>50</v>
      </c>
      <c r="B25" t="s">
        <v>23</v>
      </c>
      <c r="C25">
        <v>5</v>
      </c>
      <c r="D25" t="s">
        <v>93</v>
      </c>
      <c r="E25" t="s">
        <v>29</v>
      </c>
      <c r="F25" t="s">
        <v>30</v>
      </c>
      <c r="G25" t="s">
        <v>96</v>
      </c>
      <c r="H25">
        <v>5.6749336994933941</v>
      </c>
      <c r="I25" s="5" t="s">
        <v>64</v>
      </c>
      <c r="J25" t="s">
        <v>64</v>
      </c>
      <c r="K25" t="s">
        <v>64</v>
      </c>
      <c r="L25" t="s">
        <v>64</v>
      </c>
      <c r="M25">
        <v>17.3</v>
      </c>
      <c r="N25">
        <v>25.838999999999999</v>
      </c>
      <c r="O25">
        <v>2.5839000000000001E-2</v>
      </c>
      <c r="P25">
        <v>43.814</v>
      </c>
      <c r="Q25">
        <v>58.935000000000002</v>
      </c>
      <c r="R25">
        <v>15.121</v>
      </c>
      <c r="S25">
        <v>1.5121000000000001E-2</v>
      </c>
      <c r="T25">
        <f>100-U25</f>
        <v>41.479933433956418</v>
      </c>
      <c r="U25">
        <f>R25/N25*100</f>
        <v>58.520066566043582</v>
      </c>
      <c r="V25" s="1">
        <v>42930</v>
      </c>
      <c r="W25" s="1">
        <v>42943</v>
      </c>
      <c r="X25">
        <v>14</v>
      </c>
      <c r="Y25">
        <v>3.8356163999999998E-2</v>
      </c>
      <c r="Z25">
        <f>X25/7</f>
        <v>2</v>
      </c>
      <c r="AA25">
        <f>(T25/100)</f>
        <v>0.41479933433956417</v>
      </c>
      <c r="AB25">
        <v>0.58520066599999998</v>
      </c>
      <c r="AC25">
        <f>N25/R25</f>
        <v>1.7088155545268169</v>
      </c>
      <c r="AD25">
        <v>39.082982000000001</v>
      </c>
      <c r="AE25">
        <v>-86.468401999999998</v>
      </c>
      <c r="AF25" t="s">
        <v>95</v>
      </c>
    </row>
    <row r="26" spans="1:32" x14ac:dyDescent="0.2">
      <c r="A26">
        <v>49</v>
      </c>
      <c r="B26" t="s">
        <v>23</v>
      </c>
      <c r="C26">
        <v>5</v>
      </c>
      <c r="D26" t="s">
        <v>93</v>
      </c>
      <c r="E26" t="s">
        <v>25</v>
      </c>
      <c r="F26" t="s">
        <v>26</v>
      </c>
      <c r="G26" t="s">
        <v>94</v>
      </c>
      <c r="H26">
        <v>5.6749336994933941</v>
      </c>
      <c r="I26" s="5" t="s">
        <v>64</v>
      </c>
      <c r="J26" t="s">
        <v>64</v>
      </c>
      <c r="K26" t="s">
        <v>64</v>
      </c>
      <c r="L26" t="s">
        <v>64</v>
      </c>
      <c r="M26">
        <v>6.17</v>
      </c>
      <c r="N26">
        <v>25.577000000000002</v>
      </c>
      <c r="O26">
        <v>2.5576999999999999E-2</v>
      </c>
      <c r="P26">
        <v>40.906999999999996</v>
      </c>
      <c r="Q26">
        <v>47.101999999999997</v>
      </c>
      <c r="R26">
        <v>6.1950000000000003</v>
      </c>
      <c r="S26">
        <v>6.195E-3</v>
      </c>
      <c r="T26">
        <f>100-U26</f>
        <v>75.779020213473046</v>
      </c>
      <c r="U26">
        <f>R26/N26*100</f>
        <v>24.220979786526957</v>
      </c>
      <c r="V26" s="1">
        <v>42930</v>
      </c>
      <c r="W26" s="1">
        <v>42943</v>
      </c>
      <c r="X26">
        <v>14</v>
      </c>
      <c r="Y26">
        <v>3.8356163999999998E-2</v>
      </c>
      <c r="Z26">
        <f>X26/7</f>
        <v>2</v>
      </c>
      <c r="AA26">
        <f>(T26/100)</f>
        <v>0.75779020213473047</v>
      </c>
      <c r="AB26">
        <v>0.242209798</v>
      </c>
      <c r="AC26">
        <f>N26/R26</f>
        <v>4.1286521388216304</v>
      </c>
      <c r="AD26">
        <v>39.082982000000001</v>
      </c>
      <c r="AE26">
        <v>-86.468401999999998</v>
      </c>
      <c r="AF26" t="s">
        <v>95</v>
      </c>
    </row>
    <row r="27" spans="1:32" x14ac:dyDescent="0.2">
      <c r="A27">
        <v>62</v>
      </c>
      <c r="B27" t="s">
        <v>23</v>
      </c>
      <c r="C27">
        <v>6</v>
      </c>
      <c r="D27" t="s">
        <v>108</v>
      </c>
      <c r="E27" t="s">
        <v>29</v>
      </c>
      <c r="F27" t="s">
        <v>30</v>
      </c>
      <c r="G27" t="s">
        <v>110</v>
      </c>
      <c r="H27">
        <v>8.8115723856063752</v>
      </c>
      <c r="I27" s="5" t="s">
        <v>64</v>
      </c>
      <c r="J27" t="s">
        <v>64</v>
      </c>
      <c r="K27" t="s">
        <v>64</v>
      </c>
      <c r="L27" t="s">
        <v>64</v>
      </c>
      <c r="M27">
        <v>17.3</v>
      </c>
      <c r="N27">
        <v>25.535</v>
      </c>
      <c r="O27">
        <v>2.5534999999999999E-2</v>
      </c>
      <c r="P27">
        <v>27.29</v>
      </c>
      <c r="Q27">
        <v>40.956000000000003</v>
      </c>
      <c r="R27">
        <v>13.666</v>
      </c>
      <c r="S27">
        <v>1.3665999999999999E-2</v>
      </c>
      <c r="T27">
        <f>100-U27</f>
        <v>46.4813001762287</v>
      </c>
      <c r="U27">
        <f>R27/N27*100</f>
        <v>53.5186998237713</v>
      </c>
      <c r="V27" s="1">
        <v>42930</v>
      </c>
      <c r="W27" s="1">
        <v>42943</v>
      </c>
      <c r="X27">
        <v>14</v>
      </c>
      <c r="Y27">
        <v>3.8356163999999998E-2</v>
      </c>
      <c r="Z27">
        <f>X27/7</f>
        <v>2</v>
      </c>
      <c r="AA27">
        <f>(T27/100)</f>
        <v>0.46481300176228701</v>
      </c>
      <c r="AB27">
        <v>0.53518699800000002</v>
      </c>
      <c r="AC27">
        <f>N27/R27</f>
        <v>1.8685057807697936</v>
      </c>
      <c r="AD27">
        <v>30.079557000000001</v>
      </c>
      <c r="AE27">
        <v>-86.462539000000007</v>
      </c>
      <c r="AF27" t="s">
        <v>48</v>
      </c>
    </row>
    <row r="28" spans="1:32" x14ac:dyDescent="0.2">
      <c r="A28">
        <v>61</v>
      </c>
      <c r="B28" t="s">
        <v>23</v>
      </c>
      <c r="C28">
        <v>6</v>
      </c>
      <c r="D28" t="s">
        <v>108</v>
      </c>
      <c r="E28" t="s">
        <v>25</v>
      </c>
      <c r="F28" t="s">
        <v>26</v>
      </c>
      <c r="G28" t="s">
        <v>109</v>
      </c>
      <c r="H28">
        <v>8.8115723856063752</v>
      </c>
      <c r="I28" s="5" t="s">
        <v>64</v>
      </c>
      <c r="J28" t="s">
        <v>64</v>
      </c>
      <c r="K28" t="s">
        <v>64</v>
      </c>
      <c r="L28" t="s">
        <v>64</v>
      </c>
      <c r="M28">
        <v>6.17</v>
      </c>
      <c r="N28">
        <v>25.542999999999999</v>
      </c>
      <c r="O28">
        <v>2.5543E-2</v>
      </c>
      <c r="P28">
        <v>29.282</v>
      </c>
      <c r="Q28">
        <v>35.908999999999999</v>
      </c>
      <c r="R28">
        <v>6.6269999999999998</v>
      </c>
      <c r="S28">
        <v>6.6270000000000001E-3</v>
      </c>
      <c r="T28">
        <f>100-U28</f>
        <v>74.055514230904748</v>
      </c>
      <c r="U28">
        <f>R28/N28*100</f>
        <v>25.944485769095248</v>
      </c>
      <c r="V28" s="1">
        <v>42930</v>
      </c>
      <c r="W28" s="1">
        <v>42943</v>
      </c>
      <c r="X28">
        <v>14</v>
      </c>
      <c r="Y28">
        <v>3.8356163999999998E-2</v>
      </c>
      <c r="Z28">
        <f>X28/7</f>
        <v>2</v>
      </c>
      <c r="AA28">
        <f>(T28/100)</f>
        <v>0.74055514230904751</v>
      </c>
      <c r="AB28">
        <v>0.259444858</v>
      </c>
      <c r="AC28">
        <f>N28/R28</f>
        <v>3.8543835823147727</v>
      </c>
      <c r="AD28">
        <v>30.079557000000001</v>
      </c>
      <c r="AE28">
        <v>-86.462539000000007</v>
      </c>
      <c r="AF28" t="s">
        <v>48</v>
      </c>
    </row>
    <row r="29" spans="1:32" x14ac:dyDescent="0.2">
      <c r="A29">
        <v>74</v>
      </c>
      <c r="B29" t="s">
        <v>23</v>
      </c>
      <c r="C29">
        <v>7</v>
      </c>
      <c r="D29" t="s">
        <v>123</v>
      </c>
      <c r="E29" t="s">
        <v>29</v>
      </c>
      <c r="F29" t="s">
        <v>30</v>
      </c>
      <c r="G29" t="s">
        <v>125</v>
      </c>
      <c r="H29">
        <v>5.8085946416325864</v>
      </c>
      <c r="I29" s="5" t="s">
        <v>64</v>
      </c>
      <c r="J29" t="s">
        <v>64</v>
      </c>
      <c r="K29" t="s">
        <v>64</v>
      </c>
      <c r="L29" t="s">
        <v>64</v>
      </c>
      <c r="M29">
        <v>17.3</v>
      </c>
      <c r="N29">
        <v>25.08</v>
      </c>
      <c r="O29">
        <v>2.5080000000000002E-2</v>
      </c>
      <c r="P29">
        <v>34.944000000000003</v>
      </c>
      <c r="Q29">
        <v>47.54</v>
      </c>
      <c r="R29">
        <v>12.596</v>
      </c>
      <c r="S29">
        <v>1.2596E-2</v>
      </c>
      <c r="T29">
        <f>100-U29</f>
        <v>49.77671451355662</v>
      </c>
      <c r="U29">
        <f>R29/N29*100</f>
        <v>50.22328548644338</v>
      </c>
      <c r="V29" s="1">
        <v>42930</v>
      </c>
      <c r="W29" s="1">
        <v>42943</v>
      </c>
      <c r="X29">
        <v>14</v>
      </c>
      <c r="Y29">
        <v>3.8356163999999998E-2</v>
      </c>
      <c r="Z29">
        <f>X29/7</f>
        <v>2</v>
      </c>
      <c r="AA29">
        <f>(T29/100)</f>
        <v>0.49776714513556619</v>
      </c>
      <c r="AB29">
        <v>0.50223285500000003</v>
      </c>
      <c r="AC29">
        <f>N29/R29</f>
        <v>1.9911082883455065</v>
      </c>
      <c r="AD29">
        <v>39.078223999999999</v>
      </c>
      <c r="AE29">
        <v>-86.463633999999999</v>
      </c>
      <c r="AF29" t="s">
        <v>28</v>
      </c>
    </row>
    <row r="30" spans="1:32" x14ac:dyDescent="0.2">
      <c r="A30">
        <v>73</v>
      </c>
      <c r="B30" t="s">
        <v>23</v>
      </c>
      <c r="C30">
        <v>7</v>
      </c>
      <c r="D30" t="s">
        <v>123</v>
      </c>
      <c r="E30" t="s">
        <v>25</v>
      </c>
      <c r="F30" t="s">
        <v>26</v>
      </c>
      <c r="G30" t="s">
        <v>124</v>
      </c>
      <c r="H30">
        <v>5.8085946416325864</v>
      </c>
      <c r="I30" s="5" t="s">
        <v>64</v>
      </c>
      <c r="J30" t="s">
        <v>64</v>
      </c>
      <c r="K30" t="s">
        <v>64</v>
      </c>
      <c r="L30" t="s">
        <v>64</v>
      </c>
      <c r="M30">
        <v>6.17</v>
      </c>
      <c r="N30">
        <v>25.442</v>
      </c>
      <c r="O30">
        <v>2.5441999999999999E-2</v>
      </c>
      <c r="P30">
        <v>38.140999999999998</v>
      </c>
      <c r="Q30">
        <v>40.436</v>
      </c>
      <c r="R30">
        <v>2.2949999999999999</v>
      </c>
      <c r="S30">
        <v>2.2950000000000002E-3</v>
      </c>
      <c r="T30">
        <f>100-U30</f>
        <v>90.979482745067216</v>
      </c>
      <c r="U30">
        <f>R30/N30*100</f>
        <v>9.0205172549327877</v>
      </c>
      <c r="V30" s="1">
        <v>42930</v>
      </c>
      <c r="W30" s="1">
        <v>42943</v>
      </c>
      <c r="X30">
        <v>14</v>
      </c>
      <c r="Y30">
        <v>3.8356163999999998E-2</v>
      </c>
      <c r="Z30">
        <f>X30/7</f>
        <v>2</v>
      </c>
      <c r="AA30">
        <f>(T30/100)</f>
        <v>0.90979482745067219</v>
      </c>
      <c r="AB30">
        <v>9.0205173E-2</v>
      </c>
      <c r="AC30">
        <f>N30/R30</f>
        <v>11.085838779956427</v>
      </c>
      <c r="AD30">
        <v>39.078223999999999</v>
      </c>
      <c r="AE30">
        <v>-86.463633999999999</v>
      </c>
      <c r="AF30" t="s">
        <v>28</v>
      </c>
    </row>
    <row r="31" spans="1:32" x14ac:dyDescent="0.2">
      <c r="A31">
        <v>2</v>
      </c>
      <c r="B31" t="s">
        <v>23</v>
      </c>
      <c r="C31">
        <v>8</v>
      </c>
      <c r="D31" t="s">
        <v>24</v>
      </c>
      <c r="E31" t="s">
        <v>29</v>
      </c>
      <c r="F31" t="s">
        <v>30</v>
      </c>
      <c r="G31" t="s">
        <v>31</v>
      </c>
      <c r="H31">
        <v>9.2370232905979268</v>
      </c>
      <c r="I31" s="5" t="s">
        <v>64</v>
      </c>
      <c r="J31" t="s">
        <v>64</v>
      </c>
      <c r="K31" t="s">
        <v>64</v>
      </c>
      <c r="L31" t="s">
        <v>64</v>
      </c>
      <c r="M31">
        <v>17.3</v>
      </c>
      <c r="N31">
        <v>25.114000000000001</v>
      </c>
      <c r="O31">
        <v>2.5114000000000001E-2</v>
      </c>
      <c r="P31">
        <v>26.669</v>
      </c>
      <c r="Q31">
        <v>39.755000000000003</v>
      </c>
      <c r="R31">
        <v>13.086</v>
      </c>
      <c r="S31">
        <v>1.3086E-2</v>
      </c>
      <c r="T31">
        <f>100-U31</f>
        <v>47.893605160468269</v>
      </c>
      <c r="U31">
        <f>R31/N31*100</f>
        <v>52.106394839531731</v>
      </c>
      <c r="V31" s="1">
        <v>42930</v>
      </c>
      <c r="W31" s="1">
        <v>42943</v>
      </c>
      <c r="X31">
        <v>14</v>
      </c>
      <c r="Y31">
        <f>X31/365</f>
        <v>3.8356164383561646E-2</v>
      </c>
      <c r="Z31">
        <f>X31/7</f>
        <v>2</v>
      </c>
      <c r="AA31">
        <f>(T31/100)</f>
        <v>0.47893605160468267</v>
      </c>
      <c r="AB31">
        <v>0.521063948</v>
      </c>
      <c r="AC31">
        <f>N31/R31</f>
        <v>1.9191502368943909</v>
      </c>
      <c r="AD31">
        <v>39.076219000000002</v>
      </c>
      <c r="AE31">
        <v>-86.461359999999999</v>
      </c>
      <c r="AF31" t="s">
        <v>28</v>
      </c>
    </row>
    <row r="32" spans="1:32" x14ac:dyDescent="0.2">
      <c r="A32">
        <v>1</v>
      </c>
      <c r="B32" t="s">
        <v>23</v>
      </c>
      <c r="C32">
        <v>8</v>
      </c>
      <c r="D32" t="s">
        <v>24</v>
      </c>
      <c r="E32" t="s">
        <v>25</v>
      </c>
      <c r="F32" t="s">
        <v>26</v>
      </c>
      <c r="G32" t="s">
        <v>27</v>
      </c>
      <c r="H32">
        <v>9.2370232905979268</v>
      </c>
      <c r="I32" s="5" t="s">
        <v>64</v>
      </c>
      <c r="J32" t="s">
        <v>64</v>
      </c>
      <c r="K32" t="s">
        <v>64</v>
      </c>
      <c r="L32" t="s">
        <v>64</v>
      </c>
      <c r="M32">
        <v>6.17</v>
      </c>
      <c r="N32">
        <v>25.099</v>
      </c>
      <c r="O32">
        <v>2.5099E-2</v>
      </c>
      <c r="P32">
        <v>55.091999999999999</v>
      </c>
      <c r="Q32">
        <v>60.043999999999997</v>
      </c>
      <c r="R32">
        <v>4.952</v>
      </c>
      <c r="S32">
        <v>4.9519999999999998E-3</v>
      </c>
      <c r="T32">
        <f>100-U32</f>
        <v>80.270130284075066</v>
      </c>
      <c r="U32">
        <f>R32/N32*100</f>
        <v>19.729869715924934</v>
      </c>
      <c r="V32" s="1">
        <v>42930</v>
      </c>
      <c r="W32" s="1">
        <v>42943</v>
      </c>
      <c r="X32">
        <v>14</v>
      </c>
      <c r="Y32">
        <v>3.8356163999999998E-2</v>
      </c>
      <c r="Z32">
        <f>X32/7</f>
        <v>2</v>
      </c>
      <c r="AA32">
        <f>(T32/100)</f>
        <v>0.8027013028407507</v>
      </c>
      <c r="AB32">
        <v>0.197298697</v>
      </c>
      <c r="AC32">
        <f>N32/R32</f>
        <v>5.0684571890145396</v>
      </c>
      <c r="AD32">
        <v>39.076219000000002</v>
      </c>
      <c r="AE32">
        <v>-86.461359999999999</v>
      </c>
      <c r="AF32" t="s">
        <v>28</v>
      </c>
    </row>
    <row r="33" spans="1:34" x14ac:dyDescent="0.2">
      <c r="A33">
        <v>22</v>
      </c>
      <c r="B33" t="s">
        <v>35</v>
      </c>
      <c r="C33">
        <v>2</v>
      </c>
      <c r="D33" t="s">
        <v>55</v>
      </c>
      <c r="E33" t="s">
        <v>29</v>
      </c>
      <c r="F33" t="s">
        <v>40</v>
      </c>
      <c r="G33" t="s">
        <v>59</v>
      </c>
      <c r="H33">
        <v>5.0000000000000009</v>
      </c>
      <c r="I33">
        <v>5.94</v>
      </c>
      <c r="J33" t="s">
        <v>64</v>
      </c>
      <c r="K33" t="s">
        <v>64</v>
      </c>
      <c r="L33" t="s">
        <v>64</v>
      </c>
      <c r="M33">
        <v>17.3</v>
      </c>
      <c r="N33">
        <v>25.172000000000001</v>
      </c>
      <c r="O33">
        <v>2.5172E-2</v>
      </c>
      <c r="P33">
        <v>46.429000000000002</v>
      </c>
      <c r="Q33">
        <v>54.615000000000002</v>
      </c>
      <c r="R33">
        <v>8.1859999999999999</v>
      </c>
      <c r="S33">
        <v>8.1860000000000006E-3</v>
      </c>
      <c r="T33">
        <f>100-U33</f>
        <v>67.479739392976313</v>
      </c>
      <c r="U33">
        <f>R33/N33*100</f>
        <v>32.52026060702368</v>
      </c>
      <c r="V33" s="1">
        <v>42930</v>
      </c>
      <c r="W33" s="1">
        <v>42961</v>
      </c>
      <c r="X33">
        <v>30</v>
      </c>
      <c r="Y33">
        <v>8.4931507000000003E-2</v>
      </c>
      <c r="Z33">
        <f>X33/7</f>
        <v>4.2857142857142856</v>
      </c>
      <c r="AA33">
        <f>(T33/100)</f>
        <v>0.67479739392976312</v>
      </c>
      <c r="AB33">
        <v>0.32520260600000001</v>
      </c>
      <c r="AC33">
        <f>N33/R33</f>
        <v>3.0750061079892501</v>
      </c>
      <c r="AD33">
        <v>39.085090999999998</v>
      </c>
      <c r="AE33">
        <v>-86.461751000000007</v>
      </c>
      <c r="AF33" t="s">
        <v>39</v>
      </c>
    </row>
    <row r="34" spans="1:34" x14ac:dyDescent="0.2">
      <c r="A34">
        <v>21</v>
      </c>
      <c r="B34" t="s">
        <v>35</v>
      </c>
      <c r="C34">
        <v>2</v>
      </c>
      <c r="D34" t="s">
        <v>55</v>
      </c>
      <c r="E34" t="s">
        <v>25</v>
      </c>
      <c r="F34" t="s">
        <v>37</v>
      </c>
      <c r="G34" t="s">
        <v>58</v>
      </c>
      <c r="H34">
        <v>5.0000000000000009</v>
      </c>
      <c r="I34">
        <v>5.94</v>
      </c>
      <c r="J34" t="s">
        <v>64</v>
      </c>
      <c r="K34" t="s">
        <v>64</v>
      </c>
      <c r="L34" t="s">
        <v>64</v>
      </c>
      <c r="M34">
        <v>6.17</v>
      </c>
      <c r="N34">
        <v>25.459</v>
      </c>
      <c r="O34">
        <v>2.5458999999999999E-2</v>
      </c>
      <c r="P34">
        <v>40.122999999999998</v>
      </c>
      <c r="Q34">
        <v>44.747999999999998</v>
      </c>
      <c r="R34">
        <v>4.625</v>
      </c>
      <c r="S34">
        <v>4.6249999999999998E-3</v>
      </c>
      <c r="T34">
        <f>100-U34</f>
        <v>81.833536274009191</v>
      </c>
      <c r="U34">
        <f>R34/N34*100</f>
        <v>18.166463725990809</v>
      </c>
      <c r="V34" s="1">
        <v>42930</v>
      </c>
      <c r="W34" s="1">
        <v>42961</v>
      </c>
      <c r="X34">
        <v>30</v>
      </c>
      <c r="Y34">
        <v>8.4931507000000003E-2</v>
      </c>
      <c r="Z34">
        <f>X34/7</f>
        <v>4.2857142857142856</v>
      </c>
      <c r="AA34">
        <f>(T34/100)</f>
        <v>0.81833536274009189</v>
      </c>
      <c r="AB34">
        <v>0.18166463699999999</v>
      </c>
      <c r="AC34">
        <f>N34/R34</f>
        <v>5.504648648648649</v>
      </c>
      <c r="AD34">
        <v>39.085090999999998</v>
      </c>
      <c r="AE34">
        <v>-86.461751000000007</v>
      </c>
      <c r="AF34" t="s">
        <v>39</v>
      </c>
    </row>
    <row r="35" spans="1:34" x14ac:dyDescent="0.2">
      <c r="A35">
        <v>28</v>
      </c>
      <c r="B35" t="s">
        <v>35</v>
      </c>
      <c r="C35">
        <v>3</v>
      </c>
      <c r="D35" t="s">
        <v>62</v>
      </c>
      <c r="E35" t="s">
        <v>29</v>
      </c>
      <c r="F35" t="s">
        <v>40</v>
      </c>
      <c r="G35" t="s">
        <v>69</v>
      </c>
      <c r="H35">
        <v>4.4666666666666659</v>
      </c>
      <c r="I35">
        <v>5.45</v>
      </c>
      <c r="J35" t="s">
        <v>64</v>
      </c>
      <c r="K35" t="s">
        <v>64</v>
      </c>
      <c r="L35" t="s">
        <v>64</v>
      </c>
      <c r="M35">
        <v>17.3</v>
      </c>
      <c r="N35">
        <v>26.084</v>
      </c>
      <c r="O35">
        <v>2.6084E-2</v>
      </c>
      <c r="P35">
        <v>39.213999999999999</v>
      </c>
      <c r="Q35">
        <v>47.686</v>
      </c>
      <c r="R35">
        <v>8.4719999999999995</v>
      </c>
      <c r="S35">
        <v>8.4720000000000004E-3</v>
      </c>
      <c r="T35">
        <f>100-U35</f>
        <v>67.520318969483213</v>
      </c>
      <c r="U35">
        <f>R35/N35*100</f>
        <v>32.479681030516787</v>
      </c>
      <c r="V35" s="1">
        <v>42930</v>
      </c>
      <c r="W35" s="1">
        <v>42961</v>
      </c>
      <c r="X35">
        <v>30</v>
      </c>
      <c r="Y35">
        <v>8.4931507000000003E-2</v>
      </c>
      <c r="Z35">
        <f>X35/7</f>
        <v>4.2857142857142856</v>
      </c>
      <c r="AA35">
        <f>(T35/100)</f>
        <v>0.67520318969483217</v>
      </c>
      <c r="AB35">
        <v>0.32479680999999999</v>
      </c>
      <c r="AC35">
        <f>N35/R35</f>
        <v>3.0788479697828142</v>
      </c>
      <c r="AD35">
        <v>39.083618999999999</v>
      </c>
      <c r="AE35">
        <v>-86.464606000000003</v>
      </c>
      <c r="AF35" t="s">
        <v>65</v>
      </c>
      <c r="AH35" t="s">
        <v>66</v>
      </c>
    </row>
    <row r="36" spans="1:34" x14ac:dyDescent="0.2">
      <c r="A36">
        <v>27</v>
      </c>
      <c r="B36" t="s">
        <v>35</v>
      </c>
      <c r="C36">
        <v>3</v>
      </c>
      <c r="D36" t="s">
        <v>62</v>
      </c>
      <c r="E36" t="s">
        <v>25</v>
      </c>
      <c r="F36" t="s">
        <v>37</v>
      </c>
      <c r="G36" t="s">
        <v>68</v>
      </c>
      <c r="H36">
        <v>4.4666666666666659</v>
      </c>
      <c r="I36">
        <v>5.45</v>
      </c>
      <c r="J36" t="s">
        <v>64</v>
      </c>
      <c r="K36" t="s">
        <v>64</v>
      </c>
      <c r="L36" t="s">
        <v>64</v>
      </c>
      <c r="M36">
        <v>6.17</v>
      </c>
      <c r="N36">
        <v>25.542000000000002</v>
      </c>
      <c r="O36">
        <v>2.5541999999999999E-2</v>
      </c>
      <c r="P36">
        <v>44.747999999999998</v>
      </c>
      <c r="Q36">
        <v>48.091999999999999</v>
      </c>
      <c r="R36">
        <v>3.3439999999999999</v>
      </c>
      <c r="S36">
        <v>3.3440000000000002E-3</v>
      </c>
      <c r="T36">
        <f>100-U36</f>
        <v>86.90783807062877</v>
      </c>
      <c r="U36">
        <f>R36/N36*100</f>
        <v>13.09216192937123</v>
      </c>
      <c r="V36" s="1">
        <v>42930</v>
      </c>
      <c r="W36" s="1">
        <v>42961</v>
      </c>
      <c r="X36">
        <v>30</v>
      </c>
      <c r="Y36">
        <v>8.4931507000000003E-2</v>
      </c>
      <c r="Z36">
        <f>X36/7</f>
        <v>4.2857142857142856</v>
      </c>
      <c r="AA36">
        <f>(T36/100)</f>
        <v>0.86907838070628773</v>
      </c>
      <c r="AB36">
        <v>0.13092161899999999</v>
      </c>
      <c r="AC36">
        <f>N36/R36</f>
        <v>7.6381578947368425</v>
      </c>
      <c r="AD36">
        <v>39.083618999999999</v>
      </c>
      <c r="AE36">
        <v>-86.464606000000003</v>
      </c>
      <c r="AF36" t="s">
        <v>65</v>
      </c>
      <c r="AH36" t="s">
        <v>66</v>
      </c>
    </row>
    <row r="37" spans="1:34" x14ac:dyDescent="0.2">
      <c r="A37">
        <v>46</v>
      </c>
      <c r="B37" t="s">
        <v>35</v>
      </c>
      <c r="C37">
        <v>4</v>
      </c>
      <c r="D37" t="s">
        <v>86</v>
      </c>
      <c r="E37" t="s">
        <v>29</v>
      </c>
      <c r="F37" t="s">
        <v>40</v>
      </c>
      <c r="G37" t="s">
        <v>90</v>
      </c>
      <c r="H37">
        <v>12.200000000000001</v>
      </c>
      <c r="I37">
        <v>4.59</v>
      </c>
      <c r="J37" t="s">
        <v>64</v>
      </c>
      <c r="K37" t="s">
        <v>64</v>
      </c>
      <c r="L37" t="s">
        <v>64</v>
      </c>
      <c r="M37">
        <v>17.3</v>
      </c>
      <c r="N37">
        <v>25.678999999999998</v>
      </c>
      <c r="O37">
        <v>2.5679E-2</v>
      </c>
      <c r="P37">
        <v>43.052</v>
      </c>
      <c r="Q37">
        <v>50.853999999999999</v>
      </c>
      <c r="R37">
        <v>7.8019999999999996</v>
      </c>
      <c r="S37">
        <v>7.8019999999999999E-3</v>
      </c>
      <c r="T37">
        <f>100-U37</f>
        <v>69.617196931344679</v>
      </c>
      <c r="U37">
        <f>R37/N37*100</f>
        <v>30.382803068655324</v>
      </c>
      <c r="V37" s="1">
        <v>42930</v>
      </c>
      <c r="W37" s="1">
        <v>42961</v>
      </c>
      <c r="X37">
        <v>30</v>
      </c>
      <c r="Y37">
        <v>8.4931507000000003E-2</v>
      </c>
      <c r="Z37">
        <f>X37/7</f>
        <v>4.2857142857142856</v>
      </c>
      <c r="AA37">
        <f>(T37/100)</f>
        <v>0.69617196931344683</v>
      </c>
      <c r="AB37">
        <v>0.303828031</v>
      </c>
      <c r="AC37">
        <f>N37/R37</f>
        <v>3.2913355549859009</v>
      </c>
      <c r="AD37">
        <v>39.083615999999999</v>
      </c>
      <c r="AE37">
        <v>-86.464603999999994</v>
      </c>
      <c r="AF37" t="s">
        <v>65</v>
      </c>
      <c r="AH37" t="s">
        <v>88</v>
      </c>
    </row>
    <row r="38" spans="1:34" x14ac:dyDescent="0.2">
      <c r="A38">
        <v>45</v>
      </c>
      <c r="B38" t="s">
        <v>35</v>
      </c>
      <c r="C38">
        <v>4</v>
      </c>
      <c r="D38" t="s">
        <v>86</v>
      </c>
      <c r="E38" t="s">
        <v>25</v>
      </c>
      <c r="F38" t="s">
        <v>37</v>
      </c>
      <c r="G38" t="s">
        <v>89</v>
      </c>
      <c r="H38">
        <v>12.200000000000001</v>
      </c>
      <c r="I38">
        <v>4.59</v>
      </c>
      <c r="J38" t="s">
        <v>64</v>
      </c>
      <c r="K38" t="s">
        <v>64</v>
      </c>
      <c r="L38" t="s">
        <v>64</v>
      </c>
      <c r="M38">
        <v>6.17</v>
      </c>
      <c r="N38">
        <v>25.01</v>
      </c>
      <c r="O38">
        <v>2.5010000000000001E-2</v>
      </c>
      <c r="P38">
        <v>50.331000000000003</v>
      </c>
      <c r="Q38">
        <v>54.857999999999997</v>
      </c>
      <c r="R38">
        <v>4.5270000000000001</v>
      </c>
      <c r="S38">
        <v>4.5269999999999998E-3</v>
      </c>
      <c r="T38">
        <f>100-U38</f>
        <v>81.899240303878443</v>
      </c>
      <c r="U38">
        <f>R38/N38*100</f>
        <v>18.100759696121553</v>
      </c>
      <c r="V38" s="1">
        <v>42930</v>
      </c>
      <c r="W38" s="1">
        <v>42961</v>
      </c>
      <c r="X38">
        <v>30</v>
      </c>
      <c r="Y38">
        <v>8.4931507000000003E-2</v>
      </c>
      <c r="Z38">
        <f>X38/7</f>
        <v>4.2857142857142856</v>
      </c>
      <c r="AA38">
        <f>(T38/100)</f>
        <v>0.8189924030387844</v>
      </c>
      <c r="AB38">
        <v>0.18100759699999999</v>
      </c>
      <c r="AC38">
        <f>N38/R38</f>
        <v>5.524629997791032</v>
      </c>
      <c r="AD38">
        <v>39.083615999999999</v>
      </c>
      <c r="AE38">
        <v>-86.464603999999994</v>
      </c>
      <c r="AF38" t="s">
        <v>65</v>
      </c>
      <c r="AH38" t="s">
        <v>88</v>
      </c>
    </row>
    <row r="39" spans="1:34" x14ac:dyDescent="0.2">
      <c r="A39">
        <v>58</v>
      </c>
      <c r="B39" t="s">
        <v>35</v>
      </c>
      <c r="C39">
        <v>5</v>
      </c>
      <c r="D39" t="s">
        <v>101</v>
      </c>
      <c r="E39" t="s">
        <v>29</v>
      </c>
      <c r="F39" t="s">
        <v>40</v>
      </c>
      <c r="G39" t="s">
        <v>105</v>
      </c>
      <c r="H39">
        <v>8.1999999999999993</v>
      </c>
      <c r="I39">
        <v>4.2699999999999996</v>
      </c>
      <c r="J39" t="s">
        <v>64</v>
      </c>
      <c r="K39" t="s">
        <v>64</v>
      </c>
      <c r="L39" t="s">
        <v>64</v>
      </c>
      <c r="M39">
        <v>17.3</v>
      </c>
      <c r="N39">
        <v>25.628</v>
      </c>
      <c r="O39">
        <v>2.5628000000000001E-2</v>
      </c>
      <c r="P39">
        <v>44.835999999999999</v>
      </c>
      <c r="Q39">
        <v>55.052</v>
      </c>
      <c r="R39">
        <v>10.215999999999999</v>
      </c>
      <c r="S39">
        <v>1.0215999999999999E-2</v>
      </c>
      <c r="T39">
        <f>100-U39</f>
        <v>60.137349773685031</v>
      </c>
      <c r="U39">
        <f>R39/N39*100</f>
        <v>39.862650226314969</v>
      </c>
      <c r="V39" s="1">
        <v>42930</v>
      </c>
      <c r="W39" s="1">
        <v>42961</v>
      </c>
      <c r="X39">
        <v>30</v>
      </c>
      <c r="Y39">
        <v>8.4931507000000003E-2</v>
      </c>
      <c r="Z39">
        <f>X39/7</f>
        <v>4.2857142857142856</v>
      </c>
      <c r="AA39">
        <f>(T39/100)</f>
        <v>0.60137349773685034</v>
      </c>
      <c r="AB39">
        <v>0.39862650199999999</v>
      </c>
      <c r="AC39">
        <f>N39/R39</f>
        <v>2.5086139389193423</v>
      </c>
      <c r="AD39">
        <v>39.086084999999997</v>
      </c>
      <c r="AE39">
        <v>-86.470381000000003</v>
      </c>
      <c r="AF39" t="s">
        <v>39</v>
      </c>
    </row>
    <row r="40" spans="1:34" x14ac:dyDescent="0.2">
      <c r="A40">
        <v>57</v>
      </c>
      <c r="B40" t="s">
        <v>35</v>
      </c>
      <c r="C40">
        <v>5</v>
      </c>
      <c r="D40" t="s">
        <v>101</v>
      </c>
      <c r="E40" t="s">
        <v>25</v>
      </c>
      <c r="F40" t="s">
        <v>37</v>
      </c>
      <c r="G40" t="s">
        <v>104</v>
      </c>
      <c r="H40">
        <v>8.2000000000000011</v>
      </c>
      <c r="I40">
        <v>4.2699999999999996</v>
      </c>
      <c r="J40" t="s">
        <v>64</v>
      </c>
      <c r="K40" t="s">
        <v>64</v>
      </c>
      <c r="L40" t="s">
        <v>64</v>
      </c>
      <c r="M40">
        <v>6.17</v>
      </c>
      <c r="N40">
        <v>26.491</v>
      </c>
      <c r="O40">
        <v>2.6491000000000001E-2</v>
      </c>
      <c r="P40">
        <v>43.079000000000001</v>
      </c>
      <c r="Q40">
        <v>48.805999999999997</v>
      </c>
      <c r="R40">
        <v>5.7270000000000003</v>
      </c>
      <c r="S40">
        <v>5.7270000000000003E-3</v>
      </c>
      <c r="T40">
        <f>100-U40</f>
        <v>78.381337057868706</v>
      </c>
      <c r="U40">
        <f>R40/N40*100</f>
        <v>21.618662942131291</v>
      </c>
      <c r="V40" s="1">
        <v>42930</v>
      </c>
      <c r="W40" s="1">
        <v>42961</v>
      </c>
      <c r="X40">
        <v>30</v>
      </c>
      <c r="Y40">
        <v>8.4931507000000003E-2</v>
      </c>
      <c r="Z40">
        <f>X40/7</f>
        <v>4.2857142857142856</v>
      </c>
      <c r="AA40">
        <f>(T40/100)</f>
        <v>0.78381337057868705</v>
      </c>
      <c r="AB40">
        <v>0.21618662899999999</v>
      </c>
      <c r="AC40">
        <f>N40/R40</f>
        <v>4.6256329666492055</v>
      </c>
      <c r="AD40">
        <v>39.086084999999997</v>
      </c>
      <c r="AE40">
        <v>-86.470381000000003</v>
      </c>
      <c r="AF40" t="s">
        <v>39</v>
      </c>
    </row>
    <row r="41" spans="1:34" x14ac:dyDescent="0.2">
      <c r="A41">
        <v>70</v>
      </c>
      <c r="B41" t="s">
        <v>35</v>
      </c>
      <c r="C41">
        <v>6</v>
      </c>
      <c r="D41" t="s">
        <v>115</v>
      </c>
      <c r="E41" t="s">
        <v>29</v>
      </c>
      <c r="F41" t="s">
        <v>40</v>
      </c>
      <c r="G41" t="s">
        <v>120</v>
      </c>
      <c r="H41">
        <v>7.0999999999999988</v>
      </c>
      <c r="I41">
        <v>5.39</v>
      </c>
      <c r="J41" t="s">
        <v>64</v>
      </c>
      <c r="K41" t="s">
        <v>64</v>
      </c>
      <c r="L41" t="s">
        <v>64</v>
      </c>
      <c r="M41">
        <v>17.3</v>
      </c>
      <c r="N41">
        <v>25.256</v>
      </c>
      <c r="O41">
        <v>2.5256000000000001E-2</v>
      </c>
      <c r="P41">
        <v>42.198999999999998</v>
      </c>
      <c r="Q41">
        <v>47.795999999999999</v>
      </c>
      <c r="R41">
        <v>5.5970000000000004</v>
      </c>
      <c r="S41">
        <v>5.5970000000000004E-3</v>
      </c>
      <c r="T41">
        <f>100-U41</f>
        <v>77.838929363319608</v>
      </c>
      <c r="U41">
        <f>R41/N41*100</f>
        <v>22.161070636680392</v>
      </c>
      <c r="V41" s="1">
        <v>42930</v>
      </c>
      <c r="W41" s="1">
        <v>42961</v>
      </c>
      <c r="X41">
        <v>30</v>
      </c>
      <c r="Y41">
        <v>8.4931507000000003E-2</v>
      </c>
      <c r="Z41">
        <f>X41/7</f>
        <v>4.2857142857142856</v>
      </c>
      <c r="AA41">
        <f>(T41/100)</f>
        <v>0.77838929363319609</v>
      </c>
      <c r="AB41">
        <v>0.22161070599999999</v>
      </c>
      <c r="AC41">
        <f>N41/R41</f>
        <v>4.5124173664463099</v>
      </c>
      <c r="AD41">
        <v>39.074012000000003</v>
      </c>
      <c r="AE41">
        <v>-86.456316999999999</v>
      </c>
      <c r="AF41" t="s">
        <v>117</v>
      </c>
    </row>
    <row r="42" spans="1:34" x14ac:dyDescent="0.2">
      <c r="A42">
        <v>69</v>
      </c>
      <c r="B42" t="s">
        <v>35</v>
      </c>
      <c r="C42">
        <v>6</v>
      </c>
      <c r="D42" t="s">
        <v>115</v>
      </c>
      <c r="E42" t="s">
        <v>25</v>
      </c>
      <c r="F42" t="s">
        <v>37</v>
      </c>
      <c r="G42" t="s">
        <v>119</v>
      </c>
      <c r="H42">
        <v>7.0999999999999988</v>
      </c>
      <c r="I42">
        <v>5.39</v>
      </c>
      <c r="J42" t="s">
        <v>64</v>
      </c>
      <c r="K42" t="s">
        <v>64</v>
      </c>
      <c r="L42" t="s">
        <v>64</v>
      </c>
      <c r="M42">
        <v>6.17</v>
      </c>
      <c r="N42">
        <v>25.815000000000001</v>
      </c>
      <c r="O42">
        <v>2.5815000000000001E-2</v>
      </c>
      <c r="P42">
        <v>52.009</v>
      </c>
      <c r="Q42">
        <v>53.633000000000003</v>
      </c>
      <c r="R42">
        <v>1.6240000000000001</v>
      </c>
      <c r="S42">
        <v>1.624E-3</v>
      </c>
      <c r="T42">
        <f>100-U42</f>
        <v>93.709083865969404</v>
      </c>
      <c r="U42">
        <f>R42/N42*100</f>
        <v>6.2909161340306028</v>
      </c>
      <c r="V42" s="1">
        <v>42930</v>
      </c>
      <c r="W42" s="1">
        <v>42961</v>
      </c>
      <c r="X42">
        <v>30</v>
      </c>
      <c r="Y42">
        <v>8.4931507000000003E-2</v>
      </c>
      <c r="Z42">
        <f>X42/7</f>
        <v>4.2857142857142856</v>
      </c>
      <c r="AA42">
        <f>(T42/100)</f>
        <v>0.937090838659694</v>
      </c>
      <c r="AB42">
        <v>6.2909161000000005E-2</v>
      </c>
      <c r="AC42">
        <f>N42/R42</f>
        <v>15.895935960591133</v>
      </c>
      <c r="AD42">
        <v>39.074012000000003</v>
      </c>
      <c r="AE42">
        <v>-86.456316999999999</v>
      </c>
      <c r="AF42" t="s">
        <v>117</v>
      </c>
    </row>
    <row r="43" spans="1:34" x14ac:dyDescent="0.2">
      <c r="A43">
        <v>82</v>
      </c>
      <c r="B43" t="s">
        <v>35</v>
      </c>
      <c r="C43">
        <v>7</v>
      </c>
      <c r="D43" t="s">
        <v>130</v>
      </c>
      <c r="E43" t="s">
        <v>29</v>
      </c>
      <c r="F43" t="s">
        <v>40</v>
      </c>
      <c r="G43" t="s">
        <v>134</v>
      </c>
      <c r="H43">
        <v>8.1666666666666661</v>
      </c>
      <c r="I43">
        <v>4.4000000000000004</v>
      </c>
      <c r="J43" t="s">
        <v>64</v>
      </c>
      <c r="K43" t="s">
        <v>64</v>
      </c>
      <c r="L43" t="s">
        <v>64</v>
      </c>
      <c r="M43">
        <v>17.3</v>
      </c>
      <c r="N43">
        <v>25.242000000000001</v>
      </c>
      <c r="O43">
        <v>2.5242000000000001E-2</v>
      </c>
      <c r="P43">
        <v>47.576999999999998</v>
      </c>
      <c r="Q43">
        <v>58.69</v>
      </c>
      <c r="R43">
        <v>11.113</v>
      </c>
      <c r="S43">
        <v>1.1113E-2</v>
      </c>
      <c r="T43">
        <f>100-U43</f>
        <v>55.974170034070205</v>
      </c>
      <c r="U43">
        <f>R43/N43*100</f>
        <v>44.025829965929795</v>
      </c>
      <c r="V43" s="1">
        <v>42930</v>
      </c>
      <c r="W43" s="1">
        <v>42961</v>
      </c>
      <c r="X43">
        <v>30</v>
      </c>
      <c r="Y43">
        <v>8.4931507000000003E-2</v>
      </c>
      <c r="Z43">
        <f>X43/7</f>
        <v>4.2857142857142856</v>
      </c>
      <c r="AA43">
        <f>(T43/100)</f>
        <v>0.55974170034070203</v>
      </c>
      <c r="AB43">
        <v>0.44025829999999999</v>
      </c>
      <c r="AC43">
        <f>N43/R43</f>
        <v>2.2713938630432828</v>
      </c>
      <c r="AF43" t="s">
        <v>39</v>
      </c>
    </row>
    <row r="44" spans="1:34" x14ac:dyDescent="0.2">
      <c r="A44">
        <v>81</v>
      </c>
      <c r="B44" t="s">
        <v>35</v>
      </c>
      <c r="C44">
        <v>7</v>
      </c>
      <c r="D44" t="s">
        <v>130</v>
      </c>
      <c r="E44" t="s">
        <v>25</v>
      </c>
      <c r="F44" t="s">
        <v>37</v>
      </c>
      <c r="G44" t="s">
        <v>133</v>
      </c>
      <c r="H44">
        <v>8.1666666666666661</v>
      </c>
      <c r="I44">
        <v>4.4000000000000004</v>
      </c>
      <c r="J44" t="s">
        <v>64</v>
      </c>
      <c r="K44" t="s">
        <v>64</v>
      </c>
      <c r="L44" t="s">
        <v>64</v>
      </c>
      <c r="M44">
        <v>6.17</v>
      </c>
      <c r="N44">
        <v>25.062000000000001</v>
      </c>
      <c r="O44">
        <v>2.5062000000000001E-2</v>
      </c>
      <c r="P44">
        <v>33.07</v>
      </c>
      <c r="Q44">
        <v>36.368000000000002</v>
      </c>
      <c r="R44">
        <v>3.298</v>
      </c>
      <c r="S44">
        <v>3.2980000000000002E-3</v>
      </c>
      <c r="T44">
        <f>100-U44</f>
        <v>86.840635224642881</v>
      </c>
      <c r="U44">
        <f>R44/N44*100</f>
        <v>13.159364775357114</v>
      </c>
      <c r="V44" s="1">
        <v>42930</v>
      </c>
      <c r="W44" s="1">
        <v>42961</v>
      </c>
      <c r="X44">
        <v>30</v>
      </c>
      <c r="Y44">
        <v>8.4931507000000003E-2</v>
      </c>
      <c r="Z44">
        <f>X44/7</f>
        <v>4.2857142857142856</v>
      </c>
      <c r="AA44">
        <f>(T44/100)</f>
        <v>0.86840635224642881</v>
      </c>
      <c r="AB44">
        <v>0.13159364800000001</v>
      </c>
      <c r="AC44">
        <f>N44/R44</f>
        <v>7.5991510006064287</v>
      </c>
      <c r="AF44" t="s">
        <v>39</v>
      </c>
    </row>
    <row r="45" spans="1:34" x14ac:dyDescent="0.2">
      <c r="A45">
        <v>10</v>
      </c>
      <c r="B45" t="s">
        <v>35</v>
      </c>
      <c r="C45">
        <v>8</v>
      </c>
      <c r="D45" t="s">
        <v>36</v>
      </c>
      <c r="E45" t="s">
        <v>29</v>
      </c>
      <c r="F45" t="s">
        <v>40</v>
      </c>
      <c r="G45" t="s">
        <v>43</v>
      </c>
      <c r="H45">
        <f>AVERAGE(6.2,12.3,11.4)</f>
        <v>9.9666666666666668</v>
      </c>
      <c r="I45">
        <v>3.94</v>
      </c>
      <c r="J45" t="s">
        <v>64</v>
      </c>
      <c r="K45" t="s">
        <v>64</v>
      </c>
      <c r="L45" t="s">
        <v>64</v>
      </c>
      <c r="M45">
        <v>17.3</v>
      </c>
      <c r="N45">
        <v>25.7</v>
      </c>
      <c r="O45">
        <v>2.5700000000000001E-2</v>
      </c>
      <c r="P45">
        <v>53.354999999999997</v>
      </c>
      <c r="Q45">
        <v>60.243000000000002</v>
      </c>
      <c r="R45">
        <v>6.8879999999999999</v>
      </c>
      <c r="S45">
        <v>6.888E-3</v>
      </c>
      <c r="T45">
        <f>100-U45</f>
        <v>73.198443579766533</v>
      </c>
      <c r="U45">
        <f>R45/N45*100</f>
        <v>26.801556420233464</v>
      </c>
      <c r="V45" s="1">
        <v>42930</v>
      </c>
      <c r="W45" s="1">
        <v>42961</v>
      </c>
      <c r="X45">
        <v>30</v>
      </c>
      <c r="Y45">
        <v>8.4931507000000003E-2</v>
      </c>
      <c r="Z45">
        <f>X45/7</f>
        <v>4.2857142857142856</v>
      </c>
      <c r="AA45">
        <f>(T45/100)</f>
        <v>0.73198443579766537</v>
      </c>
      <c r="AB45">
        <v>0.26801556399999998</v>
      </c>
      <c r="AC45">
        <f>N45/R45</f>
        <v>3.7311265969802556</v>
      </c>
      <c r="AD45">
        <v>39.078400999999999</v>
      </c>
      <c r="AE45">
        <v>-86.465446</v>
      </c>
      <c r="AF45" t="s">
        <v>39</v>
      </c>
    </row>
    <row r="46" spans="1:34" x14ac:dyDescent="0.2">
      <c r="A46">
        <v>9</v>
      </c>
      <c r="B46" t="s">
        <v>35</v>
      </c>
      <c r="C46">
        <v>8</v>
      </c>
      <c r="D46" t="s">
        <v>36</v>
      </c>
      <c r="E46" t="s">
        <v>25</v>
      </c>
      <c r="F46" t="s">
        <v>37</v>
      </c>
      <c r="G46" t="s">
        <v>42</v>
      </c>
      <c r="H46">
        <v>9.9666666666666668</v>
      </c>
      <c r="I46">
        <v>3.94</v>
      </c>
      <c r="J46" t="s">
        <v>64</v>
      </c>
      <c r="K46" t="s">
        <v>64</v>
      </c>
      <c r="L46" t="s">
        <v>64</v>
      </c>
      <c r="M46">
        <v>6.17</v>
      </c>
      <c r="N46">
        <v>25.125</v>
      </c>
      <c r="O46">
        <v>2.5125000000000001E-2</v>
      </c>
      <c r="P46">
        <v>48.75</v>
      </c>
      <c r="Q46">
        <v>52.212000000000003</v>
      </c>
      <c r="R46">
        <v>3.4620000000000002</v>
      </c>
      <c r="S46">
        <v>3.4619999999999998E-3</v>
      </c>
      <c r="T46">
        <f>100-U46</f>
        <v>86.220895522388062</v>
      </c>
      <c r="U46">
        <f>R46/N46*100</f>
        <v>13.779104477611941</v>
      </c>
      <c r="V46" s="1">
        <v>42930</v>
      </c>
      <c r="W46" s="1">
        <v>42961</v>
      </c>
      <c r="X46">
        <v>30</v>
      </c>
      <c r="Y46">
        <v>8.4931507000000003E-2</v>
      </c>
      <c r="Z46">
        <f>X46/7</f>
        <v>4.2857142857142856</v>
      </c>
      <c r="AA46">
        <f>(T46/100)</f>
        <v>0.86220895522388064</v>
      </c>
      <c r="AB46">
        <v>0.137791045</v>
      </c>
      <c r="AC46">
        <f>N46/R46</f>
        <v>7.2573656845753893</v>
      </c>
      <c r="AD46">
        <v>39.078400999999999</v>
      </c>
      <c r="AE46">
        <v>-86.465446</v>
      </c>
      <c r="AF46" t="s">
        <v>39</v>
      </c>
    </row>
    <row r="47" spans="1:34" x14ac:dyDescent="0.2">
      <c r="A47">
        <v>34</v>
      </c>
      <c r="B47" t="s">
        <v>23</v>
      </c>
      <c r="C47">
        <v>1</v>
      </c>
      <c r="D47" t="s">
        <v>72</v>
      </c>
      <c r="E47" t="s">
        <v>29</v>
      </c>
      <c r="F47" t="s">
        <v>30</v>
      </c>
      <c r="G47" t="s">
        <v>76</v>
      </c>
      <c r="H47">
        <v>2.8333333333333335</v>
      </c>
      <c r="I47">
        <v>3.45</v>
      </c>
      <c r="J47" t="s">
        <v>64</v>
      </c>
      <c r="K47" t="s">
        <v>64</v>
      </c>
      <c r="L47" t="s">
        <v>64</v>
      </c>
      <c r="M47">
        <v>17.3</v>
      </c>
      <c r="N47">
        <v>25.754000000000001</v>
      </c>
      <c r="O47">
        <v>2.5753999999999999E-2</v>
      </c>
      <c r="P47">
        <v>41.036000000000001</v>
      </c>
      <c r="Q47">
        <v>48.72</v>
      </c>
      <c r="R47">
        <v>7.6840000000000002</v>
      </c>
      <c r="S47">
        <v>7.6839999999999999E-3</v>
      </c>
      <c r="T47">
        <f>100-U47</f>
        <v>70.163858041469283</v>
      </c>
      <c r="U47">
        <f>R47/N47*100</f>
        <v>29.836141958530714</v>
      </c>
      <c r="V47" s="1">
        <v>42930</v>
      </c>
      <c r="W47" s="1">
        <v>42961</v>
      </c>
      <c r="X47">
        <v>30</v>
      </c>
      <c r="Y47">
        <v>8.4931507000000003E-2</v>
      </c>
      <c r="Z47">
        <f>X47/7</f>
        <v>4.2857142857142856</v>
      </c>
      <c r="AA47">
        <f>(T47/100)</f>
        <v>0.70163858041469285</v>
      </c>
      <c r="AB47">
        <v>0.29836141999999999</v>
      </c>
      <c r="AC47">
        <f>N47/R47</f>
        <v>3.3516397709526289</v>
      </c>
      <c r="AD47">
        <v>39.085183000000001</v>
      </c>
      <c r="AE47">
        <v>-86.466900999999993</v>
      </c>
      <c r="AF47" t="s">
        <v>28</v>
      </c>
    </row>
    <row r="48" spans="1:34" x14ac:dyDescent="0.2">
      <c r="A48">
        <v>33</v>
      </c>
      <c r="B48" t="s">
        <v>23</v>
      </c>
      <c r="C48">
        <v>1</v>
      </c>
      <c r="D48" t="s">
        <v>72</v>
      </c>
      <c r="E48" t="s">
        <v>25</v>
      </c>
      <c r="F48" t="s">
        <v>26</v>
      </c>
      <c r="G48" t="s">
        <v>75</v>
      </c>
      <c r="H48">
        <v>2.8333333333333335</v>
      </c>
      <c r="I48">
        <v>3.45</v>
      </c>
      <c r="J48" t="s">
        <v>64</v>
      </c>
      <c r="K48" t="s">
        <v>64</v>
      </c>
      <c r="L48" t="s">
        <v>64</v>
      </c>
      <c r="M48">
        <v>6.17</v>
      </c>
      <c r="N48">
        <v>25.143000000000001</v>
      </c>
      <c r="O48">
        <v>2.5142999999999999E-2</v>
      </c>
      <c r="P48">
        <v>43.442</v>
      </c>
      <c r="Q48">
        <v>47.930999999999997</v>
      </c>
      <c r="R48">
        <v>4.4889999999999999</v>
      </c>
      <c r="S48">
        <v>4.4889999999999999E-3</v>
      </c>
      <c r="T48">
        <f>100-U48</f>
        <v>82.146124169749044</v>
      </c>
      <c r="U48">
        <f>R48/N48*100</f>
        <v>17.853875830250963</v>
      </c>
      <c r="V48" s="1">
        <v>42930</v>
      </c>
      <c r="W48" s="1">
        <v>42961</v>
      </c>
      <c r="X48">
        <v>30</v>
      </c>
      <c r="Y48">
        <v>8.4931507000000003E-2</v>
      </c>
      <c r="Z48">
        <f>X48/7</f>
        <v>4.2857142857142856</v>
      </c>
      <c r="AA48">
        <f>(T48/100)</f>
        <v>0.82146124169749046</v>
      </c>
      <c r="AB48">
        <v>0.17853875799999999</v>
      </c>
      <c r="AC48">
        <f>N48/R48</f>
        <v>5.6010247271107154</v>
      </c>
      <c r="AD48">
        <v>39.085183000000001</v>
      </c>
      <c r="AE48">
        <v>-86.466900999999993</v>
      </c>
      <c r="AF48" t="s">
        <v>28</v>
      </c>
    </row>
    <row r="49" spans="1:32" x14ac:dyDescent="0.2">
      <c r="A49">
        <v>16</v>
      </c>
      <c r="B49" t="s">
        <v>23</v>
      </c>
      <c r="C49">
        <v>2</v>
      </c>
      <c r="D49" t="s">
        <v>46</v>
      </c>
      <c r="E49" t="s">
        <v>29</v>
      </c>
      <c r="F49" t="s">
        <v>30</v>
      </c>
      <c r="G49" t="s">
        <v>51</v>
      </c>
      <c r="H49">
        <v>1.8333333333333333</v>
      </c>
      <c r="I49">
        <v>3.4</v>
      </c>
      <c r="J49" t="s">
        <v>64</v>
      </c>
      <c r="K49" t="s">
        <v>64</v>
      </c>
      <c r="L49" t="s">
        <v>64</v>
      </c>
      <c r="M49">
        <v>17.3</v>
      </c>
      <c r="N49">
        <v>25.382999999999999</v>
      </c>
      <c r="O49">
        <v>2.5382999999999999E-2</v>
      </c>
      <c r="P49">
        <v>42.805999999999997</v>
      </c>
      <c r="Q49">
        <v>51.027000000000001</v>
      </c>
      <c r="R49">
        <v>8.2210000000000001</v>
      </c>
      <c r="S49">
        <v>8.2209999999999991E-3</v>
      </c>
      <c r="T49">
        <f>100-U49</f>
        <v>67.612181381239409</v>
      </c>
      <c r="U49">
        <f>R49/N49*100</f>
        <v>32.387818618760591</v>
      </c>
      <c r="V49" s="1">
        <v>42930</v>
      </c>
      <c r="W49" s="1">
        <v>42961</v>
      </c>
      <c r="X49">
        <v>30</v>
      </c>
      <c r="Y49">
        <v>8.4931507000000003E-2</v>
      </c>
      <c r="Z49">
        <f>X49/7</f>
        <v>4.2857142857142856</v>
      </c>
      <c r="AA49">
        <f>(T49/100)</f>
        <v>0.67612181381239411</v>
      </c>
      <c r="AB49">
        <v>0.32387818600000001</v>
      </c>
      <c r="AC49">
        <f>N49/R49</f>
        <v>3.0875805863033694</v>
      </c>
      <c r="AD49">
        <v>39.084578999999998</v>
      </c>
      <c r="AE49">
        <v>-86.462717999999995</v>
      </c>
      <c r="AF49" t="s">
        <v>48</v>
      </c>
    </row>
    <row r="50" spans="1:32" x14ac:dyDescent="0.2">
      <c r="A50">
        <v>15</v>
      </c>
      <c r="B50" t="s">
        <v>23</v>
      </c>
      <c r="C50">
        <v>2</v>
      </c>
      <c r="D50" t="s">
        <v>46</v>
      </c>
      <c r="E50" t="s">
        <v>25</v>
      </c>
      <c r="F50" t="s">
        <v>26</v>
      </c>
      <c r="G50" t="s">
        <v>50</v>
      </c>
      <c r="H50">
        <v>1.8333333333333333</v>
      </c>
      <c r="I50">
        <v>3.4</v>
      </c>
      <c r="J50" t="s">
        <v>64</v>
      </c>
      <c r="K50" t="s">
        <v>64</v>
      </c>
      <c r="L50" t="s">
        <v>64</v>
      </c>
      <c r="M50">
        <v>6.17</v>
      </c>
      <c r="N50">
        <v>25.824000000000002</v>
      </c>
      <c r="O50">
        <v>2.5824E-2</v>
      </c>
      <c r="P50">
        <v>35.371000000000002</v>
      </c>
      <c r="Q50">
        <v>40.055</v>
      </c>
      <c r="R50">
        <v>4.6840000000000002</v>
      </c>
      <c r="S50">
        <v>4.6839999999999998E-3</v>
      </c>
      <c r="T50">
        <f>100-U50</f>
        <v>81.861833952912022</v>
      </c>
      <c r="U50">
        <f>R50/N50*100</f>
        <v>18.138166047087982</v>
      </c>
      <c r="V50" s="1">
        <v>42930</v>
      </c>
      <c r="W50" s="1">
        <v>42961</v>
      </c>
      <c r="X50">
        <v>30</v>
      </c>
      <c r="Y50">
        <v>8.4931507000000003E-2</v>
      </c>
      <c r="Z50">
        <f>X50/7</f>
        <v>4.2857142857142856</v>
      </c>
      <c r="AA50">
        <f>(T50/100)</f>
        <v>0.81861833952912022</v>
      </c>
      <c r="AB50">
        <v>0.18138166</v>
      </c>
      <c r="AC50">
        <f>N50/R50</f>
        <v>5.5132365499573019</v>
      </c>
      <c r="AD50">
        <v>39.084578999999998</v>
      </c>
      <c r="AE50">
        <v>-86.462717999999995</v>
      </c>
      <c r="AF50" t="s">
        <v>48</v>
      </c>
    </row>
    <row r="51" spans="1:32" x14ac:dyDescent="0.2">
      <c r="A51">
        <v>40</v>
      </c>
      <c r="B51" t="s">
        <v>23</v>
      </c>
      <c r="C51">
        <v>4</v>
      </c>
      <c r="D51" t="s">
        <v>79</v>
      </c>
      <c r="E51" t="s">
        <v>29</v>
      </c>
      <c r="F51" t="s">
        <v>30</v>
      </c>
      <c r="G51" t="s">
        <v>83</v>
      </c>
      <c r="H51">
        <v>2.8333333333333335</v>
      </c>
      <c r="I51">
        <v>3.48</v>
      </c>
      <c r="J51" t="s">
        <v>64</v>
      </c>
      <c r="K51" t="s">
        <v>64</v>
      </c>
      <c r="L51" t="s">
        <v>64</v>
      </c>
      <c r="M51">
        <v>17.3</v>
      </c>
      <c r="N51">
        <v>25.709</v>
      </c>
      <c r="O51">
        <v>2.5708999999999999E-2</v>
      </c>
      <c r="P51">
        <v>46.280999999999999</v>
      </c>
      <c r="Q51">
        <v>55.442</v>
      </c>
      <c r="R51">
        <v>9.1609999999999996</v>
      </c>
      <c r="S51">
        <v>9.1610000000000007E-3</v>
      </c>
      <c r="T51">
        <f>100-U51</f>
        <v>64.366564238204518</v>
      </c>
      <c r="U51">
        <f>R51/N51*100</f>
        <v>35.633435761795482</v>
      </c>
      <c r="V51" s="1">
        <v>42930</v>
      </c>
      <c r="W51" s="1">
        <v>42961</v>
      </c>
      <c r="X51">
        <v>30</v>
      </c>
      <c r="Y51">
        <v>8.4931507000000003E-2</v>
      </c>
      <c r="Z51">
        <f>X51/7</f>
        <v>4.2857142857142856</v>
      </c>
      <c r="AA51">
        <f>(T51/100)</f>
        <v>0.64366564238204516</v>
      </c>
      <c r="AB51">
        <v>0.35633435800000002</v>
      </c>
      <c r="AC51">
        <f>N51/R51</f>
        <v>2.8063530182294509</v>
      </c>
      <c r="AD51">
        <v>39.085166000000001</v>
      </c>
      <c r="AE51">
        <v>-86.470511000000002</v>
      </c>
      <c r="AF51" t="s">
        <v>48</v>
      </c>
    </row>
    <row r="52" spans="1:32" x14ac:dyDescent="0.2">
      <c r="A52">
        <v>39</v>
      </c>
      <c r="B52" t="s">
        <v>23</v>
      </c>
      <c r="C52">
        <v>4</v>
      </c>
      <c r="D52" t="s">
        <v>79</v>
      </c>
      <c r="E52" t="s">
        <v>25</v>
      </c>
      <c r="F52" t="s">
        <v>26</v>
      </c>
      <c r="G52" t="s">
        <v>82</v>
      </c>
      <c r="H52">
        <v>2.8333333333333335</v>
      </c>
      <c r="I52">
        <v>3.48</v>
      </c>
      <c r="J52" t="s">
        <v>64</v>
      </c>
      <c r="K52" t="s">
        <v>64</v>
      </c>
      <c r="L52" t="s">
        <v>64</v>
      </c>
      <c r="M52">
        <v>6.17</v>
      </c>
      <c r="N52">
        <v>25.119</v>
      </c>
      <c r="O52">
        <v>2.5118999999999999E-2</v>
      </c>
      <c r="P52">
        <v>44.625999999999998</v>
      </c>
      <c r="Q52">
        <v>50.87</v>
      </c>
      <c r="R52">
        <v>6.2439999999999998</v>
      </c>
      <c r="S52">
        <v>6.2440000000000004E-3</v>
      </c>
      <c r="T52">
        <f>100-U52</f>
        <v>75.142322544687289</v>
      </c>
      <c r="U52">
        <f>R52/N52*100</f>
        <v>24.857677455312711</v>
      </c>
      <c r="V52" s="1">
        <v>42930</v>
      </c>
      <c r="W52" s="1">
        <v>42961</v>
      </c>
      <c r="X52">
        <v>30</v>
      </c>
      <c r="Y52">
        <v>8.4931507000000003E-2</v>
      </c>
      <c r="Z52">
        <f>X52/7</f>
        <v>4.2857142857142856</v>
      </c>
      <c r="AA52">
        <f>(T52/100)</f>
        <v>0.7514232254468729</v>
      </c>
      <c r="AB52">
        <v>0.248576775</v>
      </c>
      <c r="AC52">
        <f>N52/R52</f>
        <v>4.0229019859064703</v>
      </c>
      <c r="AD52">
        <v>39.085166000000001</v>
      </c>
      <c r="AE52">
        <v>-86.470511000000002</v>
      </c>
      <c r="AF52" t="s">
        <v>48</v>
      </c>
    </row>
    <row r="53" spans="1:32" x14ac:dyDescent="0.2">
      <c r="A53">
        <v>52</v>
      </c>
      <c r="B53" t="s">
        <v>23</v>
      </c>
      <c r="C53">
        <v>5</v>
      </c>
      <c r="D53" t="s">
        <v>93</v>
      </c>
      <c r="E53" t="s">
        <v>29</v>
      </c>
      <c r="F53" t="s">
        <v>30</v>
      </c>
      <c r="G53" t="s">
        <v>98</v>
      </c>
      <c r="H53">
        <v>3</v>
      </c>
      <c r="I53">
        <v>3.55</v>
      </c>
      <c r="J53" t="s">
        <v>64</v>
      </c>
      <c r="K53" t="s">
        <v>64</v>
      </c>
      <c r="L53" t="s">
        <v>64</v>
      </c>
      <c r="M53">
        <v>17.3</v>
      </c>
      <c r="N53">
        <v>25.943999999999999</v>
      </c>
      <c r="O53">
        <v>2.5943999999999998E-2</v>
      </c>
      <c r="P53">
        <v>36.703000000000003</v>
      </c>
      <c r="Q53">
        <v>47.134999999999998</v>
      </c>
      <c r="R53">
        <v>10.432</v>
      </c>
      <c r="S53">
        <v>1.0432E-2</v>
      </c>
      <c r="T53">
        <f>100-U53</f>
        <v>59.790317607153867</v>
      </c>
      <c r="U53">
        <f>R53/N53*100</f>
        <v>40.209682392846133</v>
      </c>
      <c r="V53" s="1">
        <v>42930</v>
      </c>
      <c r="W53" s="1">
        <v>42961</v>
      </c>
      <c r="X53">
        <v>30</v>
      </c>
      <c r="Y53">
        <v>8.4931507000000003E-2</v>
      </c>
      <c r="Z53">
        <f>X53/7</f>
        <v>4.2857142857142856</v>
      </c>
      <c r="AA53">
        <f>(T53/100)</f>
        <v>0.59790317607153864</v>
      </c>
      <c r="AB53">
        <v>0.40209682400000002</v>
      </c>
      <c r="AC53">
        <f>N53/R53</f>
        <v>2.4869631901840488</v>
      </c>
      <c r="AD53">
        <v>39.083067</v>
      </c>
      <c r="AE53">
        <v>-86.468245999999994</v>
      </c>
      <c r="AF53" t="s">
        <v>95</v>
      </c>
    </row>
    <row r="54" spans="1:32" x14ac:dyDescent="0.2">
      <c r="A54">
        <v>51</v>
      </c>
      <c r="B54" t="s">
        <v>23</v>
      </c>
      <c r="C54">
        <v>5</v>
      </c>
      <c r="D54" t="s">
        <v>93</v>
      </c>
      <c r="E54" t="s">
        <v>25</v>
      </c>
      <c r="F54" t="s">
        <v>26</v>
      </c>
      <c r="G54" t="s">
        <v>97</v>
      </c>
      <c r="H54">
        <v>3</v>
      </c>
      <c r="I54">
        <v>3.55</v>
      </c>
      <c r="J54" t="s">
        <v>64</v>
      </c>
      <c r="K54" t="s">
        <v>64</v>
      </c>
      <c r="L54" t="s">
        <v>64</v>
      </c>
      <c r="M54">
        <v>6.17</v>
      </c>
      <c r="N54">
        <v>25.693000000000001</v>
      </c>
      <c r="O54">
        <v>2.5693000000000001E-2</v>
      </c>
      <c r="P54">
        <v>46.99</v>
      </c>
      <c r="Q54">
        <v>51.44</v>
      </c>
      <c r="R54">
        <v>4.45</v>
      </c>
      <c r="S54">
        <v>4.45E-3</v>
      </c>
      <c r="T54">
        <f>100-U54</f>
        <v>82.680107422255091</v>
      </c>
      <c r="U54">
        <f>R54/N54*100</f>
        <v>17.319892577744909</v>
      </c>
      <c r="V54" s="1">
        <v>42930</v>
      </c>
      <c r="W54" s="1">
        <v>42961</v>
      </c>
      <c r="X54">
        <v>30</v>
      </c>
      <c r="Y54">
        <v>8.4931507000000003E-2</v>
      </c>
      <c r="Z54">
        <f>X54/7</f>
        <v>4.2857142857142856</v>
      </c>
      <c r="AA54">
        <f>(T54/100)</f>
        <v>0.82680107422255089</v>
      </c>
      <c r="AB54">
        <v>0.173198926</v>
      </c>
      <c r="AC54">
        <f>N54/R54</f>
        <v>5.7737078651685394</v>
      </c>
      <c r="AD54">
        <v>39.083067</v>
      </c>
      <c r="AE54">
        <v>-86.468245999999994</v>
      </c>
      <c r="AF54" t="s">
        <v>95</v>
      </c>
    </row>
    <row r="55" spans="1:32" x14ac:dyDescent="0.2">
      <c r="A55">
        <v>64</v>
      </c>
      <c r="B55" t="s">
        <v>23</v>
      </c>
      <c r="C55">
        <v>6</v>
      </c>
      <c r="D55" t="s">
        <v>108</v>
      </c>
      <c r="E55" t="s">
        <v>29</v>
      </c>
      <c r="F55" t="s">
        <v>30</v>
      </c>
      <c r="G55" t="s">
        <v>112</v>
      </c>
      <c r="H55">
        <v>6</v>
      </c>
      <c r="I55">
        <v>3.38</v>
      </c>
      <c r="J55" t="s">
        <v>64</v>
      </c>
      <c r="K55" t="s">
        <v>64</v>
      </c>
      <c r="L55" t="s">
        <v>64</v>
      </c>
      <c r="M55">
        <v>17.3</v>
      </c>
      <c r="N55">
        <v>25.847000000000001</v>
      </c>
      <c r="O55">
        <v>2.5846999999999998E-2</v>
      </c>
      <c r="P55">
        <v>44.087000000000003</v>
      </c>
      <c r="Q55">
        <v>51.652999999999999</v>
      </c>
      <c r="R55">
        <v>7.5659999999999998</v>
      </c>
      <c r="S55">
        <v>7.5659999999999998E-3</v>
      </c>
      <c r="T55">
        <f>100-U55</f>
        <v>70.727744032189435</v>
      </c>
      <c r="U55">
        <f>R55/N55*100</f>
        <v>29.272255967810572</v>
      </c>
      <c r="V55" s="1">
        <v>42930</v>
      </c>
      <c r="W55" s="1">
        <v>42961</v>
      </c>
      <c r="X55">
        <v>30</v>
      </c>
      <c r="Y55">
        <v>8.4931507000000003E-2</v>
      </c>
      <c r="Z55">
        <f>X55/7</f>
        <v>4.2857142857142856</v>
      </c>
      <c r="AA55">
        <f>(T55/100)</f>
        <v>0.70727744032189432</v>
      </c>
      <c r="AB55">
        <v>0.29272256000000002</v>
      </c>
      <c r="AC55">
        <f>N55/R55</f>
        <v>3.4162040708432464</v>
      </c>
      <c r="AD55">
        <v>39.079501</v>
      </c>
      <c r="AE55">
        <v>-86.462830999999994</v>
      </c>
      <c r="AF55" t="s">
        <v>48</v>
      </c>
    </row>
    <row r="56" spans="1:32" x14ac:dyDescent="0.2">
      <c r="A56">
        <v>63</v>
      </c>
      <c r="B56" t="s">
        <v>23</v>
      </c>
      <c r="C56">
        <v>6</v>
      </c>
      <c r="D56" t="s">
        <v>108</v>
      </c>
      <c r="E56" t="s">
        <v>25</v>
      </c>
      <c r="F56" t="s">
        <v>26</v>
      </c>
      <c r="G56" t="s">
        <v>111</v>
      </c>
      <c r="H56">
        <v>6</v>
      </c>
      <c r="I56">
        <v>3.38</v>
      </c>
      <c r="J56" t="s">
        <v>64</v>
      </c>
      <c r="K56" t="s">
        <v>64</v>
      </c>
      <c r="L56" t="s">
        <v>64</v>
      </c>
      <c r="M56">
        <v>6.17</v>
      </c>
      <c r="N56">
        <v>25.33</v>
      </c>
      <c r="O56">
        <v>2.5329999999999998E-2</v>
      </c>
      <c r="P56">
        <v>42.884999999999998</v>
      </c>
      <c r="Q56">
        <v>45.97</v>
      </c>
      <c r="R56">
        <v>3.085</v>
      </c>
      <c r="S56">
        <v>3.0850000000000001E-3</v>
      </c>
      <c r="T56">
        <f>100-U56</f>
        <v>87.820765890248708</v>
      </c>
      <c r="U56">
        <f>R56/N56*100</f>
        <v>12.179234109751285</v>
      </c>
      <c r="V56" s="1">
        <v>42930</v>
      </c>
      <c r="W56" s="1">
        <v>42961</v>
      </c>
      <c r="X56">
        <v>30</v>
      </c>
      <c r="Y56">
        <v>8.4931507000000003E-2</v>
      </c>
      <c r="Z56">
        <f>X56/7</f>
        <v>4.2857142857142856</v>
      </c>
      <c r="AA56">
        <f>(T56/100)</f>
        <v>0.87820765890248709</v>
      </c>
      <c r="AB56">
        <v>0.121792341</v>
      </c>
      <c r="AC56">
        <f>N56/R56</f>
        <v>8.2106969205834677</v>
      </c>
      <c r="AD56">
        <v>39.079501</v>
      </c>
      <c r="AE56">
        <v>-86.462830999999994</v>
      </c>
      <c r="AF56" t="s">
        <v>48</v>
      </c>
    </row>
    <row r="57" spans="1:32" x14ac:dyDescent="0.2">
      <c r="A57">
        <v>76</v>
      </c>
      <c r="B57" t="s">
        <v>23</v>
      </c>
      <c r="C57">
        <v>7</v>
      </c>
      <c r="D57" t="s">
        <v>123</v>
      </c>
      <c r="E57" t="s">
        <v>29</v>
      </c>
      <c r="F57" t="s">
        <v>30</v>
      </c>
      <c r="G57" t="s">
        <v>127</v>
      </c>
      <c r="H57">
        <v>2.2333333333333334</v>
      </c>
      <c r="I57">
        <v>3.52</v>
      </c>
      <c r="J57" t="s">
        <v>64</v>
      </c>
      <c r="K57" t="s">
        <v>64</v>
      </c>
      <c r="L57" t="s">
        <v>64</v>
      </c>
      <c r="M57">
        <v>17.3</v>
      </c>
      <c r="N57">
        <v>26.288</v>
      </c>
      <c r="O57">
        <v>2.6287999999999999E-2</v>
      </c>
      <c r="P57">
        <v>46.642000000000003</v>
      </c>
      <c r="Q57">
        <v>57.231999999999999</v>
      </c>
      <c r="R57">
        <v>10.59</v>
      </c>
      <c r="S57">
        <v>1.059E-2</v>
      </c>
      <c r="T57">
        <f>100-U57</f>
        <v>59.715459525258673</v>
      </c>
      <c r="U57">
        <f>R57/N57*100</f>
        <v>40.284540474741327</v>
      </c>
      <c r="V57" s="1">
        <v>42930</v>
      </c>
      <c r="W57" s="1">
        <v>42961</v>
      </c>
      <c r="X57">
        <v>30</v>
      </c>
      <c r="Y57">
        <v>8.4931507000000003E-2</v>
      </c>
      <c r="Z57">
        <f>X57/7</f>
        <v>4.2857142857142856</v>
      </c>
      <c r="AA57">
        <f>(T57/100)</f>
        <v>0.59715459525258674</v>
      </c>
      <c r="AB57">
        <v>0.40284540499999999</v>
      </c>
      <c r="AC57">
        <f>N57/R57</f>
        <v>2.4823418319169028</v>
      </c>
      <c r="AD57">
        <v>39.078201999999997</v>
      </c>
      <c r="AE57">
        <v>-86.463628</v>
      </c>
      <c r="AF57" t="s">
        <v>28</v>
      </c>
    </row>
    <row r="58" spans="1:32" x14ac:dyDescent="0.2">
      <c r="A58">
        <v>75</v>
      </c>
      <c r="B58" t="s">
        <v>23</v>
      </c>
      <c r="C58">
        <v>7</v>
      </c>
      <c r="D58" t="s">
        <v>123</v>
      </c>
      <c r="E58" t="s">
        <v>25</v>
      </c>
      <c r="F58" t="s">
        <v>26</v>
      </c>
      <c r="G58" t="s">
        <v>126</v>
      </c>
      <c r="H58">
        <v>2.2333333333333334</v>
      </c>
      <c r="I58">
        <v>3.52</v>
      </c>
      <c r="J58" t="s">
        <v>64</v>
      </c>
      <c r="K58" t="s">
        <v>64</v>
      </c>
      <c r="L58" t="s">
        <v>64</v>
      </c>
      <c r="M58">
        <v>6.17</v>
      </c>
      <c r="N58">
        <v>26.113</v>
      </c>
      <c r="O58">
        <v>2.6113000000000001E-2</v>
      </c>
      <c r="P58">
        <v>46.014000000000003</v>
      </c>
      <c r="Q58">
        <v>50.68</v>
      </c>
      <c r="R58">
        <v>4.6660000000000004</v>
      </c>
      <c r="S58">
        <v>4.666E-3</v>
      </c>
      <c r="T58">
        <f>100-U58</f>
        <v>82.131505380461832</v>
      </c>
      <c r="U58">
        <f>R58/N58*100</f>
        <v>17.868494619538165</v>
      </c>
      <c r="V58" s="1">
        <v>42930</v>
      </c>
      <c r="W58" s="1">
        <v>42961</v>
      </c>
      <c r="X58">
        <v>30</v>
      </c>
      <c r="Y58">
        <v>8.4931507000000003E-2</v>
      </c>
      <c r="Z58">
        <f>X58/7</f>
        <v>4.2857142857142856</v>
      </c>
      <c r="AA58">
        <f>(T58/100)</f>
        <v>0.82131505380461833</v>
      </c>
      <c r="AB58">
        <v>0.17868494600000001</v>
      </c>
      <c r="AC58">
        <f>N58/R58</f>
        <v>5.5964423489069866</v>
      </c>
      <c r="AD58">
        <v>39.078201999999997</v>
      </c>
      <c r="AE58">
        <v>-86.463628</v>
      </c>
      <c r="AF58" t="s">
        <v>28</v>
      </c>
    </row>
    <row r="59" spans="1:32" x14ac:dyDescent="0.2">
      <c r="A59">
        <v>4</v>
      </c>
      <c r="B59" t="s">
        <v>23</v>
      </c>
      <c r="C59">
        <v>8</v>
      </c>
      <c r="D59" t="s">
        <v>24</v>
      </c>
      <c r="E59" t="s">
        <v>29</v>
      </c>
      <c r="F59" t="s">
        <v>30</v>
      </c>
      <c r="G59" t="s">
        <v>33</v>
      </c>
      <c r="H59">
        <f>AVERAGE(3.1,5.9,4.6)</f>
        <v>4.5333333333333332</v>
      </c>
      <c r="I59">
        <v>3.13</v>
      </c>
      <c r="J59" t="s">
        <v>64</v>
      </c>
      <c r="K59" t="s">
        <v>64</v>
      </c>
      <c r="L59" t="s">
        <v>64</v>
      </c>
      <c r="M59">
        <v>17.3</v>
      </c>
      <c r="N59">
        <v>26.053999999999998</v>
      </c>
      <c r="O59">
        <v>2.6054000000000001E-2</v>
      </c>
      <c r="P59">
        <v>39.287999999999997</v>
      </c>
      <c r="Q59">
        <v>47.594000000000001</v>
      </c>
      <c r="R59">
        <v>8.3059999999999992</v>
      </c>
      <c r="S59">
        <v>8.3059999999999991E-3</v>
      </c>
      <c r="T59">
        <f>100-U59</f>
        <v>68.120058340370008</v>
      </c>
      <c r="U59">
        <f>R59/N59*100</f>
        <v>31.879941659629996</v>
      </c>
      <c r="V59" s="1">
        <v>42930</v>
      </c>
      <c r="W59" s="1">
        <v>42961</v>
      </c>
      <c r="X59">
        <v>30</v>
      </c>
      <c r="Y59">
        <v>8.4931507000000003E-2</v>
      </c>
      <c r="Z59">
        <f>X59/7</f>
        <v>4.2857142857142856</v>
      </c>
      <c r="AA59">
        <f>(T59/100)</f>
        <v>0.68120058340370004</v>
      </c>
      <c r="AB59">
        <v>0.31879941699999997</v>
      </c>
      <c r="AC59">
        <f>N59/R59</f>
        <v>3.1367686010113172</v>
      </c>
      <c r="AD59">
        <v>39.076542000000003</v>
      </c>
      <c r="AE59">
        <v>-86.460459</v>
      </c>
      <c r="AF59" t="s">
        <v>28</v>
      </c>
    </row>
    <row r="60" spans="1:32" x14ac:dyDescent="0.2">
      <c r="A60">
        <v>3</v>
      </c>
      <c r="B60" t="s">
        <v>23</v>
      </c>
      <c r="C60">
        <v>8</v>
      </c>
      <c r="D60" t="s">
        <v>24</v>
      </c>
      <c r="E60" t="s">
        <v>25</v>
      </c>
      <c r="F60" t="s">
        <v>26</v>
      </c>
      <c r="G60" t="s">
        <v>32</v>
      </c>
      <c r="H60">
        <v>4.5333333333333332</v>
      </c>
      <c r="I60">
        <v>3.13</v>
      </c>
      <c r="J60" t="s">
        <v>64</v>
      </c>
      <c r="K60" t="s">
        <v>64</v>
      </c>
      <c r="L60" t="s">
        <v>64</v>
      </c>
      <c r="M60">
        <v>6.17</v>
      </c>
      <c r="N60">
        <v>25.145</v>
      </c>
      <c r="O60">
        <v>2.5145000000000001E-2</v>
      </c>
      <c r="P60">
        <v>41.326999999999998</v>
      </c>
      <c r="Q60">
        <v>44.61</v>
      </c>
      <c r="R60">
        <v>3.2829999999999999</v>
      </c>
      <c r="S60">
        <v>3.2829999999999999E-3</v>
      </c>
      <c r="T60">
        <f>100-U60</f>
        <v>86.94372638695566</v>
      </c>
      <c r="U60">
        <f>R60/N60*100</f>
        <v>13.056273613044342</v>
      </c>
      <c r="V60" s="1">
        <v>42930</v>
      </c>
      <c r="W60" s="1">
        <v>42961</v>
      </c>
      <c r="X60">
        <v>30</v>
      </c>
      <c r="Y60">
        <v>8.4931507000000003E-2</v>
      </c>
      <c r="Z60">
        <f>X60/7</f>
        <v>4.2857142857142856</v>
      </c>
      <c r="AA60">
        <f>(T60/100)</f>
        <v>0.86943726386955655</v>
      </c>
      <c r="AB60">
        <v>0.13056273600000001</v>
      </c>
      <c r="AC60">
        <f>N60/R60</f>
        <v>7.659153213524216</v>
      </c>
      <c r="AD60">
        <v>39.076542000000003</v>
      </c>
      <c r="AE60">
        <v>-86.460459</v>
      </c>
      <c r="AF60" t="s">
        <v>28</v>
      </c>
    </row>
    <row r="61" spans="1:32" x14ac:dyDescent="0.2">
      <c r="A61">
        <v>24</v>
      </c>
      <c r="B61" t="s">
        <v>35</v>
      </c>
      <c r="C61">
        <v>2</v>
      </c>
      <c r="D61" t="s">
        <v>55</v>
      </c>
      <c r="E61" t="s">
        <v>29</v>
      </c>
      <c r="F61" t="s">
        <v>40</v>
      </c>
      <c r="G61" t="s">
        <v>61</v>
      </c>
      <c r="H61">
        <f>AVERAGE(2.4,10.5,7.1)</f>
        <v>6.666666666666667</v>
      </c>
      <c r="I61">
        <v>5.67</v>
      </c>
      <c r="J61">
        <v>6.2500645161936115</v>
      </c>
      <c r="K61">
        <v>5.0961306040179855</v>
      </c>
      <c r="L61">
        <v>11.346195120211597</v>
      </c>
      <c r="M61">
        <v>17.3</v>
      </c>
      <c r="N61">
        <v>25.161000000000001</v>
      </c>
      <c r="O61">
        <v>2.5160999999999999E-2</v>
      </c>
      <c r="P61">
        <v>35.847999999999999</v>
      </c>
      <c r="Q61">
        <v>41.430999999999997</v>
      </c>
      <c r="R61">
        <v>5.5830000000000002</v>
      </c>
      <c r="S61">
        <v>5.5830000000000003E-3</v>
      </c>
      <c r="T61">
        <f>100-U61</f>
        <v>77.810897818051743</v>
      </c>
      <c r="U61">
        <f>R61/N61*100</f>
        <v>22.189102181948254</v>
      </c>
      <c r="V61" s="1">
        <v>42930</v>
      </c>
      <c r="W61" s="1">
        <v>43021</v>
      </c>
      <c r="X61">
        <v>92</v>
      </c>
      <c r="Y61">
        <v>0.252054795</v>
      </c>
      <c r="Z61">
        <f>X61/7</f>
        <v>13.142857142857142</v>
      </c>
      <c r="AA61">
        <f>(T61/100)</f>
        <v>0.77810897818051739</v>
      </c>
      <c r="AB61">
        <v>0.22189102199999999</v>
      </c>
      <c r="AC61">
        <f>N61/R61</f>
        <v>4.5067168189145619</v>
      </c>
      <c r="AD61">
        <v>39.085093999999998</v>
      </c>
      <c r="AE61">
        <v>-86.461758000000003</v>
      </c>
      <c r="AF61" t="s">
        <v>39</v>
      </c>
    </row>
    <row r="62" spans="1:32" x14ac:dyDescent="0.2">
      <c r="A62">
        <v>23</v>
      </c>
      <c r="B62" t="s">
        <v>35</v>
      </c>
      <c r="C62">
        <v>2</v>
      </c>
      <c r="D62" t="s">
        <v>55</v>
      </c>
      <c r="E62" t="s">
        <v>25</v>
      </c>
      <c r="F62" t="s">
        <v>37</v>
      </c>
      <c r="G62" t="s">
        <v>60</v>
      </c>
      <c r="H62">
        <f>AVERAGE(2.4,10.5,7.1)</f>
        <v>6.666666666666667</v>
      </c>
      <c r="I62">
        <v>5.67</v>
      </c>
      <c r="J62">
        <v>6.2500645161936115</v>
      </c>
      <c r="K62">
        <v>5.0961306040179855</v>
      </c>
      <c r="L62">
        <v>11.346195120211597</v>
      </c>
      <c r="M62">
        <v>6.17</v>
      </c>
      <c r="N62">
        <v>25.58</v>
      </c>
      <c r="O62">
        <v>2.5579999999999999E-2</v>
      </c>
      <c r="P62">
        <v>46.805</v>
      </c>
      <c r="Q62">
        <v>51.741</v>
      </c>
      <c r="R62">
        <v>4.9359999999999999</v>
      </c>
      <c r="S62">
        <v>4.9360000000000003E-3</v>
      </c>
      <c r="T62">
        <f>100-U62</f>
        <v>80.703674745895228</v>
      </c>
      <c r="U62">
        <f>R62/N62*100</f>
        <v>19.296325254104772</v>
      </c>
      <c r="V62" s="1">
        <v>42930</v>
      </c>
      <c r="W62" s="1">
        <v>43021</v>
      </c>
      <c r="X62">
        <v>92</v>
      </c>
      <c r="Y62">
        <v>0.252054795</v>
      </c>
      <c r="Z62">
        <f>X62/7</f>
        <v>13.142857142857142</v>
      </c>
      <c r="AA62">
        <f>(T62/100)</f>
        <v>0.80703674745895226</v>
      </c>
      <c r="AB62">
        <v>0.192963253</v>
      </c>
      <c r="AC62">
        <f>N62/R62</f>
        <v>5.1823338735818476</v>
      </c>
      <c r="AD62">
        <v>39.085093999999998</v>
      </c>
      <c r="AE62">
        <v>-86.461758000000003</v>
      </c>
      <c r="AF62" t="s">
        <v>39</v>
      </c>
    </row>
    <row r="63" spans="1:32" x14ac:dyDescent="0.2">
      <c r="A63">
        <v>30</v>
      </c>
      <c r="B63" t="s">
        <v>35</v>
      </c>
      <c r="C63">
        <v>3</v>
      </c>
      <c r="D63" t="s">
        <v>62</v>
      </c>
      <c r="E63" t="s">
        <v>29</v>
      </c>
      <c r="F63" t="s">
        <v>40</v>
      </c>
      <c r="G63" t="s">
        <v>71</v>
      </c>
      <c r="H63">
        <f>AVERAGE(11.9,9.3,6.1)</f>
        <v>9.1000000000000014</v>
      </c>
      <c r="I63">
        <v>5.27</v>
      </c>
      <c r="J63">
        <v>1.8434315376339439</v>
      </c>
      <c r="K63">
        <v>4.0525773238885359</v>
      </c>
      <c r="L63">
        <v>5.8960088615224802</v>
      </c>
      <c r="M63">
        <v>17.3</v>
      </c>
      <c r="N63">
        <v>26.809000000000001</v>
      </c>
      <c r="O63">
        <v>2.6808999999999999E-2</v>
      </c>
      <c r="P63">
        <v>34.253999999999998</v>
      </c>
      <c r="Q63">
        <v>37.612000000000002</v>
      </c>
      <c r="R63">
        <v>3.3580000000000001</v>
      </c>
      <c r="S63">
        <v>3.3579999999999999E-3</v>
      </c>
      <c r="T63">
        <f>100-U63</f>
        <v>87.474355626841728</v>
      </c>
      <c r="U63">
        <f>R63/N63*100</f>
        <v>12.525644373158269</v>
      </c>
      <c r="V63" s="1">
        <v>42930</v>
      </c>
      <c r="W63" s="1">
        <v>43021</v>
      </c>
      <c r="X63">
        <v>92</v>
      </c>
      <c r="Y63">
        <v>0.252054795</v>
      </c>
      <c r="Z63">
        <f>X63/7</f>
        <v>13.142857142857142</v>
      </c>
      <c r="AA63">
        <f>(T63/100)</f>
        <v>0.87474355626841727</v>
      </c>
      <c r="AB63">
        <v>0.12525644399999999</v>
      </c>
      <c r="AC63">
        <f>N63/R63</f>
        <v>7.9836212030970817</v>
      </c>
      <c r="AD63">
        <v>39.085307999999998</v>
      </c>
      <c r="AE63">
        <v>-86.463300000000004</v>
      </c>
      <c r="AF63" t="s">
        <v>65</v>
      </c>
    </row>
    <row r="64" spans="1:32" x14ac:dyDescent="0.2">
      <c r="A64">
        <v>29</v>
      </c>
      <c r="B64" t="s">
        <v>35</v>
      </c>
      <c r="C64">
        <v>3</v>
      </c>
      <c r="D64" t="s">
        <v>62</v>
      </c>
      <c r="E64" t="s">
        <v>25</v>
      </c>
      <c r="F64" t="s">
        <v>37</v>
      </c>
      <c r="G64" t="s">
        <v>70</v>
      </c>
      <c r="H64">
        <f>AVERAGE(11.9,9.3,6.1)</f>
        <v>9.1000000000000014</v>
      </c>
      <c r="I64">
        <v>5.27</v>
      </c>
      <c r="J64">
        <v>1.8434315376339439</v>
      </c>
      <c r="K64">
        <v>4.0525773238885359</v>
      </c>
      <c r="L64">
        <v>5.8960088615224802</v>
      </c>
      <c r="M64">
        <v>6.17</v>
      </c>
      <c r="N64">
        <v>25.616</v>
      </c>
      <c r="O64">
        <v>2.5616E-2</v>
      </c>
      <c r="P64">
        <v>47.351999999999997</v>
      </c>
      <c r="Q64">
        <v>50.548000000000002</v>
      </c>
      <c r="R64">
        <v>3.1960000000000002</v>
      </c>
      <c r="S64">
        <v>3.1960000000000001E-3</v>
      </c>
      <c r="T64">
        <f>100-U64</f>
        <v>87.52342286071206</v>
      </c>
      <c r="U64">
        <f>R64/N64*100</f>
        <v>12.476577139287945</v>
      </c>
      <c r="V64" s="1">
        <v>42930</v>
      </c>
      <c r="W64" s="1">
        <v>43021</v>
      </c>
      <c r="X64">
        <v>92</v>
      </c>
      <c r="Y64">
        <v>0.252054795</v>
      </c>
      <c r="Z64">
        <f>X64/7</f>
        <v>13.142857142857142</v>
      </c>
      <c r="AA64">
        <f>(T64/100)</f>
        <v>0.87523422860712063</v>
      </c>
      <c r="AB64">
        <v>0.124765771</v>
      </c>
      <c r="AC64">
        <f>N64/R64</f>
        <v>8.0150187734668332</v>
      </c>
      <c r="AD64">
        <v>39.085307999999998</v>
      </c>
      <c r="AE64">
        <v>-86.463300000000004</v>
      </c>
      <c r="AF64" t="s">
        <v>65</v>
      </c>
    </row>
    <row r="65" spans="1:34" x14ac:dyDescent="0.2">
      <c r="A65">
        <v>48</v>
      </c>
      <c r="B65" t="s">
        <v>35</v>
      </c>
      <c r="C65">
        <v>4</v>
      </c>
      <c r="D65" t="s">
        <v>86</v>
      </c>
      <c r="E65" t="s">
        <v>29</v>
      </c>
      <c r="F65" t="s">
        <v>40</v>
      </c>
      <c r="G65" t="s">
        <v>92</v>
      </c>
      <c r="H65">
        <f>AVERAGE(18.1,14.5,14.1)</f>
        <v>15.566666666666668</v>
      </c>
      <c r="I65">
        <v>4.04</v>
      </c>
      <c r="J65">
        <v>3.0134973066904487</v>
      </c>
      <c r="K65">
        <v>2.7854735682610752</v>
      </c>
      <c r="L65">
        <v>5.7989708749515234</v>
      </c>
      <c r="M65">
        <v>17.3</v>
      </c>
      <c r="N65">
        <v>26.654</v>
      </c>
      <c r="O65">
        <v>2.6654000000000001E-2</v>
      </c>
      <c r="P65">
        <v>35.813000000000002</v>
      </c>
      <c r="Q65">
        <v>37.890999999999998</v>
      </c>
      <c r="R65">
        <v>2.0779999999999998</v>
      </c>
      <c r="S65">
        <v>2.078E-3</v>
      </c>
      <c r="T65">
        <f>100-U65</f>
        <v>92.203796803481652</v>
      </c>
      <c r="U65">
        <f>R65/N65*100</f>
        <v>7.7962031965183458</v>
      </c>
      <c r="V65" s="1">
        <v>42930</v>
      </c>
      <c r="W65" s="1">
        <v>43021</v>
      </c>
      <c r="X65">
        <v>92</v>
      </c>
      <c r="Y65">
        <v>0.252054795</v>
      </c>
      <c r="Z65">
        <f>X65/7</f>
        <v>13.142857142857142</v>
      </c>
      <c r="AA65">
        <f>(T65/100)</f>
        <v>0.92203796803481652</v>
      </c>
      <c r="AB65">
        <v>7.7962032000000001E-2</v>
      </c>
      <c r="AC65">
        <f>N65/R65</f>
        <v>12.826756496631377</v>
      </c>
      <c r="AD65">
        <v>39.083618000000001</v>
      </c>
      <c r="AE65">
        <v>-86.464605000000006</v>
      </c>
      <c r="AF65" t="s">
        <v>65</v>
      </c>
    </row>
    <row r="66" spans="1:34" x14ac:dyDescent="0.2">
      <c r="A66">
        <v>47</v>
      </c>
      <c r="B66" t="s">
        <v>35</v>
      </c>
      <c r="C66">
        <v>4</v>
      </c>
      <c r="D66" t="s">
        <v>86</v>
      </c>
      <c r="E66" t="s">
        <v>25</v>
      </c>
      <c r="F66" t="s">
        <v>37</v>
      </c>
      <c r="G66" t="s">
        <v>91</v>
      </c>
      <c r="H66">
        <f>AVERAGE(18.1,14.5,14.1)</f>
        <v>15.566666666666668</v>
      </c>
      <c r="I66">
        <v>4.04</v>
      </c>
      <c r="J66">
        <v>3.0134973066904487</v>
      </c>
      <c r="K66">
        <v>2.7854735682610752</v>
      </c>
      <c r="L66">
        <v>5.7989708749515234</v>
      </c>
      <c r="M66">
        <v>6.17</v>
      </c>
      <c r="N66">
        <v>25.3</v>
      </c>
      <c r="O66">
        <v>2.53E-2</v>
      </c>
      <c r="P66">
        <v>35.362000000000002</v>
      </c>
      <c r="Q66">
        <v>38.209000000000003</v>
      </c>
      <c r="R66">
        <v>2.847</v>
      </c>
      <c r="S66">
        <v>2.8470000000000001E-3</v>
      </c>
      <c r="T66">
        <f>100-U66</f>
        <v>88.747035573122531</v>
      </c>
      <c r="U66">
        <f>R66/N66*100</f>
        <v>11.252964426877469</v>
      </c>
      <c r="V66" s="1">
        <v>42930</v>
      </c>
      <c r="W66" s="1">
        <v>43021</v>
      </c>
      <c r="X66">
        <v>92</v>
      </c>
      <c r="Y66">
        <v>0.252054795</v>
      </c>
      <c r="Z66">
        <f>X66/7</f>
        <v>13.142857142857142</v>
      </c>
      <c r="AA66">
        <f>(T66/100)</f>
        <v>0.88747035573122535</v>
      </c>
      <c r="AB66">
        <v>0.112529644</v>
      </c>
      <c r="AC66">
        <f>N66/R66</f>
        <v>8.886547242711627</v>
      </c>
      <c r="AD66">
        <v>39.083618000000001</v>
      </c>
      <c r="AE66">
        <v>-86.464605000000006</v>
      </c>
      <c r="AF66" t="s">
        <v>65</v>
      </c>
      <c r="AH66" t="s">
        <v>88</v>
      </c>
    </row>
    <row r="67" spans="1:34" x14ac:dyDescent="0.2">
      <c r="A67">
        <v>60</v>
      </c>
      <c r="B67" t="s">
        <v>35</v>
      </c>
      <c r="C67">
        <v>5</v>
      </c>
      <c r="D67" t="s">
        <v>101</v>
      </c>
      <c r="E67" t="s">
        <v>29</v>
      </c>
      <c r="F67" t="s">
        <v>40</v>
      </c>
      <c r="G67" t="s">
        <v>107</v>
      </c>
      <c r="H67">
        <f>AVERAGE(10.8,13.1,11.8)</f>
        <v>11.9</v>
      </c>
      <c r="I67">
        <v>3.88</v>
      </c>
      <c r="J67">
        <v>4.5373262568226984</v>
      </c>
      <c r="K67">
        <v>6.24712023204658</v>
      </c>
      <c r="L67">
        <v>10.784446488869278</v>
      </c>
      <c r="M67">
        <v>17.3</v>
      </c>
      <c r="N67">
        <v>26.2</v>
      </c>
      <c r="O67">
        <v>2.6200000000000001E-2</v>
      </c>
      <c r="P67">
        <v>37.770000000000003</v>
      </c>
      <c r="Q67">
        <v>41.701999999999998</v>
      </c>
      <c r="R67">
        <v>3.9319999999999999</v>
      </c>
      <c r="S67">
        <v>3.9319999999999997E-3</v>
      </c>
      <c r="T67">
        <f>100-U67</f>
        <v>84.992366412213741</v>
      </c>
      <c r="U67">
        <f>R67/N67*100</f>
        <v>15.007633587786259</v>
      </c>
      <c r="V67" s="1">
        <v>42930</v>
      </c>
      <c r="W67" s="1">
        <v>43021</v>
      </c>
      <c r="X67">
        <v>92</v>
      </c>
      <c r="Y67">
        <v>0.252054795</v>
      </c>
      <c r="Z67">
        <f>X67/7</f>
        <v>13.142857142857142</v>
      </c>
      <c r="AA67">
        <f>(T67/100)</f>
        <v>0.84992366412213738</v>
      </c>
      <c r="AB67">
        <v>0.150076336</v>
      </c>
      <c r="AC67">
        <f>N67/R67</f>
        <v>6.6632756866734484</v>
      </c>
      <c r="AD67">
        <v>39.085746999999998</v>
      </c>
      <c r="AE67">
        <v>-86.470134999999999</v>
      </c>
      <c r="AF67" t="s">
        <v>39</v>
      </c>
    </row>
    <row r="68" spans="1:34" x14ac:dyDescent="0.2">
      <c r="A68">
        <v>59</v>
      </c>
      <c r="B68" t="s">
        <v>35</v>
      </c>
      <c r="C68">
        <v>5</v>
      </c>
      <c r="D68" t="s">
        <v>101</v>
      </c>
      <c r="E68" t="s">
        <v>25</v>
      </c>
      <c r="F68" t="s">
        <v>37</v>
      </c>
      <c r="G68" t="s">
        <v>106</v>
      </c>
      <c r="H68">
        <f>AVERAGE(10.8,13.1,11.8)</f>
        <v>11.9</v>
      </c>
      <c r="I68">
        <v>3.88</v>
      </c>
      <c r="J68">
        <v>4.5373262568226984</v>
      </c>
      <c r="K68">
        <v>6.24712023204658</v>
      </c>
      <c r="L68">
        <v>10.784446488869278</v>
      </c>
      <c r="M68">
        <v>6.17</v>
      </c>
      <c r="N68">
        <v>26.033000000000001</v>
      </c>
      <c r="O68">
        <v>2.6033000000000001E-2</v>
      </c>
      <c r="P68">
        <v>45.124000000000002</v>
      </c>
      <c r="Q68">
        <v>50.430999999999997</v>
      </c>
      <c r="R68">
        <v>5.3070000000000004</v>
      </c>
      <c r="S68">
        <v>5.3070000000000001E-3</v>
      </c>
      <c r="T68">
        <f>100-U68</f>
        <v>79.614335650904621</v>
      </c>
      <c r="U68">
        <f>R68/N68*100</f>
        <v>20.385664349095379</v>
      </c>
      <c r="V68" s="1">
        <v>42930</v>
      </c>
      <c r="W68" s="1">
        <v>43021</v>
      </c>
      <c r="X68">
        <v>92</v>
      </c>
      <c r="Y68">
        <v>0.252054795</v>
      </c>
      <c r="Z68">
        <f>X68/7</f>
        <v>13.142857142857142</v>
      </c>
      <c r="AA68">
        <f>(T68/100)</f>
        <v>0.79614335650904622</v>
      </c>
      <c r="AB68">
        <v>0.203856643</v>
      </c>
      <c r="AC68">
        <f>N68/R68</f>
        <v>4.9054079517618243</v>
      </c>
      <c r="AD68">
        <v>39.085746999999998</v>
      </c>
      <c r="AE68">
        <v>-86.470134999999999</v>
      </c>
      <c r="AF68" t="s">
        <v>39</v>
      </c>
    </row>
    <row r="69" spans="1:34" x14ac:dyDescent="0.2">
      <c r="A69">
        <v>72</v>
      </c>
      <c r="B69" t="s">
        <v>35</v>
      </c>
      <c r="C69">
        <v>6</v>
      </c>
      <c r="D69" t="s">
        <v>115</v>
      </c>
      <c r="E69" t="s">
        <v>29</v>
      </c>
      <c r="F69" t="s">
        <v>40</v>
      </c>
      <c r="G69" t="s">
        <v>122</v>
      </c>
      <c r="H69">
        <f>AVERAGE(5.9,7,9)</f>
        <v>7.3</v>
      </c>
      <c r="I69">
        <v>4.78</v>
      </c>
      <c r="J69">
        <v>2.3613455642923369</v>
      </c>
      <c r="K69">
        <v>2.2717500264474797</v>
      </c>
      <c r="L69">
        <v>4.633095590739817</v>
      </c>
      <c r="M69">
        <v>17.3</v>
      </c>
      <c r="N69">
        <v>25.234000000000002</v>
      </c>
      <c r="O69">
        <v>2.5233999999999999E-2</v>
      </c>
      <c r="P69">
        <v>35</v>
      </c>
      <c r="Q69">
        <v>37.377000000000002</v>
      </c>
      <c r="R69">
        <v>2.3769999999999998</v>
      </c>
      <c r="S69">
        <v>2.3770000000000002E-3</v>
      </c>
      <c r="T69">
        <f>100-U69</f>
        <v>90.580169612427682</v>
      </c>
      <c r="U69">
        <f>R69/N69*100</f>
        <v>9.4198303875723219</v>
      </c>
      <c r="V69" s="1">
        <v>42930</v>
      </c>
      <c r="W69" s="1">
        <v>43021</v>
      </c>
      <c r="X69">
        <v>92</v>
      </c>
      <c r="Y69">
        <v>0.252054795</v>
      </c>
      <c r="Z69">
        <f>X69/7</f>
        <v>13.142857142857142</v>
      </c>
      <c r="AA69">
        <f>(T69/100)</f>
        <v>0.90580169612427686</v>
      </c>
      <c r="AB69">
        <v>9.4198303999999997E-2</v>
      </c>
      <c r="AC69">
        <f>N69/R69</f>
        <v>10.615902397980649</v>
      </c>
      <c r="AF69" t="s">
        <v>117</v>
      </c>
    </row>
    <row r="70" spans="1:34" x14ac:dyDescent="0.2">
      <c r="A70">
        <v>71</v>
      </c>
      <c r="B70" t="s">
        <v>35</v>
      </c>
      <c r="C70">
        <v>6</v>
      </c>
      <c r="D70" t="s">
        <v>115</v>
      </c>
      <c r="E70" t="s">
        <v>25</v>
      </c>
      <c r="F70" t="s">
        <v>37</v>
      </c>
      <c r="G70" t="s">
        <v>121</v>
      </c>
      <c r="H70">
        <f>AVERAGE(5.9,7,9)</f>
        <v>7.3</v>
      </c>
      <c r="I70">
        <v>4.78</v>
      </c>
      <c r="J70">
        <v>2.3613455642923369</v>
      </c>
      <c r="K70">
        <v>2.2717500264474797</v>
      </c>
      <c r="L70">
        <v>4.633095590739817</v>
      </c>
      <c r="M70">
        <v>6.17</v>
      </c>
      <c r="N70">
        <v>25.331</v>
      </c>
      <c r="O70">
        <v>2.5330999999999999E-2</v>
      </c>
      <c r="P70">
        <v>42.066000000000003</v>
      </c>
      <c r="Q70">
        <v>44.685000000000002</v>
      </c>
      <c r="R70">
        <v>2.6190000000000002</v>
      </c>
      <c r="S70">
        <v>2.6189999999999998E-3</v>
      </c>
      <c r="T70">
        <f>100-U70</f>
        <v>89.660889818799092</v>
      </c>
      <c r="U70">
        <f>R70/N70*100</f>
        <v>10.339110181200901</v>
      </c>
      <c r="V70" s="1">
        <v>42930</v>
      </c>
      <c r="W70" s="1">
        <v>43021</v>
      </c>
      <c r="X70">
        <v>92</v>
      </c>
      <c r="Y70">
        <v>0.252054795</v>
      </c>
      <c r="Z70">
        <f>X70/7</f>
        <v>13.142857142857142</v>
      </c>
      <c r="AA70">
        <f>(T70/100)</f>
        <v>0.89660889818799094</v>
      </c>
      <c r="AB70">
        <v>0.103391102</v>
      </c>
      <c r="AC70">
        <f>N70/R70</f>
        <v>9.6720122184039692</v>
      </c>
      <c r="AF70" t="s">
        <v>117</v>
      </c>
    </row>
    <row r="71" spans="1:34" x14ac:dyDescent="0.2">
      <c r="A71">
        <v>84</v>
      </c>
      <c r="B71" t="s">
        <v>35</v>
      </c>
      <c r="C71">
        <v>7</v>
      </c>
      <c r="D71" t="s">
        <v>130</v>
      </c>
      <c r="E71" t="s">
        <v>29</v>
      </c>
      <c r="F71" t="s">
        <v>40</v>
      </c>
      <c r="G71" t="s">
        <v>136</v>
      </c>
      <c r="H71">
        <f>AVERAGE(9.8,8.8,7.2)</f>
        <v>8.6</v>
      </c>
      <c r="I71">
        <v>3.89</v>
      </c>
      <c r="J71">
        <v>3.4631842401633803</v>
      </c>
      <c r="K71">
        <v>0.43859041614801142</v>
      </c>
      <c r="L71">
        <v>3.9017746563113915</v>
      </c>
      <c r="M71">
        <v>17.3</v>
      </c>
      <c r="N71">
        <v>25</v>
      </c>
      <c r="O71">
        <v>2.5000000000000001E-2</v>
      </c>
      <c r="P71">
        <v>41.755000000000003</v>
      </c>
      <c r="Q71">
        <v>47.875999999999998</v>
      </c>
      <c r="R71">
        <v>6.1210000000000004</v>
      </c>
      <c r="S71">
        <v>6.1209999999999997E-3</v>
      </c>
      <c r="T71">
        <f>100-U71</f>
        <v>75.515999999999991</v>
      </c>
      <c r="U71">
        <f>R71/N71*100</f>
        <v>24.484000000000002</v>
      </c>
      <c r="V71" s="1">
        <v>42930</v>
      </c>
      <c r="W71" s="1">
        <v>43021</v>
      </c>
      <c r="X71">
        <v>92</v>
      </c>
      <c r="Y71">
        <v>0.252054795</v>
      </c>
      <c r="Z71">
        <f>X71/7</f>
        <v>13.142857142857142</v>
      </c>
      <c r="AA71">
        <f>(T71/100)</f>
        <v>0.75515999999999994</v>
      </c>
      <c r="AB71">
        <v>0.24484</v>
      </c>
      <c r="AC71">
        <f>N71/R71</f>
        <v>4.0842999509884006</v>
      </c>
      <c r="AD71">
        <v>39.076538999999997</v>
      </c>
      <c r="AE71">
        <v>-86.461911000000001</v>
      </c>
      <c r="AF71" t="s">
        <v>39</v>
      </c>
    </row>
    <row r="72" spans="1:34" x14ac:dyDescent="0.2">
      <c r="A72">
        <v>83</v>
      </c>
      <c r="B72" t="s">
        <v>35</v>
      </c>
      <c r="C72">
        <v>7</v>
      </c>
      <c r="D72" t="s">
        <v>130</v>
      </c>
      <c r="E72" t="s">
        <v>25</v>
      </c>
      <c r="F72" t="s">
        <v>37</v>
      </c>
      <c r="G72" t="s">
        <v>135</v>
      </c>
      <c r="H72">
        <f>AVERAGE(9.8,8.8,7.2)</f>
        <v>8.6</v>
      </c>
      <c r="I72">
        <v>3.89</v>
      </c>
      <c r="J72">
        <v>3.4631842401633803</v>
      </c>
      <c r="K72">
        <v>0.43859041614801142</v>
      </c>
      <c r="L72">
        <v>3.9017746563113915</v>
      </c>
      <c r="M72">
        <v>6.17</v>
      </c>
      <c r="N72">
        <v>26.056999999999999</v>
      </c>
      <c r="O72">
        <v>2.6057E-2</v>
      </c>
      <c r="P72">
        <v>42.555</v>
      </c>
      <c r="Q72">
        <v>44.777999999999999</v>
      </c>
      <c r="R72">
        <v>2.2229999999999999</v>
      </c>
      <c r="S72">
        <v>2.2230000000000001E-3</v>
      </c>
      <c r="T72">
        <f>100-U72</f>
        <v>91.468703227539621</v>
      </c>
      <c r="U72">
        <f>R72/N72*100</f>
        <v>8.5312967724603759</v>
      </c>
      <c r="V72" s="1">
        <v>42930</v>
      </c>
      <c r="W72" s="1">
        <v>43021</v>
      </c>
      <c r="X72">
        <v>92</v>
      </c>
      <c r="Y72">
        <v>0.252054795</v>
      </c>
      <c r="Z72">
        <f>X72/7</f>
        <v>13.142857142857142</v>
      </c>
      <c r="AA72">
        <f>(T72/100)</f>
        <v>0.91468703227539616</v>
      </c>
      <c r="AB72">
        <v>8.5312968000000003E-2</v>
      </c>
      <c r="AC72">
        <f>N72/R72</f>
        <v>11.721547458389564</v>
      </c>
      <c r="AD72">
        <v>39.076538999999997</v>
      </c>
      <c r="AE72">
        <v>-86.461911000000001</v>
      </c>
      <c r="AF72" t="s">
        <v>39</v>
      </c>
    </row>
    <row r="73" spans="1:34" x14ac:dyDescent="0.2">
      <c r="A73">
        <v>12</v>
      </c>
      <c r="B73" t="s">
        <v>35</v>
      </c>
      <c r="C73">
        <v>8</v>
      </c>
      <c r="D73" t="s">
        <v>36</v>
      </c>
      <c r="E73" t="s">
        <v>29</v>
      </c>
      <c r="F73" t="s">
        <v>40</v>
      </c>
      <c r="G73" t="s">
        <v>45</v>
      </c>
      <c r="H73">
        <f>AVERAGE(6.7,7.9,7.3)</f>
        <v>7.3000000000000007</v>
      </c>
      <c r="I73">
        <v>3.76</v>
      </c>
      <c r="J73">
        <v>2.7939604110170095</v>
      </c>
      <c r="K73">
        <v>0</v>
      </c>
      <c r="L73">
        <v>2.7939604110170095</v>
      </c>
      <c r="M73">
        <v>17.3</v>
      </c>
      <c r="N73">
        <v>25.03</v>
      </c>
      <c r="O73">
        <v>2.503E-2</v>
      </c>
      <c r="P73">
        <v>42.808</v>
      </c>
      <c r="Q73">
        <v>49.337000000000003</v>
      </c>
      <c r="R73">
        <v>6.5289999999999999</v>
      </c>
      <c r="S73">
        <v>6.5290000000000001E-3</v>
      </c>
      <c r="T73">
        <f>100-U73</f>
        <v>73.91530163803435</v>
      </c>
      <c r="U73">
        <f>R73/N73*100</f>
        <v>26.084698361965643</v>
      </c>
      <c r="V73" s="1">
        <v>42930</v>
      </c>
      <c r="W73" s="1">
        <v>43021</v>
      </c>
      <c r="X73">
        <v>92</v>
      </c>
      <c r="Y73">
        <v>0.252054795</v>
      </c>
      <c r="Z73">
        <f>X73/7</f>
        <v>13.142857142857142</v>
      </c>
      <c r="AA73">
        <f>(T73/100)</f>
        <v>0.73915301638034347</v>
      </c>
      <c r="AB73">
        <v>0.260846984</v>
      </c>
      <c r="AC73">
        <f>N73/R73</f>
        <v>3.833665186092817</v>
      </c>
      <c r="AD73">
        <v>39.078263999999997</v>
      </c>
      <c r="AE73">
        <v>-86.465342000000007</v>
      </c>
      <c r="AF73" t="s">
        <v>39</v>
      </c>
    </row>
    <row r="74" spans="1:34" x14ac:dyDescent="0.2">
      <c r="A74">
        <v>11</v>
      </c>
      <c r="B74" t="s">
        <v>35</v>
      </c>
      <c r="C74">
        <v>8</v>
      </c>
      <c r="D74" t="s">
        <v>36</v>
      </c>
      <c r="E74" t="s">
        <v>25</v>
      </c>
      <c r="F74" t="s">
        <v>37</v>
      </c>
      <c r="G74" t="s">
        <v>44</v>
      </c>
      <c r="H74">
        <f>AVERAGE(6.7,7.9,7.3)</f>
        <v>7.3000000000000007</v>
      </c>
      <c r="I74">
        <v>3.76</v>
      </c>
      <c r="J74">
        <v>2.7939604110170095</v>
      </c>
      <c r="K74">
        <v>0</v>
      </c>
      <c r="L74">
        <v>2.7939604110170095</v>
      </c>
      <c r="M74">
        <v>6.17</v>
      </c>
      <c r="N74">
        <v>25.26</v>
      </c>
      <c r="O74">
        <v>2.5260000000000001E-2</v>
      </c>
      <c r="P74">
        <v>45.609000000000002</v>
      </c>
      <c r="Q74">
        <v>51.097999999999999</v>
      </c>
      <c r="R74">
        <v>5.4889999999999999</v>
      </c>
      <c r="S74">
        <v>5.489E-3</v>
      </c>
      <c r="T74">
        <f>100-U74</f>
        <v>78.269992082343634</v>
      </c>
      <c r="U74">
        <f>R74/N74*100</f>
        <v>21.730007917656373</v>
      </c>
      <c r="V74" s="1">
        <v>42930</v>
      </c>
      <c r="W74" s="1">
        <v>43021</v>
      </c>
      <c r="X74">
        <v>92</v>
      </c>
      <c r="Y74">
        <v>0.252054795</v>
      </c>
      <c r="Z74">
        <f>X74/7</f>
        <v>13.142857142857142</v>
      </c>
      <c r="AA74">
        <f>(T74/100)</f>
        <v>0.78269992082343631</v>
      </c>
      <c r="AB74">
        <v>0.21730007900000001</v>
      </c>
      <c r="AC74">
        <f>N74/R74</f>
        <v>4.601931134997268</v>
      </c>
      <c r="AD74">
        <v>39.078263999999997</v>
      </c>
      <c r="AE74">
        <v>-86.465342000000007</v>
      </c>
      <c r="AF74" t="s">
        <v>39</v>
      </c>
    </row>
    <row r="75" spans="1:34" x14ac:dyDescent="0.2">
      <c r="A75">
        <v>36</v>
      </c>
      <c r="B75" t="s">
        <v>23</v>
      </c>
      <c r="C75">
        <v>1</v>
      </c>
      <c r="D75" t="s">
        <v>72</v>
      </c>
      <c r="E75" t="s">
        <v>29</v>
      </c>
      <c r="F75" t="s">
        <v>30</v>
      </c>
      <c r="G75" t="s">
        <v>78</v>
      </c>
      <c r="H75">
        <f>AVERAGE(3.4,3.2,4.6)</f>
        <v>3.7333333333333329</v>
      </c>
      <c r="I75">
        <v>3.51</v>
      </c>
      <c r="J75">
        <v>3.3298857355064424</v>
      </c>
      <c r="K75">
        <v>0.19119624521759282</v>
      </c>
      <c r="L75">
        <v>3.521081980724035</v>
      </c>
      <c r="M75">
        <v>17.3</v>
      </c>
      <c r="N75">
        <v>25.04</v>
      </c>
      <c r="O75">
        <v>2.504E-2</v>
      </c>
      <c r="P75">
        <v>51.043999999999997</v>
      </c>
      <c r="Q75">
        <v>58.088000000000001</v>
      </c>
      <c r="R75">
        <v>7.0439999999999996</v>
      </c>
      <c r="S75">
        <v>7.0439999999999999E-3</v>
      </c>
      <c r="T75">
        <f>100-U75</f>
        <v>71.869009584664539</v>
      </c>
      <c r="U75">
        <f>R75/N75*100</f>
        <v>28.130990415335461</v>
      </c>
      <c r="V75" s="1">
        <v>42930</v>
      </c>
      <c r="W75" s="1">
        <v>43021</v>
      </c>
      <c r="X75">
        <v>92</v>
      </c>
      <c r="Y75">
        <v>0.252054795</v>
      </c>
      <c r="Z75">
        <f>X75/7</f>
        <v>13.142857142857142</v>
      </c>
      <c r="AA75">
        <f>(T75/100)</f>
        <v>0.71869009584664534</v>
      </c>
      <c r="AB75">
        <v>0.281309904</v>
      </c>
      <c r="AC75">
        <f>N75/R75</f>
        <v>3.5547984099943215</v>
      </c>
      <c r="AD75">
        <v>39.085146000000002</v>
      </c>
      <c r="AE75">
        <v>-86.466963000000007</v>
      </c>
      <c r="AF75" t="s">
        <v>28</v>
      </c>
    </row>
    <row r="76" spans="1:34" x14ac:dyDescent="0.2">
      <c r="A76">
        <v>35</v>
      </c>
      <c r="B76" t="s">
        <v>23</v>
      </c>
      <c r="C76">
        <v>1</v>
      </c>
      <c r="D76" t="s">
        <v>72</v>
      </c>
      <c r="E76" t="s">
        <v>25</v>
      </c>
      <c r="F76" t="s">
        <v>26</v>
      </c>
      <c r="G76" t="s">
        <v>77</v>
      </c>
      <c r="H76">
        <f>AVERAGE(3.4,3.2,4.6)</f>
        <v>3.7333333333333329</v>
      </c>
      <c r="I76">
        <v>3.51</v>
      </c>
      <c r="J76">
        <v>3.3298857355064424</v>
      </c>
      <c r="K76">
        <v>0.19119624521759282</v>
      </c>
      <c r="L76">
        <v>3.521081980724035</v>
      </c>
      <c r="M76">
        <v>6.17</v>
      </c>
      <c r="N76">
        <v>25.120999999999999</v>
      </c>
      <c r="O76">
        <v>2.5121000000000001E-2</v>
      </c>
      <c r="P76">
        <v>49.936</v>
      </c>
      <c r="Q76">
        <v>51.802</v>
      </c>
      <c r="R76">
        <v>1.8660000000000001</v>
      </c>
      <c r="S76">
        <v>1.866E-3</v>
      </c>
      <c r="T76">
        <f>100-U76</f>
        <v>92.571951753512991</v>
      </c>
      <c r="U76">
        <f>R76/N76*100</f>
        <v>7.4280482464870037</v>
      </c>
      <c r="V76" s="1">
        <v>42930</v>
      </c>
      <c r="W76" s="1">
        <v>43021</v>
      </c>
      <c r="X76">
        <v>92</v>
      </c>
      <c r="Y76">
        <v>0.252054795</v>
      </c>
      <c r="Z76">
        <f>X76/7</f>
        <v>13.142857142857142</v>
      </c>
      <c r="AA76">
        <f>(T76/100)</f>
        <v>0.92571951753512993</v>
      </c>
      <c r="AB76">
        <v>7.4280481999999995E-2</v>
      </c>
      <c r="AC76">
        <f>N76/R76</f>
        <v>13.462486602357984</v>
      </c>
      <c r="AD76">
        <v>39.085146000000002</v>
      </c>
      <c r="AE76">
        <v>-86.466963000000007</v>
      </c>
      <c r="AF76" t="s">
        <v>28</v>
      </c>
    </row>
    <row r="77" spans="1:34" x14ac:dyDescent="0.2">
      <c r="A77">
        <v>18</v>
      </c>
      <c r="B77" t="s">
        <v>23</v>
      </c>
      <c r="C77">
        <v>2</v>
      </c>
      <c r="D77" t="s">
        <v>46</v>
      </c>
      <c r="E77" t="s">
        <v>29</v>
      </c>
      <c r="F77" t="s">
        <v>30</v>
      </c>
      <c r="G77" t="s">
        <v>54</v>
      </c>
      <c r="H77">
        <f>AVERAGE(4.6,4.6,6.2)</f>
        <v>5.1333333333333329</v>
      </c>
      <c r="I77">
        <v>3.5</v>
      </c>
      <c r="J77">
        <v>4.298624065933617</v>
      </c>
      <c r="K77">
        <v>0</v>
      </c>
      <c r="L77">
        <v>4.298624065933617</v>
      </c>
      <c r="M77">
        <v>17.3</v>
      </c>
      <c r="N77">
        <v>26.881</v>
      </c>
      <c r="O77">
        <v>2.6880999999999999E-2</v>
      </c>
      <c r="P77">
        <v>42.351999999999997</v>
      </c>
      <c r="Q77">
        <v>47.947000000000003</v>
      </c>
      <c r="R77">
        <v>5.5949999999999998</v>
      </c>
      <c r="S77">
        <v>5.5950000000000001E-3</v>
      </c>
      <c r="T77">
        <f>100-U77</f>
        <v>79.186042185930575</v>
      </c>
      <c r="U77">
        <f>R77/N77*100</f>
        <v>20.813957814069418</v>
      </c>
      <c r="V77" s="1">
        <v>42930</v>
      </c>
      <c r="W77" s="1">
        <v>43021</v>
      </c>
      <c r="X77">
        <v>92</v>
      </c>
      <c r="Y77">
        <v>0.252054795</v>
      </c>
      <c r="Z77">
        <f>X77/7</f>
        <v>13.142857142857142</v>
      </c>
      <c r="AA77">
        <f>(T77/100)</f>
        <v>0.79186042185930572</v>
      </c>
      <c r="AB77">
        <v>0.20813957799999999</v>
      </c>
      <c r="AC77">
        <f>N77/R77</f>
        <v>4.804468275245755</v>
      </c>
      <c r="AD77">
        <v>39.084663999999997</v>
      </c>
      <c r="AE77">
        <v>-86.462719000000007</v>
      </c>
      <c r="AF77" t="s">
        <v>48</v>
      </c>
    </row>
    <row r="78" spans="1:34" x14ac:dyDescent="0.2">
      <c r="A78">
        <v>17</v>
      </c>
      <c r="B78" t="s">
        <v>23</v>
      </c>
      <c r="C78">
        <v>2</v>
      </c>
      <c r="D78" t="s">
        <v>46</v>
      </c>
      <c r="E78" t="s">
        <v>25</v>
      </c>
      <c r="F78" t="s">
        <v>26</v>
      </c>
      <c r="G78" t="s">
        <v>52</v>
      </c>
      <c r="H78">
        <f>AVERAGE(4.6,4.6,6.2)</f>
        <v>5.1333333333333329</v>
      </c>
      <c r="I78">
        <v>3.5</v>
      </c>
      <c r="J78">
        <v>4.298624065933617</v>
      </c>
      <c r="K78">
        <v>0</v>
      </c>
      <c r="L78">
        <v>4.298624065933617</v>
      </c>
      <c r="M78">
        <v>6.17</v>
      </c>
      <c r="N78">
        <v>25.738</v>
      </c>
      <c r="O78">
        <v>2.5738E-2</v>
      </c>
      <c r="P78">
        <v>43.012</v>
      </c>
      <c r="Q78">
        <v>46.584000000000003</v>
      </c>
      <c r="R78">
        <v>3.5720000000000001</v>
      </c>
      <c r="S78">
        <v>3.5720000000000001E-3</v>
      </c>
      <c r="T78">
        <f>100-U78</f>
        <v>86.12168777682804</v>
      </c>
      <c r="U78">
        <f>R78/N78*100</f>
        <v>13.878312223171966</v>
      </c>
      <c r="V78" s="1">
        <v>42930</v>
      </c>
      <c r="W78" s="1">
        <v>43021</v>
      </c>
      <c r="X78">
        <v>92</v>
      </c>
      <c r="Y78">
        <v>0.252054795</v>
      </c>
      <c r="Z78">
        <f>X78/7</f>
        <v>13.142857142857142</v>
      </c>
      <c r="AA78">
        <f>(T78/100)</f>
        <v>0.86121687776828038</v>
      </c>
      <c r="AB78">
        <v>0.13878312200000001</v>
      </c>
      <c r="AC78">
        <f>N78/R78</f>
        <v>7.2054871220604699</v>
      </c>
      <c r="AD78">
        <v>39.084663999999997</v>
      </c>
      <c r="AE78">
        <v>-86.462719000000007</v>
      </c>
      <c r="AF78" t="s">
        <v>48</v>
      </c>
      <c r="AG78" t="s">
        <v>53</v>
      </c>
    </row>
    <row r="79" spans="1:34" x14ac:dyDescent="0.2">
      <c r="A79">
        <v>42</v>
      </c>
      <c r="B79" t="s">
        <v>23</v>
      </c>
      <c r="C79">
        <v>4</v>
      </c>
      <c r="D79" t="s">
        <v>79</v>
      </c>
      <c r="E79" t="s">
        <v>29</v>
      </c>
      <c r="F79" t="s">
        <v>30</v>
      </c>
      <c r="G79" t="s">
        <v>85</v>
      </c>
      <c r="H79">
        <f>AVERAGE(8,7,5.4)</f>
        <v>6.8</v>
      </c>
      <c r="I79">
        <v>3.31</v>
      </c>
      <c r="J79">
        <v>2.6361833383739555</v>
      </c>
      <c r="K79">
        <v>0.23894783356768529</v>
      </c>
      <c r="L79">
        <v>2.8751311719416406</v>
      </c>
      <c r="M79">
        <v>17.3</v>
      </c>
      <c r="N79">
        <v>25.725000000000001</v>
      </c>
      <c r="O79">
        <v>2.5725000000000001E-2</v>
      </c>
      <c r="P79">
        <v>35.305999999999997</v>
      </c>
      <c r="Q79">
        <v>42.923000000000002</v>
      </c>
      <c r="R79">
        <v>7.617</v>
      </c>
      <c r="S79">
        <v>7.6169999999999996E-3</v>
      </c>
      <c r="T79">
        <f>100-U79</f>
        <v>70.390670553935863</v>
      </c>
      <c r="U79">
        <f>R79/N79*100</f>
        <v>29.609329446064137</v>
      </c>
      <c r="V79" s="1">
        <v>42930</v>
      </c>
      <c r="W79" s="1">
        <v>43021</v>
      </c>
      <c r="X79">
        <v>92</v>
      </c>
      <c r="Y79">
        <v>0.252054795</v>
      </c>
      <c r="Z79">
        <f>X79/7</f>
        <v>13.142857142857142</v>
      </c>
      <c r="AA79">
        <f>(T79/100)</f>
        <v>0.70390670553935863</v>
      </c>
      <c r="AB79">
        <v>0.29609329400000001</v>
      </c>
      <c r="AC79">
        <f>N79/R79</f>
        <v>3.3773139031114612</v>
      </c>
      <c r="AD79">
        <v>39.085166000000001</v>
      </c>
      <c r="AE79">
        <v>-86.470511000000002</v>
      </c>
      <c r="AF79" t="s">
        <v>48</v>
      </c>
    </row>
    <row r="80" spans="1:34" x14ac:dyDescent="0.2">
      <c r="A80">
        <v>41</v>
      </c>
      <c r="B80" t="s">
        <v>23</v>
      </c>
      <c r="C80">
        <v>4</v>
      </c>
      <c r="D80" t="s">
        <v>79</v>
      </c>
      <c r="E80" t="s">
        <v>25</v>
      </c>
      <c r="F80" t="s">
        <v>26</v>
      </c>
      <c r="G80" t="s">
        <v>84</v>
      </c>
      <c r="H80">
        <f>AVERAGE(8,7,5.4)</f>
        <v>6.8</v>
      </c>
      <c r="I80">
        <v>3.31</v>
      </c>
      <c r="J80">
        <v>2.6361833383739555</v>
      </c>
      <c r="K80">
        <v>0.23894783356768529</v>
      </c>
      <c r="L80">
        <v>2.8751311719416406</v>
      </c>
      <c r="M80">
        <v>6.17</v>
      </c>
      <c r="N80">
        <v>25.884</v>
      </c>
      <c r="O80">
        <v>2.5884000000000001E-2</v>
      </c>
      <c r="P80">
        <v>42.963000000000001</v>
      </c>
      <c r="Q80">
        <v>47.274000000000001</v>
      </c>
      <c r="R80">
        <v>4.3109999999999999</v>
      </c>
      <c r="S80">
        <v>4.3109999999999997E-3</v>
      </c>
      <c r="T80">
        <f>100-U80</f>
        <v>83.344923504867879</v>
      </c>
      <c r="U80">
        <f>R80/N80*100</f>
        <v>16.655076495132125</v>
      </c>
      <c r="V80" s="1">
        <v>42930</v>
      </c>
      <c r="W80" s="1">
        <v>43021</v>
      </c>
      <c r="X80">
        <v>92</v>
      </c>
      <c r="Y80">
        <v>0.252054795</v>
      </c>
      <c r="Z80">
        <f>X80/7</f>
        <v>13.142857142857142</v>
      </c>
      <c r="AA80">
        <f>(T80/100)</f>
        <v>0.83344923504867874</v>
      </c>
      <c r="AB80">
        <v>0.16655076499999999</v>
      </c>
      <c r="AC80">
        <f>N80/R80</f>
        <v>6.0041753653444676</v>
      </c>
      <c r="AD80">
        <v>39.085166000000001</v>
      </c>
      <c r="AE80">
        <v>-86.470511000000002</v>
      </c>
      <c r="AF80" t="s">
        <v>48</v>
      </c>
    </row>
    <row r="81" spans="1:32" x14ac:dyDescent="0.2">
      <c r="A81">
        <v>54</v>
      </c>
      <c r="B81" t="s">
        <v>23</v>
      </c>
      <c r="C81">
        <v>5</v>
      </c>
      <c r="D81" t="s">
        <v>93</v>
      </c>
      <c r="E81" t="s">
        <v>29</v>
      </c>
      <c r="F81" t="s">
        <v>30</v>
      </c>
      <c r="G81" t="s">
        <v>100</v>
      </c>
      <c r="H81">
        <f>AVERAGE(6.5,11.9,11.9)</f>
        <v>10.1</v>
      </c>
      <c r="I81">
        <v>3.59</v>
      </c>
      <c r="J81">
        <v>2.4041335148552436</v>
      </c>
      <c r="K81">
        <v>0.28573566246503285</v>
      </c>
      <c r="L81">
        <v>2.6898691773202765</v>
      </c>
      <c r="M81">
        <v>17.3</v>
      </c>
      <c r="N81">
        <v>25.887</v>
      </c>
      <c r="O81">
        <v>2.5887E-2</v>
      </c>
      <c r="P81">
        <v>42.496000000000002</v>
      </c>
      <c r="Q81">
        <v>47.17</v>
      </c>
      <c r="R81">
        <v>4.6740000000000004</v>
      </c>
      <c r="S81">
        <v>4.6740000000000002E-3</v>
      </c>
      <c r="T81">
        <f>100-U81</f>
        <v>81.944605400394011</v>
      </c>
      <c r="U81">
        <f>R81/N81*100</f>
        <v>18.055394599605982</v>
      </c>
      <c r="V81" s="1">
        <v>42930</v>
      </c>
      <c r="W81" s="1">
        <v>43021</v>
      </c>
      <c r="X81">
        <v>92</v>
      </c>
      <c r="Y81">
        <v>0.252054795</v>
      </c>
      <c r="Z81">
        <f>X81/7</f>
        <v>13.142857142857142</v>
      </c>
      <c r="AA81">
        <f>(T81/100)</f>
        <v>0.81944605400394011</v>
      </c>
      <c r="AB81">
        <v>0.18055394599999999</v>
      </c>
      <c r="AC81">
        <f>N81/R81</f>
        <v>5.5385109114249031</v>
      </c>
      <c r="AD81">
        <v>39.082892999999999</v>
      </c>
      <c r="AE81">
        <v>-86.468327000000002</v>
      </c>
      <c r="AF81" t="s">
        <v>95</v>
      </c>
    </row>
    <row r="82" spans="1:32" x14ac:dyDescent="0.2">
      <c r="A82">
        <v>53</v>
      </c>
      <c r="B82" t="s">
        <v>23</v>
      </c>
      <c r="C82">
        <v>5</v>
      </c>
      <c r="D82" t="s">
        <v>93</v>
      </c>
      <c r="E82" t="s">
        <v>25</v>
      </c>
      <c r="F82" t="s">
        <v>26</v>
      </c>
      <c r="G82" t="s">
        <v>99</v>
      </c>
      <c r="H82">
        <f>AVERAGE(6.5,11.9,11.9)</f>
        <v>10.1</v>
      </c>
      <c r="I82">
        <v>3.59</v>
      </c>
      <c r="J82">
        <v>2.4041335148552436</v>
      </c>
      <c r="K82">
        <v>0.28573566246503285</v>
      </c>
      <c r="L82">
        <v>2.6898691773202765</v>
      </c>
      <c r="M82">
        <v>6.17</v>
      </c>
      <c r="N82">
        <v>25.574999999999999</v>
      </c>
      <c r="O82">
        <v>2.5575000000000001E-2</v>
      </c>
      <c r="P82">
        <v>41.122999999999998</v>
      </c>
      <c r="Q82">
        <v>46.573999999999998</v>
      </c>
      <c r="R82">
        <v>5.4509999999999996</v>
      </c>
      <c r="S82">
        <v>5.4510000000000001E-3</v>
      </c>
      <c r="T82">
        <f>100-U82</f>
        <v>78.686217008797655</v>
      </c>
      <c r="U82">
        <f>R82/N82*100</f>
        <v>21.313782991202345</v>
      </c>
      <c r="V82" s="1">
        <v>42930</v>
      </c>
      <c r="W82" s="1">
        <v>43021</v>
      </c>
      <c r="X82">
        <v>92</v>
      </c>
      <c r="Y82">
        <v>0.252054795</v>
      </c>
      <c r="Z82">
        <f>X82/7</f>
        <v>13.142857142857142</v>
      </c>
      <c r="AA82">
        <f>(T82/100)</f>
        <v>0.78686217008797654</v>
      </c>
      <c r="AB82">
        <v>0.21313783</v>
      </c>
      <c r="AC82">
        <f>N82/R82</f>
        <v>4.691799669785361</v>
      </c>
      <c r="AD82">
        <v>39.082892999999999</v>
      </c>
      <c r="AE82">
        <v>-86.468327000000002</v>
      </c>
      <c r="AF82" t="s">
        <v>95</v>
      </c>
    </row>
    <row r="83" spans="1:32" x14ac:dyDescent="0.2">
      <c r="A83">
        <v>66</v>
      </c>
      <c r="B83" t="s">
        <v>23</v>
      </c>
      <c r="C83">
        <v>6</v>
      </c>
      <c r="D83" t="s">
        <v>108</v>
      </c>
      <c r="E83" t="s">
        <v>29</v>
      </c>
      <c r="F83" t="s">
        <v>30</v>
      </c>
      <c r="G83" t="s">
        <v>114</v>
      </c>
      <c r="H83">
        <f>AVERAGE(4.5,4.3,3.7)</f>
        <v>4.166666666666667</v>
      </c>
      <c r="I83">
        <v>3.57</v>
      </c>
      <c r="J83">
        <v>2.1304835495475554</v>
      </c>
      <c r="K83">
        <v>0</v>
      </c>
      <c r="L83">
        <v>2.1304835495475554</v>
      </c>
      <c r="M83">
        <v>17.3</v>
      </c>
      <c r="N83">
        <v>25.125</v>
      </c>
      <c r="O83">
        <v>2.5125000000000001E-2</v>
      </c>
      <c r="P83">
        <v>44.591999999999999</v>
      </c>
      <c r="Q83">
        <v>49.255000000000003</v>
      </c>
      <c r="R83">
        <v>4.6630000000000003</v>
      </c>
      <c r="S83">
        <v>4.6629999999999996E-3</v>
      </c>
      <c r="T83">
        <f>100-U83</f>
        <v>81.440796019900489</v>
      </c>
      <c r="U83">
        <f>R83/N83*100</f>
        <v>18.559203980099504</v>
      </c>
      <c r="V83" s="1">
        <v>42930</v>
      </c>
      <c r="W83" s="1">
        <v>43021</v>
      </c>
      <c r="X83">
        <v>92</v>
      </c>
      <c r="Y83">
        <v>0.252054795</v>
      </c>
      <c r="Z83">
        <f>X83/7</f>
        <v>13.142857142857142</v>
      </c>
      <c r="AA83">
        <f>(T83/100)</f>
        <v>0.81440796019900485</v>
      </c>
      <c r="AB83">
        <v>0.18559204000000001</v>
      </c>
      <c r="AC83">
        <f>N83/R83</f>
        <v>5.3881621273858027</v>
      </c>
      <c r="AD83">
        <v>39.079804000000003</v>
      </c>
      <c r="AE83">
        <v>-86.462711999999996</v>
      </c>
      <c r="AF83" t="s">
        <v>48</v>
      </c>
    </row>
    <row r="84" spans="1:32" x14ac:dyDescent="0.2">
      <c r="A84">
        <v>65</v>
      </c>
      <c r="B84" t="s">
        <v>23</v>
      </c>
      <c r="C84">
        <v>6</v>
      </c>
      <c r="D84" t="s">
        <v>108</v>
      </c>
      <c r="E84" t="s">
        <v>25</v>
      </c>
      <c r="F84" t="s">
        <v>26</v>
      </c>
      <c r="G84" t="s">
        <v>113</v>
      </c>
      <c r="H84">
        <f>AVERAGE(4.5,4.3,3.7)</f>
        <v>4.166666666666667</v>
      </c>
      <c r="I84">
        <v>3.57</v>
      </c>
      <c r="J84">
        <v>2.1304835495475554</v>
      </c>
      <c r="K84">
        <v>0</v>
      </c>
      <c r="L84">
        <v>2.1304835495475554</v>
      </c>
      <c r="M84">
        <v>6.17</v>
      </c>
      <c r="N84">
        <v>25.492999999999999</v>
      </c>
      <c r="O84">
        <v>2.5492999999999998E-2</v>
      </c>
      <c r="P84">
        <v>35.9</v>
      </c>
      <c r="Q84">
        <v>39.512</v>
      </c>
      <c r="R84">
        <v>3.6120000000000001</v>
      </c>
      <c r="S84">
        <v>3.6120000000000002E-3</v>
      </c>
      <c r="T84">
        <f>100-U84</f>
        <v>85.831404699329227</v>
      </c>
      <c r="U84">
        <f>R84/N84*100</f>
        <v>14.168595300670775</v>
      </c>
      <c r="V84" s="1">
        <v>42930</v>
      </c>
      <c r="W84" s="1">
        <v>43021</v>
      </c>
      <c r="X84">
        <v>92</v>
      </c>
      <c r="Y84">
        <v>0.252054795</v>
      </c>
      <c r="Z84">
        <f>X84/7</f>
        <v>13.142857142857142</v>
      </c>
      <c r="AA84">
        <f>(T84/100)</f>
        <v>0.85831404699329228</v>
      </c>
      <c r="AB84">
        <v>0.141685953</v>
      </c>
      <c r="AC84">
        <f>N84/R84</f>
        <v>7.0578626799557025</v>
      </c>
      <c r="AD84">
        <v>39.079804000000003</v>
      </c>
      <c r="AE84">
        <v>-86.462711999999996</v>
      </c>
      <c r="AF84" t="s">
        <v>48</v>
      </c>
    </row>
    <row r="85" spans="1:32" x14ac:dyDescent="0.2">
      <c r="A85">
        <v>78</v>
      </c>
      <c r="B85" t="s">
        <v>23</v>
      </c>
      <c r="C85">
        <v>7</v>
      </c>
      <c r="D85" t="s">
        <v>123</v>
      </c>
      <c r="E85" t="s">
        <v>29</v>
      </c>
      <c r="F85" t="s">
        <v>30</v>
      </c>
      <c r="G85" t="s">
        <v>129</v>
      </c>
      <c r="H85">
        <f>AVERAGE(2.2,1.9,2.3)</f>
        <v>2.1333333333333333</v>
      </c>
      <c r="I85">
        <v>3.49</v>
      </c>
      <c r="J85">
        <v>1.9292464563408218</v>
      </c>
      <c r="K85">
        <v>0.21277345322673313</v>
      </c>
      <c r="L85">
        <v>2.1420199095675549</v>
      </c>
      <c r="M85">
        <v>17.3</v>
      </c>
      <c r="N85">
        <v>25.363</v>
      </c>
      <c r="O85">
        <v>2.5363E-2</v>
      </c>
      <c r="P85">
        <v>32.408999999999999</v>
      </c>
      <c r="Q85">
        <v>37.698999999999998</v>
      </c>
      <c r="R85">
        <v>5.29</v>
      </c>
      <c r="S85">
        <v>5.2900000000000004E-3</v>
      </c>
      <c r="T85">
        <f>100-U85</f>
        <v>79.142845877853574</v>
      </c>
      <c r="U85">
        <f>R85/N85*100</f>
        <v>20.857154122146433</v>
      </c>
      <c r="V85" s="1">
        <v>42930</v>
      </c>
      <c r="W85" s="1">
        <v>43021</v>
      </c>
      <c r="X85">
        <v>92</v>
      </c>
      <c r="Y85">
        <v>0.252054795</v>
      </c>
      <c r="Z85">
        <f>X85/7</f>
        <v>13.142857142857142</v>
      </c>
      <c r="AA85">
        <f>(T85/100)</f>
        <v>0.79142845877853574</v>
      </c>
      <c r="AB85">
        <v>0.208571541</v>
      </c>
      <c r="AC85">
        <f>N85/R85</f>
        <v>4.794517958412098</v>
      </c>
      <c r="AD85">
        <v>39.078206999999999</v>
      </c>
      <c r="AE85">
        <v>-86.463374000000002</v>
      </c>
      <c r="AF85" t="s">
        <v>28</v>
      </c>
    </row>
    <row r="86" spans="1:32" x14ac:dyDescent="0.2">
      <c r="A86">
        <v>77</v>
      </c>
      <c r="B86" t="s">
        <v>23</v>
      </c>
      <c r="C86">
        <v>7</v>
      </c>
      <c r="D86" t="s">
        <v>123</v>
      </c>
      <c r="E86" t="s">
        <v>25</v>
      </c>
      <c r="F86" t="s">
        <v>26</v>
      </c>
      <c r="G86" t="s">
        <v>128</v>
      </c>
      <c r="H86">
        <f>AVERAGE(2.2,1.9,2.3)</f>
        <v>2.1333333333333333</v>
      </c>
      <c r="I86">
        <v>3.49</v>
      </c>
      <c r="J86">
        <v>1.9292464563408218</v>
      </c>
      <c r="K86">
        <v>0.21277345322673313</v>
      </c>
      <c r="L86">
        <v>2.1420199095675549</v>
      </c>
      <c r="M86">
        <v>6.17</v>
      </c>
      <c r="N86">
        <v>25.332000000000001</v>
      </c>
      <c r="O86">
        <v>2.5332E-2</v>
      </c>
      <c r="P86">
        <v>40.793999999999997</v>
      </c>
      <c r="Q86">
        <v>47.116</v>
      </c>
      <c r="R86">
        <v>6.3220000000000001</v>
      </c>
      <c r="S86">
        <v>6.3220000000000004E-3</v>
      </c>
      <c r="T86">
        <f>100-U86</f>
        <v>75.043423338070426</v>
      </c>
      <c r="U86">
        <f>R86/N86*100</f>
        <v>24.956576661929574</v>
      </c>
      <c r="V86" s="1">
        <v>42930</v>
      </c>
      <c r="W86" s="1">
        <v>43021</v>
      </c>
      <c r="X86">
        <v>92</v>
      </c>
      <c r="Y86">
        <v>0.252054795</v>
      </c>
      <c r="Z86">
        <f>X86/7</f>
        <v>13.142857142857142</v>
      </c>
      <c r="AA86">
        <f>(T86/100)</f>
        <v>0.75043423338070425</v>
      </c>
      <c r="AB86">
        <v>0.24956576699999999</v>
      </c>
      <c r="AC86">
        <f>N86/R86</f>
        <v>4.0069598228408729</v>
      </c>
      <c r="AD86">
        <v>39.078206999999999</v>
      </c>
      <c r="AE86">
        <v>-86.463374000000002</v>
      </c>
      <c r="AF86" t="s">
        <v>28</v>
      </c>
    </row>
    <row r="87" spans="1:32" x14ac:dyDescent="0.2">
      <c r="A87">
        <v>5</v>
      </c>
      <c r="B87" t="s">
        <v>23</v>
      </c>
      <c r="C87">
        <v>8</v>
      </c>
      <c r="D87" t="s">
        <v>24</v>
      </c>
      <c r="E87" t="s">
        <v>25</v>
      </c>
      <c r="F87" t="s">
        <v>26</v>
      </c>
      <c r="G87" t="s">
        <v>34</v>
      </c>
      <c r="H87">
        <f>AVERAGE(3.2,3.1,4.8)</f>
        <v>3.7000000000000006</v>
      </c>
      <c r="I87">
        <v>3.04</v>
      </c>
      <c r="J87">
        <v>2.4815623088784728</v>
      </c>
      <c r="K87">
        <v>0.51024029896486922</v>
      </c>
      <c r="L87">
        <v>2.9918026078433422</v>
      </c>
      <c r="M87">
        <v>6.17</v>
      </c>
      <c r="N87">
        <v>26.204999999999998</v>
      </c>
      <c r="O87">
        <v>2.6204999999999999E-2</v>
      </c>
      <c r="P87">
        <v>37.524999999999999</v>
      </c>
      <c r="Q87">
        <v>42.103000000000002</v>
      </c>
      <c r="R87">
        <v>4.5780000000000003</v>
      </c>
      <c r="S87">
        <v>4.5779999999999996E-3</v>
      </c>
      <c r="T87">
        <f>100-U87</f>
        <v>82.53005151688609</v>
      </c>
      <c r="U87">
        <f>R87/N87*100</f>
        <v>17.46994848311391</v>
      </c>
      <c r="V87" s="1">
        <v>42930</v>
      </c>
      <c r="W87" s="1">
        <v>43021</v>
      </c>
      <c r="X87">
        <v>92</v>
      </c>
      <c r="Y87">
        <v>0.252054795</v>
      </c>
      <c r="Z87">
        <f>X87/7</f>
        <v>13.142857142857142</v>
      </c>
      <c r="AA87">
        <f>(T87/100)</f>
        <v>0.82530051516886094</v>
      </c>
      <c r="AB87">
        <v>0.17469948499999999</v>
      </c>
      <c r="AC87">
        <f>N87/R87</f>
        <v>5.7241153342070765</v>
      </c>
      <c r="AD87">
        <v>39.076524999999997</v>
      </c>
      <c r="AE87">
        <v>-86.460403999999997</v>
      </c>
      <c r="AF87" t="s">
        <v>28</v>
      </c>
    </row>
    <row r="88" spans="1:32" x14ac:dyDescent="0.2">
      <c r="V88" s="1"/>
      <c r="W88" s="1"/>
    </row>
    <row r="89" spans="1:32" x14ac:dyDescent="0.2">
      <c r="V89" s="1"/>
      <c r="W89" s="1"/>
    </row>
    <row r="90" spans="1:32" x14ac:dyDescent="0.2">
      <c r="V90" s="1"/>
      <c r="W90" s="1"/>
    </row>
    <row r="91" spans="1:32" x14ac:dyDescent="0.2">
      <c r="V91" s="1"/>
      <c r="W91" s="1"/>
    </row>
    <row r="92" spans="1:32" x14ac:dyDescent="0.2">
      <c r="V92" s="1"/>
      <c r="W92" s="1"/>
    </row>
    <row r="93" spans="1:32" x14ac:dyDescent="0.2">
      <c r="V93" s="1"/>
      <c r="W93" s="1"/>
    </row>
    <row r="94" spans="1:32" x14ac:dyDescent="0.2">
      <c r="V94" s="1"/>
      <c r="W94" s="1"/>
    </row>
    <row r="95" spans="1:32" x14ac:dyDescent="0.2">
      <c r="V95" s="1"/>
      <c r="W95" s="1"/>
    </row>
    <row r="96" spans="1:32" x14ac:dyDescent="0.2">
      <c r="V96" s="1"/>
      <c r="W96" s="1"/>
    </row>
    <row r="97" spans="22:23" x14ac:dyDescent="0.2">
      <c r="V97" s="1"/>
      <c r="W97" s="1"/>
    </row>
    <row r="98" spans="22:23" x14ac:dyDescent="0.2">
      <c r="V98" s="1"/>
      <c r="W98" s="1"/>
    </row>
    <row r="99" spans="22:23" x14ac:dyDescent="0.2">
      <c r="V99" s="1"/>
      <c r="W99" s="1"/>
    </row>
    <row r="100" spans="22:23" x14ac:dyDescent="0.2">
      <c r="V100" s="1"/>
      <c r="W100" s="1"/>
    </row>
    <row r="101" spans="22:23" x14ac:dyDescent="0.2">
      <c r="V101" s="1"/>
      <c r="W101" s="1"/>
    </row>
    <row r="102" spans="22:23" x14ac:dyDescent="0.2">
      <c r="V102" s="1"/>
      <c r="W102" s="1"/>
    </row>
    <row r="103" spans="22:23" x14ac:dyDescent="0.2">
      <c r="V103" s="1"/>
      <c r="W103" s="1"/>
    </row>
    <row r="104" spans="22:23" x14ac:dyDescent="0.2">
      <c r="V104" s="1"/>
      <c r="W104" s="1"/>
    </row>
    <row r="105" spans="22:23" x14ac:dyDescent="0.2">
      <c r="V105" s="1"/>
      <c r="W105" s="1"/>
    </row>
    <row r="106" spans="22:23" x14ac:dyDescent="0.2">
      <c r="V106" s="1"/>
      <c r="W106" s="1"/>
    </row>
    <row r="107" spans="22:23" x14ac:dyDescent="0.2">
      <c r="V107" s="1"/>
      <c r="W107" s="1"/>
    </row>
  </sheetData>
  <sortState ref="A2:AH107">
    <sortCondition ref="X2:X107"/>
    <sortCondition ref="B2:B107"/>
    <sortCondition ref="C2:C10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8"/>
  <sheetViews>
    <sheetView workbookViewId="0">
      <selection activeCell="A3" sqref="A3"/>
    </sheetView>
  </sheetViews>
  <sheetFormatPr baseColWidth="10" defaultRowHeight="16" x14ac:dyDescent="0.2"/>
  <cols>
    <col min="1" max="1" width="21.6640625" customWidth="1"/>
    <col min="2" max="2" width="15.5" bestFit="1" customWidth="1"/>
    <col min="3" max="3" width="12.1640625" customWidth="1"/>
    <col min="4" max="4" width="6.6640625" customWidth="1"/>
    <col min="5" max="5" width="12.1640625" customWidth="1"/>
  </cols>
  <sheetData>
    <row r="3" spans="1:5" x14ac:dyDescent="0.2">
      <c r="A3" s="2" t="s">
        <v>143</v>
      </c>
      <c r="B3" s="2" t="s">
        <v>139</v>
      </c>
    </row>
    <row r="4" spans="1:5" x14ac:dyDescent="0.2">
      <c r="A4" s="2" t="s">
        <v>142</v>
      </c>
      <c r="B4" t="s">
        <v>35</v>
      </c>
      <c r="C4" t="s">
        <v>23</v>
      </c>
      <c r="D4" t="s">
        <v>140</v>
      </c>
      <c r="E4" t="s">
        <v>141</v>
      </c>
    </row>
    <row r="5" spans="1:5" x14ac:dyDescent="0.2">
      <c r="A5" s="3" t="s">
        <v>29</v>
      </c>
      <c r="B5" s="4">
        <v>0.68283580023250012</v>
      </c>
      <c r="C5" s="4">
        <v>0.62369224803000001</v>
      </c>
      <c r="D5" s="4"/>
      <c r="E5" s="4">
        <v>0.65326402413125018</v>
      </c>
    </row>
    <row r="6" spans="1:5" x14ac:dyDescent="0.2">
      <c r="A6" s="3" t="s">
        <v>25</v>
      </c>
      <c r="B6" s="4">
        <v>0.83102216680666652</v>
      </c>
      <c r="C6" s="4">
        <v>0.80861731500428558</v>
      </c>
      <c r="D6" s="4"/>
      <c r="E6" s="4">
        <v>0.81981974090547605</v>
      </c>
    </row>
    <row r="7" spans="1:5" x14ac:dyDescent="0.2">
      <c r="A7" s="3" t="s">
        <v>140</v>
      </c>
      <c r="B7" s="4"/>
      <c r="C7" s="4"/>
      <c r="D7" s="4"/>
      <c r="E7" s="4"/>
    </row>
    <row r="8" spans="1:5" x14ac:dyDescent="0.2">
      <c r="A8" s="3" t="s">
        <v>141</v>
      </c>
      <c r="B8" s="4">
        <v>0.75873613433146359</v>
      </c>
      <c r="C8" s="4">
        <v>0.71840996526073164</v>
      </c>
      <c r="D8" s="4"/>
      <c r="E8" s="4">
        <v>0.7385730497960975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MANE_necro_proj_summer2017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Katilyn Beidler</cp:lastModifiedBy>
  <dcterms:created xsi:type="dcterms:W3CDTF">2017-12-08T04:03:28Z</dcterms:created>
  <dcterms:modified xsi:type="dcterms:W3CDTF">2018-09-24T21:32:02Z</dcterms:modified>
</cp:coreProperties>
</file>