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embeddings/oleObject5.bin" ContentType="application/vnd.openxmlformats-officedocument.oleObject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charts/chart4.xml" ContentType="application/vnd.openxmlformats-officedocument.drawingml.chart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embeddings/oleObject8.bin" ContentType="application/vnd.openxmlformats-officedocument.oleObject"/>
  <Override PartName="/xl/embeddings/oleObject9.bin" ContentType="application/vnd.openxmlformats-officedocument.oleObject"/>
  <Override PartName="/xl/drawings/drawing7.xml" ContentType="application/vnd.openxmlformats-officedocument.drawing+xml"/>
  <Override PartName="/xl/embeddings/oleObject10.bin" ContentType="application/vnd.openxmlformats-officedocument.oleObject"/>
  <Override PartName="/xl/embeddings/oleObject11.bin" ContentType="application/vnd.openxmlformats-officedocument.oleObject"/>
  <Override PartName="/xl/embeddings/oleObject12.bin" ContentType="application/vnd.openxmlformats-officedocument.oleObject"/>
  <Override PartName="/xl/embeddings/oleObject13.bin" ContentType="application/vnd.openxmlformats-officedocument.oleObject"/>
  <Override PartName="/xl/embeddings/oleObject14.bin" ContentType="application/vnd.openxmlformats-officedocument.oleObject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embeddings/oleObject15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denico1\Documents\JHU\Fall II 2019\Econometrics\the course\week 1\"/>
    </mc:Choice>
  </mc:AlternateContent>
  <bookViews>
    <workbookView xWindow="0" yWindow="135" windowWidth="12210" windowHeight="6840" firstSheet="1" activeTab="1"/>
  </bookViews>
  <sheets>
    <sheet name="Discrete distribution" sheetId="1" r:id="rId1"/>
    <sheet name="VaR" sheetId="5" r:id="rId2"/>
    <sheet name="Standard Normal" sheetId="4" r:id="rId3"/>
    <sheet name="covariance" sheetId="7" r:id="rId4"/>
    <sheet name="portfolio" sheetId="8" r:id="rId5"/>
    <sheet name="bivariate pdf" sheetId="6" r:id="rId6"/>
    <sheet name="log-Normal distribution" sheetId="9" r:id="rId7"/>
    <sheet name="Normal distribution" sheetId="3" r:id="rId8"/>
  </sheets>
  <definedNames>
    <definedName name="junk">'Discrete distribution'!$A$1</definedName>
    <definedName name="kurt_A">'Discrete distribution'!$B$34</definedName>
    <definedName name="Mean_A">'Discrete distribution'!$B$30</definedName>
    <definedName name="mean_X">covariance!$C$16</definedName>
    <definedName name="mean_Y">covariance!$D$16</definedName>
    <definedName name="mu">'Normal distribution'!$B$8</definedName>
    <definedName name="mu_A">portfolio!$C$3</definedName>
    <definedName name="mu_B">portfolio!$C$4</definedName>
    <definedName name="P1_A">'Discrete distribution'!$C$4</definedName>
    <definedName name="P2_A">'Discrete distribution'!$C$5</definedName>
    <definedName name="P3_A">'Discrete distribution'!$C$6</definedName>
    <definedName name="P4_A">'Discrete distribution'!$C$7</definedName>
    <definedName name="P5_A">'Discrete distribution'!$C$8</definedName>
    <definedName name="rho_AB">portfolio!$G$3</definedName>
    <definedName name="SD_A">'Discrete distribution'!$B$32</definedName>
    <definedName name="SD_X">covariance!$C$18</definedName>
    <definedName name="SD_Y">covariance!$D$18</definedName>
    <definedName name="sigma">'Normal distribution'!$C$8</definedName>
    <definedName name="sigma_A">portfolio!$E$3</definedName>
    <definedName name="sigma_AB">portfolio!$F$3</definedName>
    <definedName name="sigma_B">portfolio!$E$4</definedName>
    <definedName name="sigma2_A">portfolio!$D$3</definedName>
    <definedName name="sigma2_B">portfolio!$D$4</definedName>
    <definedName name="Skew_A">'Discrete distribution'!$B$33</definedName>
    <definedName name="Variance_A">'Discrete distribution'!$B$31</definedName>
    <definedName name="x_A">portfolio!$C$9</definedName>
    <definedName name="x_B">portfolio!$C$10</definedName>
  </definedNames>
  <calcPr calcId="162913"/>
</workbook>
</file>

<file path=xl/calcChain.xml><?xml version="1.0" encoding="utf-8"?>
<calcChain xmlns="http://schemas.openxmlformats.org/spreadsheetml/2006/main">
  <c r="B30" i="1" l="1"/>
  <c r="F23" i="5"/>
  <c r="H23" i="5" s="1"/>
  <c r="I39" i="9"/>
  <c r="I32" i="9"/>
  <c r="I31" i="9"/>
  <c r="I30" i="9"/>
  <c r="I29" i="9"/>
  <c r="I27" i="9"/>
  <c r="I20" i="9"/>
  <c r="I19" i="9"/>
  <c r="I18" i="9"/>
  <c r="I17" i="9"/>
  <c r="I15" i="9"/>
  <c r="H39" i="9"/>
  <c r="H38" i="9"/>
  <c r="I38" i="9" s="1"/>
  <c r="H37" i="9"/>
  <c r="I37" i="9" s="1"/>
  <c r="H36" i="9"/>
  <c r="I36" i="9" s="1"/>
  <c r="H35" i="9"/>
  <c r="I35" i="9" s="1"/>
  <c r="H34" i="9"/>
  <c r="I34" i="9" s="1"/>
  <c r="H33" i="9"/>
  <c r="I33" i="9" s="1"/>
  <c r="H32" i="9"/>
  <c r="H31" i="9"/>
  <c r="H30" i="9"/>
  <c r="H29" i="9"/>
  <c r="H28" i="9"/>
  <c r="I28" i="9" s="1"/>
  <c r="H27" i="9"/>
  <c r="H26" i="9"/>
  <c r="I26" i="9" s="1"/>
  <c r="H25" i="9"/>
  <c r="I25" i="9" s="1"/>
  <c r="H24" i="9"/>
  <c r="I24" i="9" s="1"/>
  <c r="H23" i="9"/>
  <c r="I23" i="9" s="1"/>
  <c r="H22" i="9"/>
  <c r="I22" i="9" s="1"/>
  <c r="H21" i="9"/>
  <c r="I21" i="9" s="1"/>
  <c r="H20" i="9"/>
  <c r="H19" i="9"/>
  <c r="H18" i="9"/>
  <c r="H17" i="9"/>
  <c r="H16" i="9"/>
  <c r="I16" i="9" s="1"/>
  <c r="H15" i="9"/>
  <c r="H14" i="9"/>
  <c r="I14" i="9" s="1"/>
  <c r="H13" i="9"/>
  <c r="I13" i="9" s="1"/>
  <c r="H12" i="9"/>
  <c r="I12" i="9" s="1"/>
  <c r="H11" i="9"/>
  <c r="I11" i="9" s="1"/>
  <c r="H10" i="9"/>
  <c r="I10" i="9" s="1"/>
  <c r="F39" i="9"/>
  <c r="E39" i="9"/>
  <c r="F38" i="9"/>
  <c r="E38" i="9"/>
  <c r="F37" i="9"/>
  <c r="E37" i="9"/>
  <c r="F36" i="9"/>
  <c r="E36" i="9"/>
  <c r="F35" i="9"/>
  <c r="E35" i="9"/>
  <c r="F34" i="9"/>
  <c r="E34" i="9"/>
  <c r="F33" i="9"/>
  <c r="E33" i="9"/>
  <c r="F32" i="9"/>
  <c r="E32" i="9"/>
  <c r="F31" i="9"/>
  <c r="E31" i="9"/>
  <c r="F30" i="9"/>
  <c r="E30" i="9"/>
  <c r="F29" i="9"/>
  <c r="E29" i="9"/>
  <c r="F28" i="9"/>
  <c r="E28" i="9"/>
  <c r="F27" i="9"/>
  <c r="E27" i="9"/>
  <c r="F26" i="9"/>
  <c r="E26" i="9"/>
  <c r="F25" i="9"/>
  <c r="E25" i="9"/>
  <c r="F24" i="9"/>
  <c r="E24" i="9"/>
  <c r="F23" i="9"/>
  <c r="E23" i="9"/>
  <c r="F22" i="9"/>
  <c r="E22" i="9"/>
  <c r="F21" i="9"/>
  <c r="E21" i="9"/>
  <c r="F20" i="9"/>
  <c r="E20" i="9"/>
  <c r="F19" i="9"/>
  <c r="E19" i="9"/>
  <c r="F18" i="9"/>
  <c r="E18" i="9"/>
  <c r="F17" i="9"/>
  <c r="E17" i="9"/>
  <c r="F16" i="9"/>
  <c r="E16" i="9"/>
  <c r="F15" i="9"/>
  <c r="E15" i="9"/>
  <c r="F14" i="9"/>
  <c r="E14" i="9"/>
  <c r="F13" i="9"/>
  <c r="E13" i="9"/>
  <c r="F12" i="9"/>
  <c r="E12" i="9"/>
  <c r="F11" i="9"/>
  <c r="E11" i="9"/>
  <c r="F10" i="9"/>
  <c r="E10" i="9"/>
  <c r="F9" i="9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D8" i="3"/>
  <c r="F8" i="3" s="1"/>
  <c r="H9" i="9"/>
  <c r="I9" i="9" s="1"/>
  <c r="D9" i="9"/>
  <c r="E9" i="9" s="1"/>
  <c r="B14" i="9"/>
  <c r="B12" i="9"/>
  <c r="F4" i="9"/>
  <c r="F3" i="9"/>
  <c r="B47" i="3"/>
  <c r="C42" i="3"/>
  <c r="J22" i="3"/>
  <c r="J21" i="3"/>
  <c r="J20" i="3"/>
  <c r="J19" i="3"/>
  <c r="J18" i="3"/>
  <c r="J17" i="3"/>
  <c r="J16" i="3"/>
  <c r="M33" i="4"/>
  <c r="P53" i="6"/>
  <c r="O53" i="6"/>
  <c r="N53" i="6"/>
  <c r="M53" i="6"/>
  <c r="L53" i="6"/>
  <c r="K53" i="6"/>
  <c r="J53" i="6"/>
  <c r="I53" i="6"/>
  <c r="H53" i="6"/>
  <c r="G53" i="6"/>
  <c r="F53" i="6"/>
  <c r="E53" i="6"/>
  <c r="P52" i="6"/>
  <c r="O52" i="6"/>
  <c r="N52" i="6"/>
  <c r="M52" i="6"/>
  <c r="L52" i="6"/>
  <c r="K52" i="6"/>
  <c r="J52" i="6"/>
  <c r="I52" i="6"/>
  <c r="H52" i="6"/>
  <c r="G52" i="6"/>
  <c r="F52" i="6"/>
  <c r="E52" i="6"/>
  <c r="P51" i="6"/>
  <c r="O51" i="6"/>
  <c r="N51" i="6"/>
  <c r="M51" i="6"/>
  <c r="L51" i="6"/>
  <c r="K51" i="6"/>
  <c r="J51" i="6"/>
  <c r="I51" i="6"/>
  <c r="H51" i="6"/>
  <c r="G51" i="6"/>
  <c r="F51" i="6"/>
  <c r="E51" i="6"/>
  <c r="P50" i="6"/>
  <c r="O50" i="6"/>
  <c r="N50" i="6"/>
  <c r="M50" i="6"/>
  <c r="L50" i="6"/>
  <c r="K50" i="6"/>
  <c r="J50" i="6"/>
  <c r="I50" i="6"/>
  <c r="H50" i="6"/>
  <c r="G50" i="6"/>
  <c r="F50" i="6"/>
  <c r="E50" i="6"/>
  <c r="P49" i="6"/>
  <c r="O49" i="6"/>
  <c r="N49" i="6"/>
  <c r="M49" i="6"/>
  <c r="L49" i="6"/>
  <c r="K49" i="6"/>
  <c r="J49" i="6"/>
  <c r="I49" i="6"/>
  <c r="H49" i="6"/>
  <c r="G49" i="6"/>
  <c r="F49" i="6"/>
  <c r="E49" i="6"/>
  <c r="P48" i="6"/>
  <c r="O48" i="6"/>
  <c r="N48" i="6"/>
  <c r="M48" i="6"/>
  <c r="L48" i="6"/>
  <c r="K48" i="6"/>
  <c r="J48" i="6"/>
  <c r="I48" i="6"/>
  <c r="H48" i="6"/>
  <c r="G48" i="6"/>
  <c r="F48" i="6"/>
  <c r="E48" i="6"/>
  <c r="P47" i="6"/>
  <c r="O47" i="6"/>
  <c r="N47" i="6"/>
  <c r="M47" i="6"/>
  <c r="L47" i="6"/>
  <c r="K47" i="6"/>
  <c r="J47" i="6"/>
  <c r="I47" i="6"/>
  <c r="H47" i="6"/>
  <c r="G47" i="6"/>
  <c r="F47" i="6"/>
  <c r="E47" i="6"/>
  <c r="P46" i="6"/>
  <c r="O46" i="6"/>
  <c r="N46" i="6"/>
  <c r="M46" i="6"/>
  <c r="L46" i="6"/>
  <c r="K46" i="6"/>
  <c r="J46" i="6"/>
  <c r="I46" i="6"/>
  <c r="H46" i="6"/>
  <c r="G46" i="6"/>
  <c r="F46" i="6"/>
  <c r="E46" i="6"/>
  <c r="P45" i="6"/>
  <c r="O45" i="6"/>
  <c r="N45" i="6"/>
  <c r="M45" i="6"/>
  <c r="L45" i="6"/>
  <c r="K45" i="6"/>
  <c r="J45" i="6"/>
  <c r="I45" i="6"/>
  <c r="H45" i="6"/>
  <c r="G45" i="6"/>
  <c r="F45" i="6"/>
  <c r="E45" i="6"/>
  <c r="P44" i="6"/>
  <c r="O44" i="6"/>
  <c r="N44" i="6"/>
  <c r="M44" i="6"/>
  <c r="L44" i="6"/>
  <c r="K44" i="6"/>
  <c r="J44" i="6"/>
  <c r="I44" i="6"/>
  <c r="H44" i="6"/>
  <c r="G44" i="6"/>
  <c r="F44" i="6"/>
  <c r="E44" i="6"/>
  <c r="P43" i="6"/>
  <c r="O43" i="6"/>
  <c r="N43" i="6"/>
  <c r="M43" i="6"/>
  <c r="L43" i="6"/>
  <c r="K43" i="6"/>
  <c r="J43" i="6"/>
  <c r="I43" i="6"/>
  <c r="H43" i="6"/>
  <c r="G43" i="6"/>
  <c r="F43" i="6"/>
  <c r="E43" i="6"/>
  <c r="P42" i="6"/>
  <c r="O42" i="6"/>
  <c r="N42" i="6"/>
  <c r="M42" i="6"/>
  <c r="L42" i="6"/>
  <c r="K42" i="6"/>
  <c r="J42" i="6"/>
  <c r="I42" i="6"/>
  <c r="H42" i="6"/>
  <c r="G42" i="6"/>
  <c r="F42" i="6"/>
  <c r="E42" i="6"/>
  <c r="D53" i="6"/>
  <c r="D52" i="6"/>
  <c r="D51" i="6"/>
  <c r="D50" i="6"/>
  <c r="D49" i="6"/>
  <c r="D48" i="6"/>
  <c r="D47" i="6"/>
  <c r="D46" i="6"/>
  <c r="D45" i="6"/>
  <c r="D44" i="6"/>
  <c r="D43" i="6"/>
  <c r="D42" i="6"/>
  <c r="P41" i="6"/>
  <c r="O41" i="6"/>
  <c r="N41" i="6"/>
  <c r="M41" i="6"/>
  <c r="L41" i="6"/>
  <c r="K41" i="6"/>
  <c r="J41" i="6"/>
  <c r="I41" i="6"/>
  <c r="H41" i="6"/>
  <c r="G41" i="6"/>
  <c r="F41" i="6"/>
  <c r="E41" i="6"/>
  <c r="D41" i="6"/>
  <c r="D8" i="6"/>
  <c r="E8" i="6" s="1"/>
  <c r="X24" i="6" s="1"/>
  <c r="D7" i="6"/>
  <c r="C7" i="6"/>
  <c r="U8" i="6" s="1"/>
  <c r="D6" i="6"/>
  <c r="D9" i="6" s="1"/>
  <c r="C6" i="6"/>
  <c r="E6" i="6" s="1"/>
  <c r="V25" i="6" s="1"/>
  <c r="C5" i="6"/>
  <c r="C9" i="6" s="1"/>
  <c r="U9" i="6" s="1"/>
  <c r="T10" i="6"/>
  <c r="C16" i="7"/>
  <c r="I17" i="7" s="1"/>
  <c r="K17" i="7" s="1"/>
  <c r="L17" i="7" s="1"/>
  <c r="D16" i="7"/>
  <c r="J22" i="7" s="1"/>
  <c r="J17" i="7"/>
  <c r="H17" i="7"/>
  <c r="I18" i="7"/>
  <c r="K18" i="7" s="1"/>
  <c r="L18" i="7" s="1"/>
  <c r="J18" i="7"/>
  <c r="H18" i="7"/>
  <c r="I19" i="7"/>
  <c r="H19" i="7"/>
  <c r="I20" i="7"/>
  <c r="H20" i="7"/>
  <c r="I21" i="7"/>
  <c r="H21" i="7"/>
  <c r="I22" i="7"/>
  <c r="H22" i="7"/>
  <c r="I23" i="7"/>
  <c r="H23" i="7"/>
  <c r="I24" i="7"/>
  <c r="J24" i="7"/>
  <c r="K24" i="7"/>
  <c r="L24" i="7" s="1"/>
  <c r="H24" i="7"/>
  <c r="C17" i="7"/>
  <c r="C18" i="7" s="1"/>
  <c r="D17" i="7"/>
  <c r="D18" i="7"/>
  <c r="B31" i="1"/>
  <c r="B32" i="1" s="1"/>
  <c r="C9" i="1"/>
  <c r="I22" i="3"/>
  <c r="I21" i="3"/>
  <c r="I20" i="3"/>
  <c r="I19" i="3"/>
  <c r="I18" i="3"/>
  <c r="I17" i="3"/>
  <c r="I16" i="3"/>
  <c r="I11" i="3"/>
  <c r="I10" i="3"/>
  <c r="I9" i="3"/>
  <c r="B13" i="3"/>
  <c r="B11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F3" i="8"/>
  <c r="D3" i="8"/>
  <c r="C14" i="8" s="1"/>
  <c r="D14" i="8" s="1"/>
  <c r="D4" i="8"/>
  <c r="B14" i="8"/>
  <c r="D10" i="8"/>
  <c r="D9" i="8"/>
  <c r="M39" i="4"/>
  <c r="M38" i="4"/>
  <c r="M37" i="4"/>
  <c r="M36" i="4"/>
  <c r="M35" i="4"/>
  <c r="M34" i="4"/>
  <c r="M32" i="4"/>
  <c r="H34" i="4"/>
  <c r="H33" i="4"/>
  <c r="H32" i="4"/>
  <c r="D33" i="4"/>
  <c r="C33" i="4"/>
  <c r="D32" i="4"/>
  <c r="C32" i="4"/>
  <c r="D31" i="4"/>
  <c r="C31" i="4"/>
  <c r="D30" i="4"/>
  <c r="C30" i="4"/>
  <c r="D29" i="4"/>
  <c r="C29" i="4"/>
  <c r="D28" i="4"/>
  <c r="C28" i="4"/>
  <c r="D27" i="4"/>
  <c r="C27" i="4"/>
  <c r="D26" i="4"/>
  <c r="C26" i="4"/>
  <c r="D25" i="4"/>
  <c r="C25" i="4"/>
  <c r="D24" i="4"/>
  <c r="C24" i="4"/>
  <c r="D23" i="4"/>
  <c r="C23" i="4"/>
  <c r="D22" i="4"/>
  <c r="C22" i="4"/>
  <c r="D21" i="4"/>
  <c r="C21" i="4"/>
  <c r="D20" i="4"/>
  <c r="C20" i="4"/>
  <c r="D19" i="4"/>
  <c r="C19" i="4"/>
  <c r="D18" i="4"/>
  <c r="C18" i="4"/>
  <c r="D17" i="4"/>
  <c r="C17" i="4"/>
  <c r="D16" i="4"/>
  <c r="C16" i="4"/>
  <c r="D15" i="4"/>
  <c r="C15" i="4"/>
  <c r="D14" i="4"/>
  <c r="C14" i="4"/>
  <c r="D13" i="4"/>
  <c r="C13" i="4"/>
  <c r="D12" i="4"/>
  <c r="C12" i="4"/>
  <c r="D11" i="4"/>
  <c r="C11" i="4"/>
  <c r="D10" i="4"/>
  <c r="C10" i="4"/>
  <c r="D9" i="4"/>
  <c r="C9" i="4"/>
  <c r="E23" i="5"/>
  <c r="G23" i="5"/>
  <c r="F4" i="5"/>
  <c r="H4" i="5"/>
  <c r="E4" i="5"/>
  <c r="G4" i="5"/>
  <c r="B34" i="1" l="1"/>
  <c r="B33" i="1"/>
  <c r="K22" i="7"/>
  <c r="L22" i="7" s="1"/>
  <c r="V6" i="6"/>
  <c r="V8" i="6"/>
  <c r="V7" i="6"/>
  <c r="K23" i="7"/>
  <c r="L23" i="7" s="1"/>
  <c r="J19" i="7"/>
  <c r="K19" i="7" s="1"/>
  <c r="L19" i="7" s="1"/>
  <c r="L25" i="7" s="1"/>
  <c r="L26" i="7" s="1"/>
  <c r="W24" i="6"/>
  <c r="V9" i="6"/>
  <c r="J21" i="7"/>
  <c r="K21" i="7" s="1"/>
  <c r="L21" i="7" s="1"/>
  <c r="E7" i="6"/>
  <c r="W25" i="6" s="1"/>
  <c r="J23" i="7"/>
  <c r="U6" i="6"/>
  <c r="E5" i="6"/>
  <c r="U25" i="6" s="1"/>
  <c r="U7" i="6"/>
  <c r="X25" i="6"/>
  <c r="J20" i="7"/>
  <c r="K20" i="7" s="1"/>
  <c r="L20" i="7" s="1"/>
  <c r="V24" i="6"/>
  <c r="U10" i="6" l="1"/>
  <c r="V10" i="6"/>
  <c r="U24" i="6"/>
</calcChain>
</file>

<file path=xl/sharedStrings.xml><?xml version="1.0" encoding="utf-8"?>
<sst xmlns="http://schemas.openxmlformats.org/spreadsheetml/2006/main" count="145" uniqueCount="92">
  <si>
    <t>Probability Distributions</t>
  </si>
  <si>
    <t>State of Economy</t>
  </si>
  <si>
    <t>Depression</t>
  </si>
  <si>
    <t>Recession</t>
  </si>
  <si>
    <t>Normal</t>
  </si>
  <si>
    <t>Mild Boom</t>
  </si>
  <si>
    <t>Major Boom</t>
  </si>
  <si>
    <t>Probability</t>
  </si>
  <si>
    <t>Distribution Shape Characteristics</t>
  </si>
  <si>
    <t>Mean</t>
  </si>
  <si>
    <t>Variance</t>
  </si>
  <si>
    <t>Std. Deivation</t>
  </si>
  <si>
    <t>Skewness</t>
  </si>
  <si>
    <t>Kurtosis</t>
  </si>
  <si>
    <t>mean</t>
  </si>
  <si>
    <t>sd</t>
  </si>
  <si>
    <t>x</t>
  </si>
  <si>
    <t>p(x)</t>
  </si>
  <si>
    <t>Plotting the Normal distribution</t>
  </si>
  <si>
    <t>Finding Area Under the Normal Curve</t>
  </si>
  <si>
    <t>Pr(X &lt; 2)</t>
  </si>
  <si>
    <t>Pr(-1 &lt; X &lt; 2)</t>
  </si>
  <si>
    <t>Finding Quantiles of the Normal Distribution</t>
  </si>
  <si>
    <t>q(0.05)</t>
  </si>
  <si>
    <t>Pr(X &lt; x)</t>
  </si>
  <si>
    <t>Return on Asset A</t>
  </si>
  <si>
    <t>Pr(X &gt; 2)</t>
  </si>
  <si>
    <t>q(0.01)</t>
  </si>
  <si>
    <t>a</t>
  </si>
  <si>
    <r>
      <t>q</t>
    </r>
    <r>
      <rPr>
        <vertAlign val="subscript"/>
        <sz val="10"/>
        <rFont val="Symbol"/>
        <family val="1"/>
        <charset val="2"/>
      </rPr>
      <t>a</t>
    </r>
  </si>
  <si>
    <t>mean-3*sd</t>
  </si>
  <si>
    <t>mean+3*sd</t>
  </si>
  <si>
    <t>m</t>
  </si>
  <si>
    <r>
      <t>s</t>
    </r>
    <r>
      <rPr>
        <sz val="10"/>
        <rFont val="Arial"/>
      </rPr>
      <t xml:space="preserve"> </t>
    </r>
  </si>
  <si>
    <t>X ~ N(1,4)</t>
  </si>
  <si>
    <t>Initial Wealth</t>
  </si>
  <si>
    <t>Return Distribution</t>
  </si>
  <si>
    <t>s</t>
  </si>
  <si>
    <t>Quantiles</t>
  </si>
  <si>
    <t>Value-at-Risk</t>
  </si>
  <si>
    <t>Simple Returns</t>
  </si>
  <si>
    <t>1% VaR</t>
  </si>
  <si>
    <t>5% VaR</t>
  </si>
  <si>
    <t>Continuously Compounded Returns</t>
  </si>
  <si>
    <t>Why the normal distribution is not appropriate for simple returns</t>
  </si>
  <si>
    <t>Joint distribution table</t>
  </si>
  <si>
    <t>Y</t>
  </si>
  <si>
    <t>Pr(X=x)</t>
  </si>
  <si>
    <t>Pr(X=x|Y=0)</t>
  </si>
  <si>
    <t>Pr(X=x|Y=1)</t>
  </si>
  <si>
    <t>Pr(Y=y)</t>
  </si>
  <si>
    <t>Pr(Y=y|X=0)</t>
  </si>
  <si>
    <t>Pr(Y=y|X=1)</t>
  </si>
  <si>
    <t>Pr(Y=y|X=2)</t>
  </si>
  <si>
    <t>Pr(Y=y|X=3)</t>
  </si>
  <si>
    <t>X</t>
  </si>
  <si>
    <t>Conditional Distribution for X</t>
  </si>
  <si>
    <t>Conditional Distribution for Y</t>
  </si>
  <si>
    <t>Computing Covariance and Correlation</t>
  </si>
  <si>
    <t>SD</t>
  </si>
  <si>
    <t>p(x,y)</t>
  </si>
  <si>
    <t>X-E[X]</t>
  </si>
  <si>
    <t>Y-E[Y]</t>
  </si>
  <si>
    <t>(X-E[X])(Y-E[Y])</t>
  </si>
  <si>
    <t>(X-E[X])(Y-E[Y])*p(x,y)</t>
  </si>
  <si>
    <t>: cov(X,Y)</t>
  </si>
  <si>
    <t>: corr(X,Y)</t>
  </si>
  <si>
    <t>Bivariate continuous distribution</t>
  </si>
  <si>
    <t>Bivariate Normal distribution</t>
  </si>
  <si>
    <t>y</t>
  </si>
  <si>
    <t>Asset</t>
  </si>
  <si>
    <t xml:space="preserve">A </t>
  </si>
  <si>
    <t>B</t>
  </si>
  <si>
    <t>Covariance</t>
  </si>
  <si>
    <t>Correlation</t>
  </si>
  <si>
    <t>Wealth</t>
  </si>
  <si>
    <t>Asset A</t>
  </si>
  <si>
    <t>Asset B</t>
  </si>
  <si>
    <t>Share</t>
  </si>
  <si>
    <t>Dollar amount</t>
  </si>
  <si>
    <t>Portfolio distribution</t>
  </si>
  <si>
    <t xml:space="preserve">Variance </t>
  </si>
  <si>
    <t>Portfolio Information</t>
  </si>
  <si>
    <r>
      <t>q</t>
    </r>
    <r>
      <rPr>
        <vertAlign val="subscript"/>
        <sz val="10"/>
        <rFont val="Symbol"/>
        <family val="1"/>
        <charset val="2"/>
      </rPr>
      <t xml:space="preserve">a </t>
    </r>
    <r>
      <rPr>
        <sz val="10"/>
        <rFont val="Symbol"/>
        <family val="1"/>
        <charset val="2"/>
      </rPr>
      <t>= m + s</t>
    </r>
    <r>
      <rPr>
        <sz val="10"/>
        <rFont val="Times New Roman"/>
        <family val="1"/>
      </rPr>
      <t>z</t>
    </r>
    <r>
      <rPr>
        <vertAlign val="subscript"/>
        <sz val="10"/>
        <rFont val="Symbol"/>
        <family val="1"/>
        <charset val="2"/>
      </rPr>
      <t>a</t>
    </r>
  </si>
  <si>
    <t>R ~ N(0.05,(.50)^2)</t>
  </si>
  <si>
    <t>Pr(R &lt; -1)</t>
  </si>
  <si>
    <t>Normal distribution for cc returns</t>
  </si>
  <si>
    <t>r(t) ~ N(0.05, (0.50)^2)</t>
  </si>
  <si>
    <t>1+R(t) ~ log-Normal</t>
  </si>
  <si>
    <t>mu</t>
  </si>
  <si>
    <t>sigma</t>
  </si>
  <si>
    <t>y=exp(x)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</si>
</sst>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0.000"/>
    <numFmt numFmtId="166" formatCode="0.0000"/>
    <numFmt numFmtId="167" formatCode="0.0"/>
    <numFmt numFmtId="168" formatCode="&quot;$&quot;#,##0"/>
    <numFmt numFmtId="170" formatCode="&quot;$&quot;#,##0.00"/>
    <numFmt numFmtId="171" formatCode="0.0%"/>
  </numFmts>
  <fonts count="17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Symbol"/>
      <family val="1"/>
      <charset val="2"/>
    </font>
    <font>
      <vertAlign val="subscript"/>
      <sz val="10"/>
      <name val="Symbol"/>
      <family val="1"/>
      <charset val="2"/>
    </font>
    <font>
      <sz val="10"/>
      <color indexed="10"/>
      <name val="Arial"/>
      <family val="2"/>
    </font>
    <font>
      <sz val="10"/>
      <color indexed="61"/>
      <name val="Arial"/>
      <family val="2"/>
    </font>
    <font>
      <sz val="10"/>
      <color indexed="57"/>
      <name val="Arial"/>
      <family val="2"/>
    </font>
    <font>
      <sz val="10"/>
      <color indexed="12"/>
      <name val="Arial"/>
      <family val="2"/>
    </font>
    <font>
      <sz val="10"/>
      <name val="Times New Roman"/>
      <family val="1"/>
    </font>
    <font>
      <sz val="8"/>
      <name val="Arial"/>
    </font>
    <font>
      <b/>
      <sz val="12"/>
      <color indexed="12"/>
      <name val="Arial"/>
      <family val="2"/>
    </font>
    <font>
      <sz val="10"/>
      <color indexed="12"/>
      <name val="Arial"/>
    </font>
    <font>
      <b/>
      <sz val="10"/>
      <color indexed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166" fontId="0" fillId="0" borderId="0" xfId="0" applyNumberFormat="1"/>
    <xf numFmtId="0" fontId="2" fillId="0" borderId="0" xfId="0" applyFont="1"/>
    <xf numFmtId="167" fontId="0" fillId="0" borderId="0" xfId="0" applyNumberFormat="1"/>
    <xf numFmtId="0" fontId="3" fillId="0" borderId="0" xfId="0" applyFont="1"/>
    <xf numFmtId="0" fontId="3" fillId="0" borderId="0" xfId="0" applyFont="1" applyAlignment="1">
      <alignment horizontal="left"/>
    </xf>
    <xf numFmtId="164" fontId="3" fillId="0" borderId="0" xfId="0" applyNumberFormat="1" applyFont="1"/>
    <xf numFmtId="0" fontId="3" fillId="0" borderId="1" xfId="0" applyFont="1" applyBorder="1"/>
    <xf numFmtId="0" fontId="3" fillId="0" borderId="1" xfId="0" applyFont="1" applyBorder="1" applyAlignment="1">
      <alignment wrapText="1"/>
    </xf>
    <xf numFmtId="0" fontId="4" fillId="0" borderId="0" xfId="0" applyFont="1"/>
    <xf numFmtId="0" fontId="4" fillId="0" borderId="1" xfId="0" applyFont="1" applyBorder="1"/>
    <xf numFmtId="0" fontId="6" fillId="0" borderId="0" xfId="0" applyFont="1"/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Continuous"/>
    </xf>
    <xf numFmtId="0" fontId="0" fillId="0" borderId="1" xfId="0" applyBorder="1"/>
    <xf numFmtId="0" fontId="6" fillId="0" borderId="1" xfId="0" applyFont="1" applyBorder="1" applyAlignment="1">
      <alignment horizontal="center"/>
    </xf>
    <xf numFmtId="167" fontId="6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166" fontId="0" fillId="0" borderId="1" xfId="0" applyNumberFormat="1" applyBorder="1" applyAlignment="1">
      <alignment horizont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8" fillId="0" borderId="0" xfId="0" applyFont="1"/>
    <xf numFmtId="0" fontId="9" fillId="0" borderId="0" xfId="0" applyFont="1"/>
    <xf numFmtId="0" fontId="10" fillId="0" borderId="0" xfId="0" applyFont="1"/>
    <xf numFmtId="164" fontId="10" fillId="0" borderId="0" xfId="0" applyNumberFormat="1" applyFont="1"/>
    <xf numFmtId="164" fontId="11" fillId="0" borderId="0" xfId="0" applyNumberFormat="1" applyFont="1"/>
    <xf numFmtId="0" fontId="2" fillId="0" borderId="3" xfId="0" applyFont="1" applyBorder="1" applyAlignment="1">
      <alignment horizontal="center"/>
    </xf>
    <xf numFmtId="0" fontId="0" fillId="0" borderId="3" xfId="0" applyBorder="1"/>
    <xf numFmtId="0" fontId="8" fillId="0" borderId="1" xfId="0" applyFont="1" applyBorder="1"/>
    <xf numFmtId="164" fontId="10" fillId="0" borderId="1" xfId="0" applyNumberFormat="1" applyFont="1" applyBorder="1"/>
    <xf numFmtId="164" fontId="11" fillId="0" borderId="1" xfId="0" applyNumberFormat="1" applyFont="1" applyBorder="1"/>
    <xf numFmtId="0" fontId="9" fillId="0" borderId="1" xfId="0" applyFont="1" applyBorder="1"/>
    <xf numFmtId="0" fontId="2" fillId="0" borderId="4" xfId="0" applyFont="1" applyBorder="1" applyAlignment="1">
      <alignment horizontal="center"/>
    </xf>
    <xf numFmtId="0" fontId="0" fillId="0" borderId="4" xfId="0" applyBorder="1"/>
    <xf numFmtId="0" fontId="10" fillId="0" borderId="1" xfId="0" applyFont="1" applyBorder="1"/>
    <xf numFmtId="0" fontId="2" fillId="0" borderId="0" xfId="0" applyFont="1" applyAlignment="1">
      <alignment horizontal="centerContinuous"/>
    </xf>
    <xf numFmtId="0" fontId="0" fillId="0" borderId="4" xfId="0" applyBorder="1" applyAlignment="1">
      <alignment horizontal="center"/>
    </xf>
    <xf numFmtId="0" fontId="5" fillId="0" borderId="3" xfId="0" applyFont="1" applyBorder="1"/>
    <xf numFmtId="0" fontId="5" fillId="0" borderId="4" xfId="0" applyFont="1" applyBorder="1"/>
    <xf numFmtId="0" fontId="0" fillId="0" borderId="0" xfId="0" applyAlignment="1"/>
    <xf numFmtId="0" fontId="0" fillId="0" borderId="0" xfId="0" applyBorder="1"/>
    <xf numFmtId="0" fontId="0" fillId="0" borderId="3" xfId="0" applyBorder="1" applyAlignment="1">
      <alignment horizontal="center"/>
    </xf>
    <xf numFmtId="0" fontId="14" fillId="2" borderId="0" xfId="0" applyFont="1" applyFill="1"/>
    <xf numFmtId="0" fontId="14" fillId="2" borderId="1" xfId="0" applyFont="1" applyFill="1" applyBorder="1"/>
    <xf numFmtId="164" fontId="3" fillId="3" borderId="0" xfId="0" applyNumberFormat="1" applyFont="1" applyFill="1"/>
    <xf numFmtId="164" fontId="3" fillId="3" borderId="1" xfId="0" applyNumberFormat="1" applyFont="1" applyFill="1" applyBorder="1"/>
    <xf numFmtId="0" fontId="15" fillId="2" borderId="0" xfId="0" applyFont="1" applyFill="1"/>
    <xf numFmtId="168" fontId="16" fillId="2" borderId="0" xfId="0" applyNumberFormat="1" applyFont="1" applyFill="1"/>
    <xf numFmtId="0" fontId="16" fillId="2" borderId="0" xfId="0" applyFont="1" applyFill="1"/>
    <xf numFmtId="167" fontId="16" fillId="2" borderId="0" xfId="0" applyNumberFormat="1" applyFont="1" applyFill="1"/>
    <xf numFmtId="166" fontId="0" fillId="3" borderId="0" xfId="0" applyNumberFormat="1" applyFill="1"/>
    <xf numFmtId="170" fontId="0" fillId="3" borderId="0" xfId="0" applyNumberFormat="1" applyFill="1"/>
    <xf numFmtId="2" fontId="0" fillId="3" borderId="0" xfId="0" applyNumberFormat="1" applyFill="1"/>
    <xf numFmtId="0" fontId="0" fillId="3" borderId="0" xfId="0" applyFill="1"/>
    <xf numFmtId="164" fontId="16" fillId="2" borderId="0" xfId="0" applyNumberFormat="1" applyFont="1" applyFill="1"/>
    <xf numFmtId="2" fontId="1" fillId="3" borderId="0" xfId="0" applyNumberFormat="1" applyFont="1" applyFill="1"/>
    <xf numFmtId="0" fontId="2" fillId="3" borderId="0" xfId="0" applyFont="1" applyFill="1"/>
    <xf numFmtId="0" fontId="2" fillId="3" borderId="1" xfId="0" applyFont="1" applyFill="1" applyBorder="1"/>
    <xf numFmtId="0" fontId="16" fillId="2" borderId="2" xfId="0" applyFont="1" applyFill="1" applyBorder="1"/>
    <xf numFmtId="0" fontId="16" fillId="2" borderId="3" xfId="0" applyFont="1" applyFill="1" applyBorder="1"/>
    <xf numFmtId="0" fontId="16" fillId="2" borderId="1" xfId="0" applyFont="1" applyFill="1" applyBorder="1"/>
    <xf numFmtId="0" fontId="16" fillId="2" borderId="4" xfId="0" applyFont="1" applyFill="1" applyBorder="1"/>
    <xf numFmtId="0" fontId="2" fillId="3" borderId="3" xfId="0" applyFont="1" applyFill="1" applyBorder="1"/>
    <xf numFmtId="164" fontId="2" fillId="3" borderId="0" xfId="0" applyNumberFormat="1" applyFont="1" applyFill="1"/>
    <xf numFmtId="164" fontId="2" fillId="3" borderId="1" xfId="0" applyNumberFormat="1" applyFont="1" applyFill="1" applyBorder="1"/>
    <xf numFmtId="164" fontId="2" fillId="3" borderId="0" xfId="0" applyNumberFormat="1" applyFont="1" applyFill="1" applyBorder="1"/>
    <xf numFmtId="171" fontId="16" fillId="2" borderId="0" xfId="0" applyNumberFormat="1" applyFont="1" applyFill="1"/>
    <xf numFmtId="171" fontId="16" fillId="2" borderId="1" xfId="0" applyNumberFormat="1" applyFont="1" applyFill="1" applyBorder="1"/>
    <xf numFmtId="9" fontId="16" fillId="2" borderId="0" xfId="0" applyNumberFormat="1" applyFont="1" applyFill="1"/>
    <xf numFmtId="9" fontId="16" fillId="2" borderId="1" xfId="0" applyNumberFormat="1" applyFont="1" applyFill="1" applyBorder="1"/>
    <xf numFmtId="168" fontId="16" fillId="2" borderId="1" xfId="0" applyNumberFormat="1" applyFont="1" applyFill="1" applyBorder="1"/>
    <xf numFmtId="10" fontId="2" fillId="3" borderId="5" xfId="0" applyNumberFormat="1" applyFont="1" applyFill="1" applyBorder="1"/>
    <xf numFmtId="2" fontId="16" fillId="2" borderId="0" xfId="0" applyNumberFormat="1" applyFont="1" applyFill="1"/>
    <xf numFmtId="0" fontId="16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Distribution for R_A</a:t>
            </a:r>
          </a:p>
        </c:rich>
      </c:tx>
      <c:layout>
        <c:manualLayout>
          <c:xMode val="edge"/>
          <c:yMode val="edge"/>
          <c:x val="0.29600973209080117"/>
          <c:y val="3.529531727152567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60054578617331"/>
          <c:y val="0.22941956226491689"/>
          <c:w val="0.80602650022022204"/>
          <c:h val="0.5353123119514727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'Discrete distribution'!$B$4:$B$8</c:f>
              <c:numCache>
                <c:formatCode>General</c:formatCode>
                <c:ptCount val="5"/>
                <c:pt idx="0">
                  <c:v>-0.3</c:v>
                </c:pt>
                <c:pt idx="1">
                  <c:v>0</c:v>
                </c:pt>
                <c:pt idx="2">
                  <c:v>0.1</c:v>
                </c:pt>
                <c:pt idx="3">
                  <c:v>0.2</c:v>
                </c:pt>
                <c:pt idx="4">
                  <c:v>0.5</c:v>
                </c:pt>
              </c:numCache>
            </c:numRef>
          </c:cat>
          <c:val>
            <c:numRef>
              <c:f>'Discrete distribution'!$C$4:$C$8</c:f>
              <c:numCache>
                <c:formatCode>General</c:formatCode>
                <c:ptCount val="5"/>
                <c:pt idx="0">
                  <c:v>0.05</c:v>
                </c:pt>
                <c:pt idx="1">
                  <c:v>0.2</c:v>
                </c:pt>
                <c:pt idx="2">
                  <c:v>0.5</c:v>
                </c:pt>
                <c:pt idx="3">
                  <c:v>0.2</c:v>
                </c:pt>
                <c:pt idx="4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9B-4CE6-A4A6-29759C65D9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27730463"/>
        <c:axId val="1"/>
      </c:barChart>
      <c:catAx>
        <c:axId val="13277304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Return</a:t>
                </a:r>
              </a:p>
            </c:rich>
          </c:tx>
          <c:layout>
            <c:manualLayout>
              <c:xMode val="edge"/>
              <c:yMode val="edge"/>
              <c:x val="0.51001676812942087"/>
              <c:y val="0.8706178260309667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Probability</a:t>
                </a:r>
              </a:p>
            </c:rich>
          </c:tx>
          <c:layout>
            <c:manualLayout>
              <c:xMode val="edge"/>
              <c:yMode val="edge"/>
              <c:x val="3.200105211792445E-2"/>
              <c:y val="0.3676595549117258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27730463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Standard Normal pdf</a:t>
            </a:r>
          </a:p>
        </c:rich>
      </c:tx>
      <c:layout>
        <c:manualLayout>
          <c:xMode val="edge"/>
          <c:yMode val="edge"/>
          <c:x val="0.3405192184203284"/>
          <c:y val="3.353774823452480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656056019325443"/>
          <c:y val="0.21037314801656468"/>
          <c:w val="0.78867382197351921"/>
          <c:h val="0.57319060619006024"/>
        </c:manualLayout>
      </c:layout>
      <c:scatterChart>
        <c:scatterStyle val="smooth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'Standard Normal'!$B$9:$B$33</c:f>
              <c:numCache>
                <c:formatCode>0.0</c:formatCode>
                <c:ptCount val="25"/>
                <c:pt idx="0">
                  <c:v>-3</c:v>
                </c:pt>
                <c:pt idx="1">
                  <c:v>-2.75</c:v>
                </c:pt>
                <c:pt idx="2">
                  <c:v>-2.5</c:v>
                </c:pt>
                <c:pt idx="3">
                  <c:v>-2.25</c:v>
                </c:pt>
                <c:pt idx="4">
                  <c:v>-2</c:v>
                </c:pt>
                <c:pt idx="5">
                  <c:v>-1.75</c:v>
                </c:pt>
                <c:pt idx="6">
                  <c:v>-1.5</c:v>
                </c:pt>
                <c:pt idx="7">
                  <c:v>-1.25</c:v>
                </c:pt>
                <c:pt idx="8">
                  <c:v>-1</c:v>
                </c:pt>
                <c:pt idx="9">
                  <c:v>-0.75</c:v>
                </c:pt>
                <c:pt idx="10">
                  <c:v>-0.5</c:v>
                </c:pt>
                <c:pt idx="11">
                  <c:v>-0.25</c:v>
                </c:pt>
                <c:pt idx="12">
                  <c:v>0</c:v>
                </c:pt>
                <c:pt idx="13">
                  <c:v>0.25</c:v>
                </c:pt>
                <c:pt idx="14">
                  <c:v>0.5</c:v>
                </c:pt>
                <c:pt idx="15">
                  <c:v>0.75</c:v>
                </c:pt>
                <c:pt idx="16">
                  <c:v>1</c:v>
                </c:pt>
                <c:pt idx="17">
                  <c:v>1.25</c:v>
                </c:pt>
                <c:pt idx="18">
                  <c:v>1.5</c:v>
                </c:pt>
                <c:pt idx="19">
                  <c:v>1.75</c:v>
                </c:pt>
                <c:pt idx="20">
                  <c:v>2</c:v>
                </c:pt>
                <c:pt idx="21">
                  <c:v>2.25</c:v>
                </c:pt>
                <c:pt idx="22">
                  <c:v>2.5</c:v>
                </c:pt>
                <c:pt idx="23">
                  <c:v>2.75</c:v>
                </c:pt>
                <c:pt idx="24">
                  <c:v>3</c:v>
                </c:pt>
              </c:numCache>
            </c:numRef>
          </c:xVal>
          <c:yVal>
            <c:numRef>
              <c:f>'Standard Normal'!$C$9:$C$33</c:f>
              <c:numCache>
                <c:formatCode>0.00</c:formatCode>
                <c:ptCount val="25"/>
                <c:pt idx="0">
                  <c:v>4.4318484119380075E-3</c:v>
                </c:pt>
                <c:pt idx="1">
                  <c:v>9.0935625015910529E-3</c:v>
                </c:pt>
                <c:pt idx="2">
                  <c:v>1.752830049356854E-2</c:v>
                </c:pt>
                <c:pt idx="3">
                  <c:v>3.1739651835667418E-2</c:v>
                </c:pt>
                <c:pt idx="4">
                  <c:v>5.3990966513188063E-2</c:v>
                </c:pt>
                <c:pt idx="5">
                  <c:v>8.6277318826511532E-2</c:v>
                </c:pt>
                <c:pt idx="6">
                  <c:v>0.12951759566589174</c:v>
                </c:pt>
                <c:pt idx="7">
                  <c:v>0.18264908538902191</c:v>
                </c:pt>
                <c:pt idx="8">
                  <c:v>0.24197072451914337</c:v>
                </c:pt>
                <c:pt idx="9">
                  <c:v>0.30113743215480443</c:v>
                </c:pt>
                <c:pt idx="10">
                  <c:v>0.35206532676429952</c:v>
                </c:pt>
                <c:pt idx="11">
                  <c:v>0.38666811680284924</c:v>
                </c:pt>
                <c:pt idx="12">
                  <c:v>0.3989422804014327</c:v>
                </c:pt>
                <c:pt idx="13">
                  <c:v>0.38666811680284924</c:v>
                </c:pt>
                <c:pt idx="14">
                  <c:v>0.35206532676429952</c:v>
                </c:pt>
                <c:pt idx="15">
                  <c:v>0.30113743215480443</c:v>
                </c:pt>
                <c:pt idx="16">
                  <c:v>0.24197072451914337</c:v>
                </c:pt>
                <c:pt idx="17">
                  <c:v>0.18264908538902191</c:v>
                </c:pt>
                <c:pt idx="18">
                  <c:v>0.12951759566589174</c:v>
                </c:pt>
                <c:pt idx="19">
                  <c:v>8.6277318826511532E-2</c:v>
                </c:pt>
                <c:pt idx="20">
                  <c:v>5.3990966513188063E-2</c:v>
                </c:pt>
                <c:pt idx="21">
                  <c:v>3.1739651835667418E-2</c:v>
                </c:pt>
                <c:pt idx="22">
                  <c:v>1.752830049356854E-2</c:v>
                </c:pt>
                <c:pt idx="23">
                  <c:v>9.0935625015910529E-3</c:v>
                </c:pt>
                <c:pt idx="24">
                  <c:v>4.4318484119380075E-3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571-452C-95C8-9ABF46A92D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6301871"/>
        <c:axId val="1"/>
      </c:scatterChart>
      <c:valAx>
        <c:axId val="13263018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x</a:t>
                </a:r>
              </a:p>
            </c:rich>
          </c:tx>
          <c:layout>
            <c:manualLayout>
              <c:xMode val="edge"/>
              <c:yMode val="edge"/>
              <c:x val="0.53817692566431219"/>
              <c:y val="0.88112811270706071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p(x)</a:t>
                </a:r>
              </a:p>
            </c:rich>
          </c:tx>
          <c:layout>
            <c:manualLayout>
              <c:xMode val="edge"/>
              <c:yMode val="edge"/>
              <c:x val="3.1312112038650891E-2"/>
              <c:y val="0.45123515806451553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26301871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Standard Normal CDF</a:t>
            </a:r>
          </a:p>
        </c:rich>
      </c:tx>
      <c:layout>
        <c:manualLayout>
          <c:xMode val="edge"/>
          <c:yMode val="edge"/>
          <c:x val="0.32521371469347909"/>
          <c:y val="3.374345582086970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447651447940258"/>
          <c:y val="0.20859590871083089"/>
          <c:w val="0.79067584384852108"/>
          <c:h val="0.57977392274039763"/>
        </c:manualLayout>
      </c:layout>
      <c:scatterChart>
        <c:scatterStyle val="smooth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'Standard Normal'!$B$9:$B$33</c:f>
              <c:numCache>
                <c:formatCode>0.0</c:formatCode>
                <c:ptCount val="25"/>
                <c:pt idx="0">
                  <c:v>-3</c:v>
                </c:pt>
                <c:pt idx="1">
                  <c:v>-2.75</c:v>
                </c:pt>
                <c:pt idx="2">
                  <c:v>-2.5</c:v>
                </c:pt>
                <c:pt idx="3">
                  <c:v>-2.25</c:v>
                </c:pt>
                <c:pt idx="4">
                  <c:v>-2</c:v>
                </c:pt>
                <c:pt idx="5">
                  <c:v>-1.75</c:v>
                </c:pt>
                <c:pt idx="6">
                  <c:v>-1.5</c:v>
                </c:pt>
                <c:pt idx="7">
                  <c:v>-1.25</c:v>
                </c:pt>
                <c:pt idx="8">
                  <c:v>-1</c:v>
                </c:pt>
                <c:pt idx="9">
                  <c:v>-0.75</c:v>
                </c:pt>
                <c:pt idx="10">
                  <c:v>-0.5</c:v>
                </c:pt>
                <c:pt idx="11">
                  <c:v>-0.25</c:v>
                </c:pt>
                <c:pt idx="12">
                  <c:v>0</c:v>
                </c:pt>
                <c:pt idx="13">
                  <c:v>0.25</c:v>
                </c:pt>
                <c:pt idx="14">
                  <c:v>0.5</c:v>
                </c:pt>
                <c:pt idx="15">
                  <c:v>0.75</c:v>
                </c:pt>
                <c:pt idx="16">
                  <c:v>1</c:v>
                </c:pt>
                <c:pt idx="17">
                  <c:v>1.25</c:v>
                </c:pt>
                <c:pt idx="18">
                  <c:v>1.5</c:v>
                </c:pt>
                <c:pt idx="19">
                  <c:v>1.75</c:v>
                </c:pt>
                <c:pt idx="20">
                  <c:v>2</c:v>
                </c:pt>
                <c:pt idx="21">
                  <c:v>2.25</c:v>
                </c:pt>
                <c:pt idx="22">
                  <c:v>2.5</c:v>
                </c:pt>
                <c:pt idx="23">
                  <c:v>2.75</c:v>
                </c:pt>
                <c:pt idx="24">
                  <c:v>3</c:v>
                </c:pt>
              </c:numCache>
            </c:numRef>
          </c:xVal>
          <c:yVal>
            <c:numRef>
              <c:f>'Standard Normal'!$D$9:$D$33</c:f>
              <c:numCache>
                <c:formatCode>0.00</c:formatCode>
                <c:ptCount val="25"/>
                <c:pt idx="0">
                  <c:v>1.3498980316300933E-3</c:v>
                </c:pt>
                <c:pt idx="1">
                  <c:v>2.9797632350545551E-3</c:v>
                </c:pt>
                <c:pt idx="2">
                  <c:v>6.2096653257761331E-3</c:v>
                </c:pt>
                <c:pt idx="3">
                  <c:v>1.2224472655044696E-2</c:v>
                </c:pt>
                <c:pt idx="4">
                  <c:v>2.2750131948179191E-2</c:v>
                </c:pt>
                <c:pt idx="5">
                  <c:v>4.00591568638171E-2</c:v>
                </c:pt>
                <c:pt idx="6">
                  <c:v>6.6807201268858057E-2</c:v>
                </c:pt>
                <c:pt idx="7">
                  <c:v>0.10564977366685525</c:v>
                </c:pt>
                <c:pt idx="8">
                  <c:v>0.15865525393145699</c:v>
                </c:pt>
                <c:pt idx="9">
                  <c:v>0.22662735237686821</c:v>
                </c:pt>
                <c:pt idx="10">
                  <c:v>0.30853753872598688</c:v>
                </c:pt>
                <c:pt idx="11">
                  <c:v>0.4012936743170763</c:v>
                </c:pt>
                <c:pt idx="12">
                  <c:v>0.5</c:v>
                </c:pt>
                <c:pt idx="13">
                  <c:v>0.5987063256829237</c:v>
                </c:pt>
                <c:pt idx="14">
                  <c:v>0.69146246127401312</c:v>
                </c:pt>
                <c:pt idx="15">
                  <c:v>0.77337264762313174</c:v>
                </c:pt>
                <c:pt idx="16">
                  <c:v>0.84134474606854304</c:v>
                </c:pt>
                <c:pt idx="17">
                  <c:v>0.89435022633314476</c:v>
                </c:pt>
                <c:pt idx="18">
                  <c:v>0.93319279873114191</c:v>
                </c:pt>
                <c:pt idx="19">
                  <c:v>0.95994084313618289</c:v>
                </c:pt>
                <c:pt idx="20">
                  <c:v>0.97724986805182079</c:v>
                </c:pt>
                <c:pt idx="21">
                  <c:v>0.98777552734495533</c:v>
                </c:pt>
                <c:pt idx="22">
                  <c:v>0.99379033467422384</c:v>
                </c:pt>
                <c:pt idx="23">
                  <c:v>0.99702023676494544</c:v>
                </c:pt>
                <c:pt idx="24">
                  <c:v>0.9986501019683699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FE1-4E57-97D2-0D6EA02AE7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6303535"/>
        <c:axId val="1"/>
      </c:scatterChart>
      <c:valAx>
        <c:axId val="13263035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x</a:t>
                </a:r>
              </a:p>
            </c:rich>
          </c:tx>
          <c:layout>
            <c:manualLayout>
              <c:xMode val="edge"/>
              <c:yMode val="edge"/>
              <c:x val="0.53660262924424051"/>
              <c:y val="0.88346502512822489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Pr(X &lt; x)</a:t>
                </a:r>
              </a:p>
            </c:rich>
          </c:tx>
          <c:layout>
            <c:manualLayout>
              <c:xMode val="edge"/>
              <c:yMode val="edge"/>
              <c:x val="3.2521371469347908E-2"/>
              <c:y val="0.40798905674324276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26303535"/>
        <c:crosses val="autoZero"/>
        <c:crossBetween val="midCat"/>
        <c:majorUnit val="0.2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Probability Scatterplot of X vs. Y</a:t>
            </a:r>
          </a:p>
        </c:rich>
      </c:tx>
      <c:layout>
        <c:manualLayout>
          <c:xMode val="edge"/>
          <c:yMode val="edge"/>
          <c:x val="0.28802770916570836"/>
          <c:y val="4.091035452718210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138575362632933"/>
          <c:y val="0.24546212716309265"/>
          <c:w val="0.85025779745717101"/>
          <c:h val="0.58638174822294353"/>
        </c:manualLayout>
      </c:layout>
      <c:bubbleChart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numFmt formatCode="General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covariance!$F$17:$F$24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</c:numCache>
            </c:numRef>
          </c:xVal>
          <c:yVal>
            <c:numRef>
              <c:f>covariance!$G$17:$G$24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</c:numCache>
            </c:numRef>
          </c:yVal>
          <c:bubbleSize>
            <c:numRef>
              <c:f>covariance!$H$17:$H$24</c:f>
              <c:numCache>
                <c:formatCode>General</c:formatCode>
                <c:ptCount val="8"/>
                <c:pt idx="0">
                  <c:v>0.125</c:v>
                </c:pt>
                <c:pt idx="1">
                  <c:v>0</c:v>
                </c:pt>
                <c:pt idx="2">
                  <c:v>0.25</c:v>
                </c:pt>
                <c:pt idx="3">
                  <c:v>0.125</c:v>
                </c:pt>
                <c:pt idx="4">
                  <c:v>0.125</c:v>
                </c:pt>
                <c:pt idx="5">
                  <c:v>0.25</c:v>
                </c:pt>
                <c:pt idx="6">
                  <c:v>0</c:v>
                </c:pt>
                <c:pt idx="7">
                  <c:v>0.125</c:v>
                </c:pt>
              </c:numCache>
            </c:numRef>
          </c:bubbleSize>
          <c:bubble3D val="1"/>
          <c:extLst>
            <c:ext xmlns:c16="http://schemas.microsoft.com/office/drawing/2014/chart" uri="{C3380CC4-5D6E-409C-BE32-E72D297353CC}">
              <c16:uniqueId val="{00000000-4C8C-47E4-8F97-FCB50B5EE1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1"/>
        </c:dLbls>
        <c:bubbleScale val="100"/>
        <c:showNegBubbles val="0"/>
        <c:axId val="1327733791"/>
        <c:axId val="1"/>
      </c:bubbleChart>
      <c:valAx>
        <c:axId val="13277337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x</a:t>
                </a:r>
              </a:p>
            </c:rich>
          </c:tx>
          <c:layout>
            <c:manualLayout>
              <c:xMode val="edge"/>
              <c:yMode val="edge"/>
              <c:x val="0.51384143315162367"/>
              <c:y val="0.8772998248606829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</a:t>
                </a:r>
              </a:p>
            </c:rich>
          </c:tx>
          <c:layout>
            <c:manualLayout>
              <c:xMode val="edge"/>
              <c:yMode val="edge"/>
              <c:x val="3.6867546773210663E-2"/>
              <c:y val="0.5136522290635087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27733791"/>
        <c:crosses val="autoZero"/>
        <c:crossBetween val="midCat"/>
        <c:majorUnit val="0.5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Joint distribution of X and Y</a:t>
            </a:r>
          </a:p>
        </c:rich>
      </c:tx>
      <c:layout>
        <c:manualLayout>
          <c:xMode val="edge"/>
          <c:yMode val="edge"/>
          <c:x val="0.27252641256462118"/>
          <c:y val="3.8195742299966196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00"/>
      <c:rotY val="20"/>
      <c:depthPercent val="100"/>
      <c:rAngAx val="0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9169230714291152"/>
          <c:y val="0.17014467024530397"/>
          <c:w val="0.7205783111878119"/>
          <c:h val="0.66668932014486448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'bivariate pdf'!$C$4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'bivariate pdf'!$B$5:$B$8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'bivariate pdf'!$C$5:$C$8</c:f>
              <c:numCache>
                <c:formatCode>General</c:formatCode>
                <c:ptCount val="4"/>
                <c:pt idx="0">
                  <c:v>0.125</c:v>
                </c:pt>
                <c:pt idx="1">
                  <c:v>0.25</c:v>
                </c:pt>
                <c:pt idx="2">
                  <c:v>0.125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BE-4478-B382-2BF731F35DE7}"/>
            </c:ext>
          </c:extLst>
        </c:ser>
        <c:ser>
          <c:idx val="1"/>
          <c:order val="1"/>
          <c:tx>
            <c:strRef>
              <c:f>'bivariate pdf'!$D$4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'bivariate pdf'!$B$5:$B$8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'bivariate pdf'!$D$5:$D$8</c:f>
              <c:numCache>
                <c:formatCode>General</c:formatCode>
                <c:ptCount val="4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BE-4478-B382-2BF731F35D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26764399"/>
        <c:axId val="1"/>
        <c:axId val="2"/>
      </c:bar3DChart>
      <c:catAx>
        <c:axId val="13267643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x</a:t>
                </a:r>
              </a:p>
            </c:rich>
          </c:tx>
          <c:layout>
            <c:manualLayout>
              <c:xMode val="edge"/>
              <c:yMode val="edge"/>
              <c:x val="0.42726598580046543"/>
              <c:y val="0.8611403718537833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1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8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p(x,y)</a:t>
                </a:r>
              </a:p>
            </c:rich>
          </c:tx>
          <c:layout>
            <c:manualLayout>
              <c:xMode val="edge"/>
              <c:yMode val="edge"/>
              <c:x val="0.13626320628231059"/>
              <c:y val="0.4479318869723308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26764399"/>
        <c:crosses val="autoZero"/>
        <c:crossBetween val="between"/>
      </c:valAx>
      <c:serAx>
        <c:axId val="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</a:t>
                </a:r>
              </a:p>
            </c:rich>
          </c:tx>
          <c:layout>
            <c:manualLayout>
              <c:xMode val="edge"/>
              <c:yMode val="edge"/>
              <c:x val="0.85915106333931424"/>
              <c:y val="0.746553144953884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tickLblSkip val="1"/>
        <c:tickMarkSkip val="1"/>
      </c:ser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Marginal Distribution for X</a:t>
            </a:r>
          </a:p>
        </c:rich>
      </c:tx>
      <c:layout>
        <c:manualLayout>
          <c:xMode val="edge"/>
          <c:yMode val="edge"/>
          <c:x val="0.28144679488632085"/>
          <c:y val="3.819574229996619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359980906670019"/>
          <c:y val="0.19792339191800665"/>
          <c:w val="0.75451693948247722"/>
          <c:h val="0.5833531551267564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'bivariate pdf'!$B$5:$B$8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'bivariate pdf'!$E$5:$E$8</c:f>
              <c:numCache>
                <c:formatCode>General</c:formatCode>
                <c:ptCount val="4"/>
                <c:pt idx="0">
                  <c:v>0.125</c:v>
                </c:pt>
                <c:pt idx="1">
                  <c:v>0.375</c:v>
                </c:pt>
                <c:pt idx="2">
                  <c:v>0.375</c:v>
                </c:pt>
                <c:pt idx="3">
                  <c:v>0.125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6D-4692-8EB4-CFDB45110F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26770223"/>
        <c:axId val="1"/>
      </c:barChart>
      <c:catAx>
        <c:axId val="13267702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x</a:t>
                </a:r>
              </a:p>
            </c:rich>
          </c:tx>
          <c:layout>
            <c:manualLayout>
              <c:xMode val="edge"/>
              <c:yMode val="edge"/>
              <c:x val="0.56588770461185789"/>
              <c:y val="0.8750297326901347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p(x)</a:t>
                </a:r>
              </a:p>
            </c:rich>
          </c:tx>
          <c:layout>
            <c:manualLayout>
              <c:xMode val="edge"/>
              <c:yMode val="edge"/>
              <c:x val="4.7905837427458867E-2"/>
              <c:y val="0.4479318869723308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26770223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Marginal Distribution for Y</a:t>
            </a:r>
          </a:p>
        </c:rich>
      </c:tx>
      <c:layout>
        <c:manualLayout>
          <c:xMode val="edge"/>
          <c:yMode val="edge"/>
          <c:x val="0.25000801286294438"/>
          <c:y val="3.819574229996619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466313227411182"/>
          <c:y val="0.18750637129074316"/>
          <c:w val="0.77742217698477223"/>
          <c:h val="0.6423829386812496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'bivariate pdf'!$C$4:$D$4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cat>
          <c:val>
            <c:numRef>
              <c:f>'bivariate pdf'!$C$9:$D$9</c:f>
              <c:numCache>
                <c:formatCode>General</c:formatCode>
                <c:ptCount val="2"/>
                <c:pt idx="0">
                  <c:v>0.5</c:v>
                </c:pt>
                <c:pt idx="1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E1-4A17-A76E-8306DD47C4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26767311"/>
        <c:axId val="1"/>
      </c:barChart>
      <c:catAx>
        <c:axId val="13267673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5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</a:t>
                </a:r>
              </a:p>
            </c:rich>
          </c:tx>
          <c:layout>
            <c:manualLayout>
              <c:xMode val="edge"/>
              <c:yMode val="edge"/>
              <c:x val="0.54453800061928981"/>
              <c:y val="0.8958637739446616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5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p(y)</a:t>
                </a:r>
              </a:p>
            </c:rich>
          </c:tx>
          <c:layout>
            <c:manualLayout>
              <c:xMode val="edge"/>
              <c:yMode val="edge"/>
              <c:x val="5.4796276791878221E-2"/>
              <c:y val="0.4652935880177700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26767311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Bivariate Normal Distribution</a:t>
            </a:r>
          </a:p>
        </c:rich>
      </c:tx>
      <c:layout>
        <c:manualLayout>
          <c:xMode val="edge"/>
          <c:yMode val="edge"/>
          <c:x val="0.28350431828813483"/>
          <c:y val="3.3803938600377878E-2"/>
        </c:manualLayout>
      </c:layout>
      <c:overlay val="0"/>
      <c:spPr>
        <a:noFill/>
        <a:ln w="25400">
          <a:noFill/>
        </a:ln>
      </c:spPr>
    </c:title>
    <c:autoTitleDeleted val="0"/>
    <c:view3D>
      <c:rotX val="19"/>
      <c:hPercent val="100"/>
      <c:rotY val="59"/>
      <c:depthPercent val="100"/>
      <c:rAngAx val="0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0679957195785901"/>
          <c:y val="0.16056870835179493"/>
          <c:w val="0.72429527891420753"/>
          <c:h val="0.69861473107447625"/>
        </c:manualLayout>
      </c:layout>
      <c:surface3DChart>
        <c:wireframe val="0"/>
        <c:ser>
          <c:idx val="0"/>
          <c:order val="0"/>
          <c:tx>
            <c:strRef>
              <c:f>'bivariate pdf'!$C$41</c:f>
              <c:strCache>
                <c:ptCount val="1"/>
                <c:pt idx="0">
                  <c:v>-3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'bivariate pdf'!$D$40:$P$40</c:f>
              <c:numCache>
                <c:formatCode>General</c:formatCode>
                <c:ptCount val="13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</c:v>
                </c:pt>
                <c:pt idx="5">
                  <c:v>-0.5</c:v>
                </c:pt>
                <c:pt idx="6">
                  <c:v>0</c:v>
                </c:pt>
                <c:pt idx="7">
                  <c:v>0.5</c:v>
                </c:pt>
                <c:pt idx="8">
                  <c:v>1</c:v>
                </c:pt>
                <c:pt idx="9">
                  <c:v>1.5</c:v>
                </c:pt>
                <c:pt idx="10">
                  <c:v>2</c:v>
                </c:pt>
                <c:pt idx="11">
                  <c:v>2.5</c:v>
                </c:pt>
                <c:pt idx="12">
                  <c:v>3</c:v>
                </c:pt>
              </c:numCache>
            </c:numRef>
          </c:cat>
          <c:val>
            <c:numRef>
              <c:f>'bivariate pdf'!$D$41:$P$41</c:f>
              <c:numCache>
                <c:formatCode>General</c:formatCode>
                <c:ptCount val="13"/>
                <c:pt idx="0">
                  <c:v>1.9385166694983408E-4</c:v>
                </c:pt>
                <c:pt idx="1">
                  <c:v>7.6669821565264083E-4</c:v>
                </c:pt>
                <c:pt idx="2">
                  <c:v>2.3615967618886543E-3</c:v>
                </c:pt>
                <c:pt idx="3">
                  <c:v>5.6651761264073924E-3</c:v>
                </c:pt>
                <c:pt idx="4">
                  <c:v>1.0583942396302148E-2</c:v>
                </c:pt>
                <c:pt idx="5">
                  <c:v>1.5399545319433217E-2</c:v>
                </c:pt>
                <c:pt idx="6">
                  <c:v>1.7449970956648235E-2</c:v>
                </c:pt>
                <c:pt idx="7">
                  <c:v>1.5399545319433217E-2</c:v>
                </c:pt>
                <c:pt idx="8">
                  <c:v>1.0583942396302148E-2</c:v>
                </c:pt>
                <c:pt idx="9">
                  <c:v>5.6651761264073924E-3</c:v>
                </c:pt>
                <c:pt idx="10">
                  <c:v>2.3615967618886543E-3</c:v>
                </c:pt>
                <c:pt idx="11">
                  <c:v>7.6669821565264083E-4</c:v>
                </c:pt>
                <c:pt idx="12">
                  <c:v>1.9385166694983408E-4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C1-40B1-9BD2-A0968F83BA06}"/>
            </c:ext>
          </c:extLst>
        </c:ser>
        <c:ser>
          <c:idx val="1"/>
          <c:order val="1"/>
          <c:tx>
            <c:strRef>
              <c:f>'bivariate pdf'!$C$42</c:f>
              <c:strCache>
                <c:ptCount val="1"/>
                <c:pt idx="0">
                  <c:v>-2.5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'bivariate pdf'!$D$40:$P$40</c:f>
              <c:numCache>
                <c:formatCode>General</c:formatCode>
                <c:ptCount val="13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</c:v>
                </c:pt>
                <c:pt idx="5">
                  <c:v>-0.5</c:v>
                </c:pt>
                <c:pt idx="6">
                  <c:v>0</c:v>
                </c:pt>
                <c:pt idx="7">
                  <c:v>0.5</c:v>
                </c:pt>
                <c:pt idx="8">
                  <c:v>1</c:v>
                </c:pt>
                <c:pt idx="9">
                  <c:v>1.5</c:v>
                </c:pt>
                <c:pt idx="10">
                  <c:v>2</c:v>
                </c:pt>
                <c:pt idx="11">
                  <c:v>2.5</c:v>
                </c:pt>
                <c:pt idx="12">
                  <c:v>3</c:v>
                </c:pt>
              </c:numCache>
            </c:numRef>
          </c:cat>
          <c:val>
            <c:numRef>
              <c:f>'bivariate pdf'!$D$42:$P$42</c:f>
              <c:numCache>
                <c:formatCode>General</c:formatCode>
                <c:ptCount val="13"/>
                <c:pt idx="0">
                  <c:v>7.6669821565264083E-4</c:v>
                </c:pt>
                <c:pt idx="1">
                  <c:v>3.0323502662325005E-3</c:v>
                </c:pt>
                <c:pt idx="2">
                  <c:v>9.3402963818704256E-3</c:v>
                </c:pt>
                <c:pt idx="3">
                  <c:v>2.2406206228799238E-2</c:v>
                </c:pt>
                <c:pt idx="4">
                  <c:v>4.1860304208346862E-2</c:v>
                </c:pt>
                <c:pt idx="5">
                  <c:v>6.090638323645084E-2</c:v>
                </c:pt>
                <c:pt idx="6">
                  <c:v>6.9015973946279563E-2</c:v>
                </c:pt>
                <c:pt idx="7">
                  <c:v>6.090638323645084E-2</c:v>
                </c:pt>
                <c:pt idx="8">
                  <c:v>4.1860304208346862E-2</c:v>
                </c:pt>
                <c:pt idx="9">
                  <c:v>2.2406206228799238E-2</c:v>
                </c:pt>
                <c:pt idx="10">
                  <c:v>9.3402963818704256E-3</c:v>
                </c:pt>
                <c:pt idx="11">
                  <c:v>3.0323502662325005E-3</c:v>
                </c:pt>
                <c:pt idx="12">
                  <c:v>7.6669821565264083E-4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C1-40B1-9BD2-A0968F83BA06}"/>
            </c:ext>
          </c:extLst>
        </c:ser>
        <c:ser>
          <c:idx val="2"/>
          <c:order val="2"/>
          <c:tx>
            <c:strRef>
              <c:f>'bivariate pdf'!$C$43</c:f>
              <c:strCache>
                <c:ptCount val="1"/>
                <c:pt idx="0">
                  <c:v>-2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'bivariate pdf'!$D$40:$P$40</c:f>
              <c:numCache>
                <c:formatCode>General</c:formatCode>
                <c:ptCount val="13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</c:v>
                </c:pt>
                <c:pt idx="5">
                  <c:v>-0.5</c:v>
                </c:pt>
                <c:pt idx="6">
                  <c:v>0</c:v>
                </c:pt>
                <c:pt idx="7">
                  <c:v>0.5</c:v>
                </c:pt>
                <c:pt idx="8">
                  <c:v>1</c:v>
                </c:pt>
                <c:pt idx="9">
                  <c:v>1.5</c:v>
                </c:pt>
                <c:pt idx="10">
                  <c:v>2</c:v>
                </c:pt>
                <c:pt idx="11">
                  <c:v>2.5</c:v>
                </c:pt>
                <c:pt idx="12">
                  <c:v>3</c:v>
                </c:pt>
              </c:numCache>
            </c:numRef>
          </c:cat>
          <c:val>
            <c:numRef>
              <c:f>'bivariate pdf'!$D$43:$P$43</c:f>
              <c:numCache>
                <c:formatCode>General</c:formatCode>
                <c:ptCount val="13"/>
                <c:pt idx="0">
                  <c:v>2.3615967618886543E-3</c:v>
                </c:pt>
                <c:pt idx="1">
                  <c:v>9.3402963818704256E-3</c:v>
                </c:pt>
                <c:pt idx="2">
                  <c:v>2.8770138289325408E-2</c:v>
                </c:pt>
                <c:pt idx="3">
                  <c:v>6.9015973946279563E-2</c:v>
                </c:pt>
                <c:pt idx="4">
                  <c:v>0.12893881432338439</c:v>
                </c:pt>
                <c:pt idx="5">
                  <c:v>0.18760486785157462</c:v>
                </c:pt>
                <c:pt idx="6">
                  <c:v>0.21258416579381817</c:v>
                </c:pt>
                <c:pt idx="7">
                  <c:v>0.18760486785157462</c:v>
                </c:pt>
                <c:pt idx="8">
                  <c:v>0.12893881432338439</c:v>
                </c:pt>
                <c:pt idx="9">
                  <c:v>6.9015973946279563E-2</c:v>
                </c:pt>
                <c:pt idx="10">
                  <c:v>2.8770138289325408E-2</c:v>
                </c:pt>
                <c:pt idx="11">
                  <c:v>9.3402963818704256E-3</c:v>
                </c:pt>
                <c:pt idx="12">
                  <c:v>2.3615967618886543E-3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C1-40B1-9BD2-A0968F83BA06}"/>
            </c:ext>
          </c:extLst>
        </c:ser>
        <c:ser>
          <c:idx val="3"/>
          <c:order val="3"/>
          <c:tx>
            <c:strRef>
              <c:f>'bivariate pdf'!$C$44</c:f>
              <c:strCache>
                <c:ptCount val="1"/>
                <c:pt idx="0">
                  <c:v>-1.5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'bivariate pdf'!$D$40:$P$40</c:f>
              <c:numCache>
                <c:formatCode>General</c:formatCode>
                <c:ptCount val="13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</c:v>
                </c:pt>
                <c:pt idx="5">
                  <c:v>-0.5</c:v>
                </c:pt>
                <c:pt idx="6">
                  <c:v>0</c:v>
                </c:pt>
                <c:pt idx="7">
                  <c:v>0.5</c:v>
                </c:pt>
                <c:pt idx="8">
                  <c:v>1</c:v>
                </c:pt>
                <c:pt idx="9">
                  <c:v>1.5</c:v>
                </c:pt>
                <c:pt idx="10">
                  <c:v>2</c:v>
                </c:pt>
                <c:pt idx="11">
                  <c:v>2.5</c:v>
                </c:pt>
                <c:pt idx="12">
                  <c:v>3</c:v>
                </c:pt>
              </c:numCache>
            </c:numRef>
          </c:cat>
          <c:val>
            <c:numRef>
              <c:f>'bivariate pdf'!$D$44:$P$44</c:f>
              <c:numCache>
                <c:formatCode>General</c:formatCode>
                <c:ptCount val="13"/>
                <c:pt idx="0">
                  <c:v>5.6651761264073924E-3</c:v>
                </c:pt>
                <c:pt idx="1">
                  <c:v>2.2406206228799238E-2</c:v>
                </c:pt>
                <c:pt idx="2">
                  <c:v>6.9015973946279563E-2</c:v>
                </c:pt>
                <c:pt idx="3">
                  <c:v>0.16556071478880693</c:v>
                </c:pt>
                <c:pt idx="4">
                  <c:v>0.30930813611377772</c:v>
                </c:pt>
                <c:pt idx="5">
                  <c:v>0.45004068251710461</c:v>
                </c:pt>
                <c:pt idx="6">
                  <c:v>0.50996290321139581</c:v>
                </c:pt>
                <c:pt idx="7">
                  <c:v>0.45004068251710461</c:v>
                </c:pt>
                <c:pt idx="8">
                  <c:v>0.30930813611377772</c:v>
                </c:pt>
                <c:pt idx="9">
                  <c:v>0.16556071478880693</c:v>
                </c:pt>
                <c:pt idx="10">
                  <c:v>6.9015973946279563E-2</c:v>
                </c:pt>
                <c:pt idx="11">
                  <c:v>2.2406206228799238E-2</c:v>
                </c:pt>
                <c:pt idx="12">
                  <c:v>5.6651761264073924E-3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6C1-40B1-9BD2-A0968F83BA06}"/>
            </c:ext>
          </c:extLst>
        </c:ser>
        <c:ser>
          <c:idx val="4"/>
          <c:order val="4"/>
          <c:tx>
            <c:strRef>
              <c:f>'bivariate pdf'!$C$45</c:f>
              <c:strCache>
                <c:ptCount val="1"/>
                <c:pt idx="0">
                  <c:v>-1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'bivariate pdf'!$D$40:$P$40</c:f>
              <c:numCache>
                <c:formatCode>General</c:formatCode>
                <c:ptCount val="13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</c:v>
                </c:pt>
                <c:pt idx="5">
                  <c:v>-0.5</c:v>
                </c:pt>
                <c:pt idx="6">
                  <c:v>0</c:v>
                </c:pt>
                <c:pt idx="7">
                  <c:v>0.5</c:v>
                </c:pt>
                <c:pt idx="8">
                  <c:v>1</c:v>
                </c:pt>
                <c:pt idx="9">
                  <c:v>1.5</c:v>
                </c:pt>
                <c:pt idx="10">
                  <c:v>2</c:v>
                </c:pt>
                <c:pt idx="11">
                  <c:v>2.5</c:v>
                </c:pt>
                <c:pt idx="12">
                  <c:v>3</c:v>
                </c:pt>
              </c:numCache>
            </c:numRef>
          </c:cat>
          <c:val>
            <c:numRef>
              <c:f>'bivariate pdf'!$D$45:$P$45</c:f>
              <c:numCache>
                <c:formatCode>General</c:formatCode>
                <c:ptCount val="13"/>
                <c:pt idx="0">
                  <c:v>1.0583942396302148E-2</c:v>
                </c:pt>
                <c:pt idx="1">
                  <c:v>4.1860304208346862E-2</c:v>
                </c:pt>
                <c:pt idx="2">
                  <c:v>0.12893881432338439</c:v>
                </c:pt>
                <c:pt idx="3">
                  <c:v>0.30930813611377772</c:v>
                </c:pt>
                <c:pt idx="4">
                  <c:v>0.57786367489546087</c:v>
                </c:pt>
                <c:pt idx="5">
                  <c:v>0.84078668579261906</c:v>
                </c:pt>
                <c:pt idx="6">
                  <c:v>0.95273613236508992</c:v>
                </c:pt>
                <c:pt idx="7">
                  <c:v>0.84078668579261906</c:v>
                </c:pt>
                <c:pt idx="8">
                  <c:v>0.57786367489546087</c:v>
                </c:pt>
                <c:pt idx="9">
                  <c:v>0.30930813611377772</c:v>
                </c:pt>
                <c:pt idx="10">
                  <c:v>0.12893881432338439</c:v>
                </c:pt>
                <c:pt idx="11">
                  <c:v>4.1860304208346862E-2</c:v>
                </c:pt>
                <c:pt idx="12">
                  <c:v>1.0583942396302148E-2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6C1-40B1-9BD2-A0968F83BA06}"/>
            </c:ext>
          </c:extLst>
        </c:ser>
        <c:ser>
          <c:idx val="5"/>
          <c:order val="5"/>
          <c:tx>
            <c:strRef>
              <c:f>'bivariate pdf'!$C$46</c:f>
              <c:strCache>
                <c:ptCount val="1"/>
                <c:pt idx="0">
                  <c:v>-0.5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'bivariate pdf'!$D$40:$P$40</c:f>
              <c:numCache>
                <c:formatCode>General</c:formatCode>
                <c:ptCount val="13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</c:v>
                </c:pt>
                <c:pt idx="5">
                  <c:v>-0.5</c:v>
                </c:pt>
                <c:pt idx="6">
                  <c:v>0</c:v>
                </c:pt>
                <c:pt idx="7">
                  <c:v>0.5</c:v>
                </c:pt>
                <c:pt idx="8">
                  <c:v>1</c:v>
                </c:pt>
                <c:pt idx="9">
                  <c:v>1.5</c:v>
                </c:pt>
                <c:pt idx="10">
                  <c:v>2</c:v>
                </c:pt>
                <c:pt idx="11">
                  <c:v>2.5</c:v>
                </c:pt>
                <c:pt idx="12">
                  <c:v>3</c:v>
                </c:pt>
              </c:numCache>
            </c:numRef>
          </c:cat>
          <c:val>
            <c:numRef>
              <c:f>'bivariate pdf'!$D$46:$P$46</c:f>
              <c:numCache>
                <c:formatCode>General</c:formatCode>
                <c:ptCount val="13"/>
                <c:pt idx="0">
                  <c:v>1.5399545319433217E-2</c:v>
                </c:pt>
                <c:pt idx="1">
                  <c:v>6.090638323645084E-2</c:v>
                </c:pt>
                <c:pt idx="2">
                  <c:v>0.18760486785157462</c:v>
                </c:pt>
                <c:pt idx="3">
                  <c:v>0.45004068251710461</c:v>
                </c:pt>
                <c:pt idx="4">
                  <c:v>0.84078668579261906</c:v>
                </c:pt>
                <c:pt idx="5">
                  <c:v>1.2233374093535518</c:v>
                </c:pt>
                <c:pt idx="6">
                  <c:v>1.3862228929877562</c:v>
                </c:pt>
                <c:pt idx="7">
                  <c:v>1.2233374093535518</c:v>
                </c:pt>
                <c:pt idx="8">
                  <c:v>0.84078668579261906</c:v>
                </c:pt>
                <c:pt idx="9">
                  <c:v>0.45004068251710461</c:v>
                </c:pt>
                <c:pt idx="10">
                  <c:v>0.18760486785157462</c:v>
                </c:pt>
                <c:pt idx="11">
                  <c:v>6.090638323645084E-2</c:v>
                </c:pt>
                <c:pt idx="12">
                  <c:v>1.5399545319433217E-2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6C1-40B1-9BD2-A0968F83BA06}"/>
            </c:ext>
          </c:extLst>
        </c:ser>
        <c:ser>
          <c:idx val="6"/>
          <c:order val="6"/>
          <c:tx>
            <c:strRef>
              <c:f>'bivariate pdf'!$C$47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'bivariate pdf'!$D$40:$P$40</c:f>
              <c:numCache>
                <c:formatCode>General</c:formatCode>
                <c:ptCount val="13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</c:v>
                </c:pt>
                <c:pt idx="5">
                  <c:v>-0.5</c:v>
                </c:pt>
                <c:pt idx="6">
                  <c:v>0</c:v>
                </c:pt>
                <c:pt idx="7">
                  <c:v>0.5</c:v>
                </c:pt>
                <c:pt idx="8">
                  <c:v>1</c:v>
                </c:pt>
                <c:pt idx="9">
                  <c:v>1.5</c:v>
                </c:pt>
                <c:pt idx="10">
                  <c:v>2</c:v>
                </c:pt>
                <c:pt idx="11">
                  <c:v>2.5</c:v>
                </c:pt>
                <c:pt idx="12">
                  <c:v>3</c:v>
                </c:pt>
              </c:numCache>
            </c:numRef>
          </c:cat>
          <c:val>
            <c:numRef>
              <c:f>'bivariate pdf'!$D$47:$P$47</c:f>
              <c:numCache>
                <c:formatCode>General</c:formatCode>
                <c:ptCount val="13"/>
                <c:pt idx="0">
                  <c:v>1.7449970956648235E-2</c:v>
                </c:pt>
                <c:pt idx="1">
                  <c:v>6.9015973946279563E-2</c:v>
                </c:pt>
                <c:pt idx="2">
                  <c:v>0.21258416579381817</c:v>
                </c:pt>
                <c:pt idx="3">
                  <c:v>0.50996290321139581</c:v>
                </c:pt>
                <c:pt idx="4">
                  <c:v>0.95273613236508992</c:v>
                </c:pt>
                <c:pt idx="5">
                  <c:v>1.3862228929877562</c:v>
                </c:pt>
                <c:pt idx="6">
                  <c:v>1.5707963267948966</c:v>
                </c:pt>
                <c:pt idx="7">
                  <c:v>1.3862228929877562</c:v>
                </c:pt>
                <c:pt idx="8">
                  <c:v>0.95273613236508992</c:v>
                </c:pt>
                <c:pt idx="9">
                  <c:v>0.50996290321139581</c:v>
                </c:pt>
                <c:pt idx="10">
                  <c:v>0.21258416579381817</c:v>
                </c:pt>
                <c:pt idx="11">
                  <c:v>6.9015973946279563E-2</c:v>
                </c:pt>
                <c:pt idx="12">
                  <c:v>1.7449970956648235E-2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6C1-40B1-9BD2-A0968F83BA06}"/>
            </c:ext>
          </c:extLst>
        </c:ser>
        <c:ser>
          <c:idx val="7"/>
          <c:order val="7"/>
          <c:tx>
            <c:strRef>
              <c:f>'bivariate pdf'!$C$48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'bivariate pdf'!$D$40:$P$40</c:f>
              <c:numCache>
                <c:formatCode>General</c:formatCode>
                <c:ptCount val="13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</c:v>
                </c:pt>
                <c:pt idx="5">
                  <c:v>-0.5</c:v>
                </c:pt>
                <c:pt idx="6">
                  <c:v>0</c:v>
                </c:pt>
                <c:pt idx="7">
                  <c:v>0.5</c:v>
                </c:pt>
                <c:pt idx="8">
                  <c:v>1</c:v>
                </c:pt>
                <c:pt idx="9">
                  <c:v>1.5</c:v>
                </c:pt>
                <c:pt idx="10">
                  <c:v>2</c:v>
                </c:pt>
                <c:pt idx="11">
                  <c:v>2.5</c:v>
                </c:pt>
                <c:pt idx="12">
                  <c:v>3</c:v>
                </c:pt>
              </c:numCache>
            </c:numRef>
          </c:cat>
          <c:val>
            <c:numRef>
              <c:f>'bivariate pdf'!$D$48:$P$48</c:f>
              <c:numCache>
                <c:formatCode>General</c:formatCode>
                <c:ptCount val="13"/>
                <c:pt idx="0">
                  <c:v>1.5399545319433217E-2</c:v>
                </c:pt>
                <c:pt idx="1">
                  <c:v>6.090638323645084E-2</c:v>
                </c:pt>
                <c:pt idx="2">
                  <c:v>0.18760486785157462</c:v>
                </c:pt>
                <c:pt idx="3">
                  <c:v>0.45004068251710461</c:v>
                </c:pt>
                <c:pt idx="4">
                  <c:v>0.84078668579261906</c:v>
                </c:pt>
                <c:pt idx="5">
                  <c:v>1.2233374093535518</c:v>
                </c:pt>
                <c:pt idx="6">
                  <c:v>1.3862228929877562</c:v>
                </c:pt>
                <c:pt idx="7">
                  <c:v>1.2233374093535518</c:v>
                </c:pt>
                <c:pt idx="8">
                  <c:v>0.84078668579261906</c:v>
                </c:pt>
                <c:pt idx="9">
                  <c:v>0.45004068251710461</c:v>
                </c:pt>
                <c:pt idx="10">
                  <c:v>0.18760486785157462</c:v>
                </c:pt>
                <c:pt idx="11">
                  <c:v>6.090638323645084E-2</c:v>
                </c:pt>
                <c:pt idx="12">
                  <c:v>1.5399545319433217E-2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6C1-40B1-9BD2-A0968F83BA06}"/>
            </c:ext>
          </c:extLst>
        </c:ser>
        <c:ser>
          <c:idx val="8"/>
          <c:order val="8"/>
          <c:tx>
            <c:strRef>
              <c:f>'bivariate pdf'!$C$49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'bivariate pdf'!$D$40:$P$40</c:f>
              <c:numCache>
                <c:formatCode>General</c:formatCode>
                <c:ptCount val="13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</c:v>
                </c:pt>
                <c:pt idx="5">
                  <c:v>-0.5</c:v>
                </c:pt>
                <c:pt idx="6">
                  <c:v>0</c:v>
                </c:pt>
                <c:pt idx="7">
                  <c:v>0.5</c:v>
                </c:pt>
                <c:pt idx="8">
                  <c:v>1</c:v>
                </c:pt>
                <c:pt idx="9">
                  <c:v>1.5</c:v>
                </c:pt>
                <c:pt idx="10">
                  <c:v>2</c:v>
                </c:pt>
                <c:pt idx="11">
                  <c:v>2.5</c:v>
                </c:pt>
                <c:pt idx="12">
                  <c:v>3</c:v>
                </c:pt>
              </c:numCache>
            </c:numRef>
          </c:cat>
          <c:val>
            <c:numRef>
              <c:f>'bivariate pdf'!$D$49:$P$49</c:f>
              <c:numCache>
                <c:formatCode>General</c:formatCode>
                <c:ptCount val="13"/>
                <c:pt idx="0">
                  <c:v>1.0583942396302148E-2</c:v>
                </c:pt>
                <c:pt idx="1">
                  <c:v>4.1860304208346862E-2</c:v>
                </c:pt>
                <c:pt idx="2">
                  <c:v>0.12893881432338439</c:v>
                </c:pt>
                <c:pt idx="3">
                  <c:v>0.30930813611377772</c:v>
                </c:pt>
                <c:pt idx="4">
                  <c:v>0.57786367489546087</c:v>
                </c:pt>
                <c:pt idx="5">
                  <c:v>0.84078668579261906</c:v>
                </c:pt>
                <c:pt idx="6">
                  <c:v>0.95273613236508992</c:v>
                </c:pt>
                <c:pt idx="7">
                  <c:v>0.84078668579261906</c:v>
                </c:pt>
                <c:pt idx="8">
                  <c:v>0.57786367489546087</c:v>
                </c:pt>
                <c:pt idx="9">
                  <c:v>0.30930813611377772</c:v>
                </c:pt>
                <c:pt idx="10">
                  <c:v>0.12893881432338439</c:v>
                </c:pt>
                <c:pt idx="11">
                  <c:v>4.1860304208346862E-2</c:v>
                </c:pt>
                <c:pt idx="12">
                  <c:v>1.0583942396302148E-2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6C1-40B1-9BD2-A0968F83BA06}"/>
            </c:ext>
          </c:extLst>
        </c:ser>
        <c:ser>
          <c:idx val="9"/>
          <c:order val="9"/>
          <c:tx>
            <c:strRef>
              <c:f>'bivariate pdf'!$C$50</c:f>
              <c:strCache>
                <c:ptCount val="1"/>
                <c:pt idx="0">
                  <c:v>1.5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'bivariate pdf'!$D$40:$P$40</c:f>
              <c:numCache>
                <c:formatCode>General</c:formatCode>
                <c:ptCount val="13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</c:v>
                </c:pt>
                <c:pt idx="5">
                  <c:v>-0.5</c:v>
                </c:pt>
                <c:pt idx="6">
                  <c:v>0</c:v>
                </c:pt>
                <c:pt idx="7">
                  <c:v>0.5</c:v>
                </c:pt>
                <c:pt idx="8">
                  <c:v>1</c:v>
                </c:pt>
                <c:pt idx="9">
                  <c:v>1.5</c:v>
                </c:pt>
                <c:pt idx="10">
                  <c:v>2</c:v>
                </c:pt>
                <c:pt idx="11">
                  <c:v>2.5</c:v>
                </c:pt>
                <c:pt idx="12">
                  <c:v>3</c:v>
                </c:pt>
              </c:numCache>
            </c:numRef>
          </c:cat>
          <c:val>
            <c:numRef>
              <c:f>'bivariate pdf'!$D$50:$P$50</c:f>
              <c:numCache>
                <c:formatCode>General</c:formatCode>
                <c:ptCount val="13"/>
                <c:pt idx="0">
                  <c:v>5.6651761264073924E-3</c:v>
                </c:pt>
                <c:pt idx="1">
                  <c:v>2.2406206228799238E-2</c:v>
                </c:pt>
                <c:pt idx="2">
                  <c:v>6.9015973946279563E-2</c:v>
                </c:pt>
                <c:pt idx="3">
                  <c:v>0.16556071478880693</c:v>
                </c:pt>
                <c:pt idx="4">
                  <c:v>0.30930813611377772</c:v>
                </c:pt>
                <c:pt idx="5">
                  <c:v>0.45004068251710461</c:v>
                </c:pt>
                <c:pt idx="6">
                  <c:v>0.50996290321139581</c:v>
                </c:pt>
                <c:pt idx="7">
                  <c:v>0.45004068251710461</c:v>
                </c:pt>
                <c:pt idx="8">
                  <c:v>0.30930813611377772</c:v>
                </c:pt>
                <c:pt idx="9">
                  <c:v>0.16556071478880693</c:v>
                </c:pt>
                <c:pt idx="10">
                  <c:v>6.9015973946279563E-2</c:v>
                </c:pt>
                <c:pt idx="11">
                  <c:v>2.2406206228799238E-2</c:v>
                </c:pt>
                <c:pt idx="12">
                  <c:v>5.6651761264073924E-3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6C1-40B1-9BD2-A0968F83BA06}"/>
            </c:ext>
          </c:extLst>
        </c:ser>
        <c:ser>
          <c:idx val="10"/>
          <c:order val="10"/>
          <c:tx>
            <c:strRef>
              <c:f>'bivariate pdf'!$C$51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'bivariate pdf'!$D$40:$P$40</c:f>
              <c:numCache>
                <c:formatCode>General</c:formatCode>
                <c:ptCount val="13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</c:v>
                </c:pt>
                <c:pt idx="5">
                  <c:v>-0.5</c:v>
                </c:pt>
                <c:pt idx="6">
                  <c:v>0</c:v>
                </c:pt>
                <c:pt idx="7">
                  <c:v>0.5</c:v>
                </c:pt>
                <c:pt idx="8">
                  <c:v>1</c:v>
                </c:pt>
                <c:pt idx="9">
                  <c:v>1.5</c:v>
                </c:pt>
                <c:pt idx="10">
                  <c:v>2</c:v>
                </c:pt>
                <c:pt idx="11">
                  <c:v>2.5</c:v>
                </c:pt>
                <c:pt idx="12">
                  <c:v>3</c:v>
                </c:pt>
              </c:numCache>
            </c:numRef>
          </c:cat>
          <c:val>
            <c:numRef>
              <c:f>'bivariate pdf'!$D$51:$P$51</c:f>
              <c:numCache>
                <c:formatCode>General</c:formatCode>
                <c:ptCount val="13"/>
                <c:pt idx="0">
                  <c:v>2.3615967618886543E-3</c:v>
                </c:pt>
                <c:pt idx="1">
                  <c:v>9.3402963818704256E-3</c:v>
                </c:pt>
                <c:pt idx="2">
                  <c:v>2.8770138289325408E-2</c:v>
                </c:pt>
                <c:pt idx="3">
                  <c:v>6.9015973946279563E-2</c:v>
                </c:pt>
                <c:pt idx="4">
                  <c:v>0.12893881432338439</c:v>
                </c:pt>
                <c:pt idx="5">
                  <c:v>0.18760486785157462</c:v>
                </c:pt>
                <c:pt idx="6">
                  <c:v>0.21258416579381817</c:v>
                </c:pt>
                <c:pt idx="7">
                  <c:v>0.18760486785157462</c:v>
                </c:pt>
                <c:pt idx="8">
                  <c:v>0.12893881432338439</c:v>
                </c:pt>
                <c:pt idx="9">
                  <c:v>6.9015973946279563E-2</c:v>
                </c:pt>
                <c:pt idx="10">
                  <c:v>2.8770138289325408E-2</c:v>
                </c:pt>
                <c:pt idx="11">
                  <c:v>9.3402963818704256E-3</c:v>
                </c:pt>
                <c:pt idx="12">
                  <c:v>2.3615967618886543E-3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6C1-40B1-9BD2-A0968F83BA06}"/>
            </c:ext>
          </c:extLst>
        </c:ser>
        <c:ser>
          <c:idx val="11"/>
          <c:order val="11"/>
          <c:tx>
            <c:strRef>
              <c:f>'bivariate pdf'!$C$52</c:f>
              <c:strCache>
                <c:ptCount val="1"/>
                <c:pt idx="0">
                  <c:v>2.5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'bivariate pdf'!$D$40:$P$40</c:f>
              <c:numCache>
                <c:formatCode>General</c:formatCode>
                <c:ptCount val="13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</c:v>
                </c:pt>
                <c:pt idx="5">
                  <c:v>-0.5</c:v>
                </c:pt>
                <c:pt idx="6">
                  <c:v>0</c:v>
                </c:pt>
                <c:pt idx="7">
                  <c:v>0.5</c:v>
                </c:pt>
                <c:pt idx="8">
                  <c:v>1</c:v>
                </c:pt>
                <c:pt idx="9">
                  <c:v>1.5</c:v>
                </c:pt>
                <c:pt idx="10">
                  <c:v>2</c:v>
                </c:pt>
                <c:pt idx="11">
                  <c:v>2.5</c:v>
                </c:pt>
                <c:pt idx="12">
                  <c:v>3</c:v>
                </c:pt>
              </c:numCache>
            </c:numRef>
          </c:cat>
          <c:val>
            <c:numRef>
              <c:f>'bivariate pdf'!$D$52:$P$52</c:f>
              <c:numCache>
                <c:formatCode>General</c:formatCode>
                <c:ptCount val="13"/>
                <c:pt idx="0">
                  <c:v>7.6669821565264083E-4</c:v>
                </c:pt>
                <c:pt idx="1">
                  <c:v>3.0323502662325005E-3</c:v>
                </c:pt>
                <c:pt idx="2">
                  <c:v>9.3402963818704256E-3</c:v>
                </c:pt>
                <c:pt idx="3">
                  <c:v>2.2406206228799238E-2</c:v>
                </c:pt>
                <c:pt idx="4">
                  <c:v>4.1860304208346862E-2</c:v>
                </c:pt>
                <c:pt idx="5">
                  <c:v>6.090638323645084E-2</c:v>
                </c:pt>
                <c:pt idx="6">
                  <c:v>6.9015973946279563E-2</c:v>
                </c:pt>
                <c:pt idx="7">
                  <c:v>6.090638323645084E-2</c:v>
                </c:pt>
                <c:pt idx="8">
                  <c:v>4.1860304208346862E-2</c:v>
                </c:pt>
                <c:pt idx="9">
                  <c:v>2.2406206228799238E-2</c:v>
                </c:pt>
                <c:pt idx="10">
                  <c:v>9.3402963818704256E-3</c:v>
                </c:pt>
                <c:pt idx="11">
                  <c:v>3.0323502662325005E-3</c:v>
                </c:pt>
                <c:pt idx="12">
                  <c:v>7.6669821565264083E-4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6C1-40B1-9BD2-A0968F83BA06}"/>
            </c:ext>
          </c:extLst>
        </c:ser>
        <c:ser>
          <c:idx val="12"/>
          <c:order val="12"/>
          <c:tx>
            <c:strRef>
              <c:f>'bivariate pdf'!$C$53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'bivariate pdf'!$D$40:$P$40</c:f>
              <c:numCache>
                <c:formatCode>General</c:formatCode>
                <c:ptCount val="13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</c:v>
                </c:pt>
                <c:pt idx="5">
                  <c:v>-0.5</c:v>
                </c:pt>
                <c:pt idx="6">
                  <c:v>0</c:v>
                </c:pt>
                <c:pt idx="7">
                  <c:v>0.5</c:v>
                </c:pt>
                <c:pt idx="8">
                  <c:v>1</c:v>
                </c:pt>
                <c:pt idx="9">
                  <c:v>1.5</c:v>
                </c:pt>
                <c:pt idx="10">
                  <c:v>2</c:v>
                </c:pt>
                <c:pt idx="11">
                  <c:v>2.5</c:v>
                </c:pt>
                <c:pt idx="12">
                  <c:v>3</c:v>
                </c:pt>
              </c:numCache>
            </c:numRef>
          </c:cat>
          <c:val>
            <c:numRef>
              <c:f>'bivariate pdf'!$D$53:$P$53</c:f>
              <c:numCache>
                <c:formatCode>General</c:formatCode>
                <c:ptCount val="13"/>
                <c:pt idx="0">
                  <c:v>1.9385166694983408E-4</c:v>
                </c:pt>
                <c:pt idx="1">
                  <c:v>7.6669821565264083E-4</c:v>
                </c:pt>
                <c:pt idx="2">
                  <c:v>2.3615967618886543E-3</c:v>
                </c:pt>
                <c:pt idx="3">
                  <c:v>5.6651761264073924E-3</c:v>
                </c:pt>
                <c:pt idx="4">
                  <c:v>1.0583942396302148E-2</c:v>
                </c:pt>
                <c:pt idx="5">
                  <c:v>1.5399545319433217E-2</c:v>
                </c:pt>
                <c:pt idx="6">
                  <c:v>1.7449970956648235E-2</c:v>
                </c:pt>
                <c:pt idx="7">
                  <c:v>1.5399545319433217E-2</c:v>
                </c:pt>
                <c:pt idx="8">
                  <c:v>1.0583942396302148E-2</c:v>
                </c:pt>
                <c:pt idx="9">
                  <c:v>5.6651761264073924E-3</c:v>
                </c:pt>
                <c:pt idx="10">
                  <c:v>2.3615967618886543E-3</c:v>
                </c:pt>
                <c:pt idx="11">
                  <c:v>7.6669821565264083E-4</c:v>
                </c:pt>
                <c:pt idx="12">
                  <c:v>1.9385166694983408E-4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6C1-40B1-9BD2-A0968F83BA06}"/>
            </c:ext>
          </c:extLst>
        </c:ser>
        <c:bandFmts>
          <c:bandFmt>
            <c:idx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1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2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3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4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5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6"/>
            <c:spPr>
              <a:solidFill>
                <a:srgbClr val="0066CC"/>
              </a:solid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7"/>
            <c:spPr>
              <a:solidFill>
                <a:srgbClr val="CCCCFF"/>
              </a:solid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</c:bandFmts>
        <c:axId val="1327734207"/>
        <c:axId val="1"/>
        <c:axId val="2"/>
      </c:surface3DChart>
      <c:catAx>
        <c:axId val="13277342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x</a:t>
                </a:r>
              </a:p>
            </c:rich>
          </c:tx>
          <c:layout>
            <c:manualLayout>
              <c:xMode val="edge"/>
              <c:yMode val="edge"/>
              <c:x val="0.18058836712874343"/>
              <c:y val="0.7634056133918670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5"/>
        <c:tickMarkSkip val="1"/>
        <c:noMultiLvlLbl val="1"/>
      </c:catAx>
      <c:valAx>
        <c:axId val="1"/>
        <c:scaling>
          <c:orientation val="minMax"/>
        </c:scaling>
        <c:delete val="0"/>
        <c:axPos val="r"/>
        <c:title>
          <c:tx>
            <c:rich>
              <a:bodyPr rot="0" vert="horz"/>
              <a:lstStyle/>
              <a:p>
                <a:pPr algn="ctr"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p(x,y)</a:t>
                </a:r>
              </a:p>
            </c:rich>
          </c:tx>
          <c:layout>
            <c:manualLayout>
              <c:xMode val="edge"/>
              <c:yMode val="edge"/>
              <c:x val="0.75148062450348074"/>
              <c:y val="0.4704381455219254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27734207"/>
        <c:crosses val="max"/>
        <c:crossBetween val="between"/>
      </c:valAx>
      <c:serAx>
        <c:axId val="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</a:t>
                </a:r>
              </a:p>
            </c:rich>
          </c:tx>
          <c:layout>
            <c:manualLayout>
              <c:xMode val="edge"/>
              <c:yMode val="edge"/>
              <c:x val="0.64273924214638789"/>
              <c:y val="0.8648174291930007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tickLblSkip val="2"/>
        <c:tickMarkSkip val="1"/>
      </c:ser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4" Type="http://schemas.openxmlformats.org/officeDocument/2006/relationships/image" Target="../media/image4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7.emf"/><Relationship Id="rId1" Type="http://schemas.openxmlformats.org/officeDocument/2006/relationships/image" Target="../media/image6.emf"/></Relationships>
</file>

<file path=xl/drawings/_rels/vmlDrawing4.vml.rels><?xml version="1.0" encoding="UTF-8" standalone="yes"?>
<Relationships xmlns="http://schemas.openxmlformats.org/package/2006/relationships"><Relationship Id="rId2" Type="http://schemas.openxmlformats.org/officeDocument/2006/relationships/image" Target="../media/image9.emf"/><Relationship Id="rId1" Type="http://schemas.openxmlformats.org/officeDocument/2006/relationships/image" Target="../media/image8.emf"/></Relationships>
</file>

<file path=xl/drawings/_rels/vmlDrawing5.vml.rels><?xml version="1.0" encoding="UTF-8" standalone="yes"?>
<Relationships xmlns="http://schemas.openxmlformats.org/package/2006/relationships"><Relationship Id="rId3" Type="http://schemas.openxmlformats.org/officeDocument/2006/relationships/image" Target="../media/image12.emf"/><Relationship Id="rId2" Type="http://schemas.openxmlformats.org/officeDocument/2006/relationships/image" Target="../media/image11.emf"/><Relationship Id="rId1" Type="http://schemas.openxmlformats.org/officeDocument/2006/relationships/image" Target="../media/image10.emf"/><Relationship Id="rId5" Type="http://schemas.openxmlformats.org/officeDocument/2006/relationships/image" Target="../media/image14.emf"/><Relationship Id="rId4" Type="http://schemas.openxmlformats.org/officeDocument/2006/relationships/image" Target="../media/image13.emf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5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10</xdr:row>
      <xdr:rowOff>0</xdr:rowOff>
    </xdr:from>
    <xdr:to>
      <xdr:col>5</xdr:col>
      <xdr:colOff>238125</xdr:colOff>
      <xdr:row>27</xdr:row>
      <xdr:rowOff>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142875</xdr:colOff>
      <xdr:row>6</xdr:row>
      <xdr:rowOff>38100</xdr:rowOff>
    </xdr:from>
    <xdr:to>
      <xdr:col>6</xdr:col>
      <xdr:colOff>180975</xdr:colOff>
      <xdr:row>8</xdr:row>
      <xdr:rowOff>114300</xdr:rowOff>
    </xdr:to>
    <xdr:sp macro="" textlink="">
      <xdr:nvSpPr>
        <xdr:cNvPr id="1029" name="Text Box 5"/>
        <xdr:cNvSpPr txBox="1">
          <a:spLocks noChangeArrowheads="1"/>
        </xdr:cNvSpPr>
      </xdr:nvSpPr>
      <xdr:spPr bwMode="auto">
        <a:xfrm>
          <a:off x="4076700" y="1409700"/>
          <a:ext cx="1257300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Note: Probabilities must sum to 1</a:t>
          </a:r>
        </a:p>
      </xdr:txBody>
    </xdr:sp>
    <xdr:clientData/>
  </xdr:twoCellAnchor>
  <xdr:twoCellAnchor>
    <xdr:from>
      <xdr:col>3</xdr:col>
      <xdr:colOff>47625</xdr:colOff>
      <xdr:row>6</xdr:row>
      <xdr:rowOff>180975</xdr:rowOff>
    </xdr:from>
    <xdr:to>
      <xdr:col>4</xdr:col>
      <xdr:colOff>28575</xdr:colOff>
      <xdr:row>8</xdr:row>
      <xdr:rowOff>66675</xdr:rowOff>
    </xdr:to>
    <xdr:sp macro="" textlink="">
      <xdr:nvSpPr>
        <xdr:cNvPr id="1030" name="Line 6"/>
        <xdr:cNvSpPr>
          <a:spLocks noChangeShapeType="1"/>
        </xdr:cNvSpPr>
      </xdr:nvSpPr>
      <xdr:spPr bwMode="auto">
        <a:xfrm flipH="1">
          <a:off x="3371850" y="1552575"/>
          <a:ext cx="590550" cy="2857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590550</xdr:colOff>
      <xdr:row>10</xdr:row>
      <xdr:rowOff>57150</xdr:rowOff>
    </xdr:from>
    <xdr:to>
      <xdr:col>8</xdr:col>
      <xdr:colOff>142875</xdr:colOff>
      <xdr:row>13</xdr:row>
      <xdr:rowOff>38100</xdr:rowOff>
    </xdr:to>
    <xdr:sp macro="" textlink="">
      <xdr:nvSpPr>
        <xdr:cNvPr id="1031" name="Text Box 7"/>
        <xdr:cNvSpPr txBox="1">
          <a:spLocks noChangeArrowheads="1"/>
        </xdr:cNvSpPr>
      </xdr:nvSpPr>
      <xdr:spPr bwMode="auto">
        <a:xfrm>
          <a:off x="5133975" y="2209800"/>
          <a:ext cx="1381125" cy="552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Chart is created with chart wizard. Chart type is column chart.</a:t>
          </a:r>
        </a:p>
      </xdr:txBody>
    </xdr:sp>
    <xdr:clientData/>
  </xdr:twoCellAnchor>
  <xdr:twoCellAnchor>
    <xdr:from>
      <xdr:col>4</xdr:col>
      <xdr:colOff>57150</xdr:colOff>
      <xdr:row>1</xdr:row>
      <xdr:rowOff>180975</xdr:rowOff>
    </xdr:from>
    <xdr:to>
      <xdr:col>6</xdr:col>
      <xdr:colOff>371475</xdr:colOff>
      <xdr:row>5</xdr:row>
      <xdr:rowOff>76200</xdr:rowOff>
    </xdr:to>
    <xdr:sp macro="" textlink="">
      <xdr:nvSpPr>
        <xdr:cNvPr id="1032" name="Text Box 8"/>
        <xdr:cNvSpPr txBox="1">
          <a:spLocks noChangeArrowheads="1"/>
        </xdr:cNvSpPr>
      </xdr:nvSpPr>
      <xdr:spPr bwMode="auto">
        <a:xfrm>
          <a:off x="3990975" y="371475"/>
          <a:ext cx="1533525" cy="876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Cells containing probability values are named cells. Names are created by typing in a name in the name box</a:t>
          </a:r>
        </a:p>
      </xdr:txBody>
    </xdr:sp>
    <xdr:clientData/>
  </xdr:twoCellAnchor>
  <xdr:twoCellAnchor>
    <xdr:from>
      <xdr:col>3</xdr:col>
      <xdr:colOff>66675</xdr:colOff>
      <xdr:row>2</xdr:row>
      <xdr:rowOff>276225</xdr:rowOff>
    </xdr:from>
    <xdr:to>
      <xdr:col>4</xdr:col>
      <xdr:colOff>0</xdr:colOff>
      <xdr:row>3</xdr:row>
      <xdr:rowOff>76200</xdr:rowOff>
    </xdr:to>
    <xdr:sp macro="" textlink="">
      <xdr:nvSpPr>
        <xdr:cNvPr id="1033" name="Line 9"/>
        <xdr:cNvSpPr>
          <a:spLocks noChangeShapeType="1"/>
        </xdr:cNvSpPr>
      </xdr:nvSpPr>
      <xdr:spPr bwMode="auto">
        <a:xfrm flipH="1">
          <a:off x="3390900" y="666750"/>
          <a:ext cx="542925" cy="1809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171450</xdr:rowOff>
        </xdr:from>
        <xdr:to>
          <xdr:col>5</xdr:col>
          <xdr:colOff>533400</xdr:colOff>
          <xdr:row>29</xdr:row>
          <xdr:rowOff>152400</xdr:rowOff>
        </xdr:to>
        <xdr:sp macro="" textlink="">
          <xdr:nvSpPr>
            <xdr:cNvPr id="1035" name="Object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  <a:effectLst>
              <a:outerShdw dist="107763" dir="2700000" algn="ctr" rotWithShape="0">
                <a:srgbClr val="808080">
                  <a:alpha val="50000"/>
                </a:srgbClr>
              </a:outerShdw>
            </a:effectLst>
          </xdr:spPr>
        </xdr:sp>
        <xdr:clientData/>
      </xdr:twoCellAnchor>
    </mc:Choice>
    <mc:Fallback/>
  </mc:AlternateContent>
  <xdr:twoCellAnchor>
    <xdr:from>
      <xdr:col>2</xdr:col>
      <xdr:colOff>38100</xdr:colOff>
      <xdr:row>28</xdr:row>
      <xdr:rowOff>85725</xdr:rowOff>
    </xdr:from>
    <xdr:to>
      <xdr:col>2</xdr:col>
      <xdr:colOff>628650</xdr:colOff>
      <xdr:row>29</xdr:row>
      <xdr:rowOff>95250</xdr:rowOff>
    </xdr:to>
    <xdr:sp macro="" textlink="">
      <xdr:nvSpPr>
        <xdr:cNvPr id="1036" name="Line 12"/>
        <xdr:cNvSpPr>
          <a:spLocks noChangeShapeType="1"/>
        </xdr:cNvSpPr>
      </xdr:nvSpPr>
      <xdr:spPr bwMode="auto">
        <a:xfrm flipH="1">
          <a:off x="2609850" y="5667375"/>
          <a:ext cx="590550" cy="2095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47625</xdr:colOff>
          <xdr:row>30</xdr:row>
          <xdr:rowOff>66675</xdr:rowOff>
        </xdr:from>
        <xdr:to>
          <xdr:col>6</xdr:col>
          <xdr:colOff>590550</xdr:colOff>
          <xdr:row>32</xdr:row>
          <xdr:rowOff>66675</xdr:rowOff>
        </xdr:to>
        <xdr:sp macro="" textlink="">
          <xdr:nvSpPr>
            <xdr:cNvPr id="1037" name="Object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  <a:effectLst>
              <a:outerShdw dist="107763" dir="2700000" algn="ctr" rotWithShape="0">
                <a:srgbClr val="808080">
                  <a:alpha val="50000"/>
                </a:srgbClr>
              </a:outerShdw>
            </a:effectLst>
          </xdr:spPr>
        </xdr:sp>
        <xdr:clientData/>
      </xdr:twoCellAnchor>
    </mc:Choice>
    <mc:Fallback/>
  </mc:AlternateContent>
  <xdr:twoCellAnchor>
    <xdr:from>
      <xdr:col>2</xdr:col>
      <xdr:colOff>47625</xdr:colOff>
      <xdr:row>30</xdr:row>
      <xdr:rowOff>114300</xdr:rowOff>
    </xdr:from>
    <xdr:to>
      <xdr:col>2</xdr:col>
      <xdr:colOff>733425</xdr:colOff>
      <xdr:row>30</xdr:row>
      <xdr:rowOff>171450</xdr:rowOff>
    </xdr:to>
    <xdr:sp macro="" textlink="">
      <xdr:nvSpPr>
        <xdr:cNvPr id="1038" name="Line 14"/>
        <xdr:cNvSpPr>
          <a:spLocks noChangeShapeType="1"/>
        </xdr:cNvSpPr>
      </xdr:nvSpPr>
      <xdr:spPr bwMode="auto">
        <a:xfrm flipH="1" flipV="1">
          <a:off x="2619375" y="6086475"/>
          <a:ext cx="685800" cy="571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171450</xdr:colOff>
          <xdr:row>33</xdr:row>
          <xdr:rowOff>66675</xdr:rowOff>
        </xdr:from>
        <xdr:to>
          <xdr:col>6</xdr:col>
          <xdr:colOff>447675</xdr:colOff>
          <xdr:row>36</xdr:row>
          <xdr:rowOff>66675</xdr:rowOff>
        </xdr:to>
        <xdr:sp macro="" textlink="">
          <xdr:nvSpPr>
            <xdr:cNvPr id="1039" name="Object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  <a:effectLst>
              <a:outerShdw dist="107763" dir="2700000" algn="ctr" rotWithShape="0">
                <a:srgbClr val="808080">
                  <a:alpha val="50000"/>
                </a:srgbClr>
              </a:outerShdw>
            </a:effectLst>
          </xdr:spPr>
        </xdr:sp>
        <xdr:clientData/>
      </xdr:twoCellAnchor>
    </mc:Choice>
    <mc:Fallback/>
  </mc:AlternateContent>
  <xdr:twoCellAnchor>
    <xdr:from>
      <xdr:col>2</xdr:col>
      <xdr:colOff>66675</xdr:colOff>
      <xdr:row>32</xdr:row>
      <xdr:rowOff>114300</xdr:rowOff>
    </xdr:from>
    <xdr:to>
      <xdr:col>3</xdr:col>
      <xdr:colOff>123825</xdr:colOff>
      <xdr:row>33</xdr:row>
      <xdr:rowOff>47625</xdr:rowOff>
    </xdr:to>
    <xdr:sp macro="" textlink="">
      <xdr:nvSpPr>
        <xdr:cNvPr id="1040" name="Line 16"/>
        <xdr:cNvSpPr>
          <a:spLocks noChangeShapeType="1"/>
        </xdr:cNvSpPr>
      </xdr:nvSpPr>
      <xdr:spPr bwMode="auto">
        <a:xfrm flipH="1" flipV="1">
          <a:off x="2638425" y="6467475"/>
          <a:ext cx="809625" cy="1238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923925</xdr:colOff>
          <xdr:row>36</xdr:row>
          <xdr:rowOff>0</xdr:rowOff>
        </xdr:from>
        <xdr:to>
          <xdr:col>2</xdr:col>
          <xdr:colOff>419100</xdr:colOff>
          <xdr:row>39</xdr:row>
          <xdr:rowOff>0</xdr:rowOff>
        </xdr:to>
        <xdr:sp macro="" textlink="">
          <xdr:nvSpPr>
            <xdr:cNvPr id="1041" name="Object 17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  <a:effectLst>
              <a:outerShdw dist="107763" dir="2700000" algn="ctr" rotWithShape="0">
                <a:srgbClr val="808080">
                  <a:alpha val="50000"/>
                </a:srgbClr>
              </a:outerShdw>
            </a:effectLst>
          </xdr:spPr>
        </xdr:sp>
        <xdr:clientData/>
      </xdr:twoCellAnchor>
    </mc:Choice>
    <mc:Fallback/>
  </mc:AlternateContent>
  <xdr:twoCellAnchor>
    <xdr:from>
      <xdr:col>1</xdr:col>
      <xdr:colOff>161925</xdr:colOff>
      <xdr:row>34</xdr:row>
      <xdr:rowOff>38100</xdr:rowOff>
    </xdr:from>
    <xdr:to>
      <xdr:col>1</xdr:col>
      <xdr:colOff>371475</xdr:colOff>
      <xdr:row>35</xdr:row>
      <xdr:rowOff>104775</xdr:rowOff>
    </xdr:to>
    <xdr:sp macro="" textlink="">
      <xdr:nvSpPr>
        <xdr:cNvPr id="1042" name="Line 18"/>
        <xdr:cNvSpPr>
          <a:spLocks noChangeShapeType="1"/>
        </xdr:cNvSpPr>
      </xdr:nvSpPr>
      <xdr:spPr bwMode="auto">
        <a:xfrm flipV="1">
          <a:off x="2000250" y="6772275"/>
          <a:ext cx="209550" cy="2571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400050</xdr:colOff>
      <xdr:row>2</xdr:row>
      <xdr:rowOff>19050</xdr:rowOff>
    </xdr:from>
    <xdr:to>
      <xdr:col>11</xdr:col>
      <xdr:colOff>381000</xdr:colOff>
      <xdr:row>3</xdr:row>
      <xdr:rowOff>180975</xdr:rowOff>
    </xdr:to>
    <xdr:sp macro="" textlink="">
      <xdr:nvSpPr>
        <xdr:cNvPr id="1043" name="Text Box 19"/>
        <xdr:cNvSpPr txBox="1">
          <a:spLocks noChangeArrowheads="1"/>
        </xdr:cNvSpPr>
      </xdr:nvSpPr>
      <xdr:spPr bwMode="auto">
        <a:xfrm>
          <a:off x="6162675" y="409575"/>
          <a:ext cx="2419350" cy="5429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Experiment with different values for the return and probabilities and see how the the probability graph and shape characteristics change.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142875</xdr:colOff>
      <xdr:row>1</xdr:row>
      <xdr:rowOff>19050</xdr:rowOff>
    </xdr:from>
    <xdr:to>
      <xdr:col>13</xdr:col>
      <xdr:colOff>600075</xdr:colOff>
      <xdr:row>6</xdr:row>
      <xdr:rowOff>19050</xdr:rowOff>
    </xdr:to>
    <xdr:sp macro="" textlink="">
      <xdr:nvSpPr>
        <xdr:cNvPr id="4097" name="Text Box 1"/>
        <xdr:cNvSpPr txBox="1">
          <a:spLocks noChangeArrowheads="1"/>
        </xdr:cNvSpPr>
      </xdr:nvSpPr>
      <xdr:spPr bwMode="auto">
        <a:xfrm>
          <a:off x="5391150" y="180975"/>
          <a:ext cx="3505200" cy="8096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Assumptions: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1. Simple monthly return R ~ N(0.05, (0.10)</a:t>
          </a:r>
          <a:r>
            <a:rPr lang="en-US" sz="1000" b="0" i="0" u="none" strike="noStrike" baseline="30000">
              <a:solidFill>
                <a:srgbClr val="000000"/>
              </a:solidFill>
              <a:latin typeface="Arial"/>
              <a:cs typeface="Arial"/>
            </a:rPr>
            <a:t>2 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)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2. Initial wealth W = $100,000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3. Investment horizon = 1 month</a:t>
          </a:r>
        </a:p>
      </xdr:txBody>
    </xdr:sp>
    <xdr:clientData/>
  </xdr:twoCellAnchor>
  <xdr:twoCellAnchor>
    <xdr:from>
      <xdr:col>8</xdr:col>
      <xdr:colOff>219075</xdr:colOff>
      <xdr:row>7</xdr:row>
      <xdr:rowOff>104775</xdr:rowOff>
    </xdr:from>
    <xdr:to>
      <xdr:col>14</xdr:col>
      <xdr:colOff>19050</xdr:colOff>
      <xdr:row>15</xdr:row>
      <xdr:rowOff>114300</xdr:rowOff>
    </xdr:to>
    <xdr:sp macro="" textlink="">
      <xdr:nvSpPr>
        <xdr:cNvPr id="4098" name="Text Box 2"/>
        <xdr:cNvSpPr txBox="1">
          <a:spLocks noChangeArrowheads="1"/>
        </xdr:cNvSpPr>
      </xdr:nvSpPr>
      <xdr:spPr bwMode="auto">
        <a:xfrm>
          <a:off x="5467350" y="1238250"/>
          <a:ext cx="3457575" cy="13049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27432" tIns="22860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5% monthly Value-at-Risk (VaR) = maximum dollar loss of initial investment over 1 month horizon with 5% probability. This is computed as:</a:t>
          </a:r>
        </a:p>
        <a:p>
          <a:pPr algn="l" rtl="0">
            <a:lnSpc>
              <a:spcPts val="11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1100"/>
            </a:lnSpc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         VaR = q(0.05)*W</a:t>
          </a:r>
        </a:p>
        <a:p>
          <a:pPr algn="l" rtl="0">
            <a:lnSpc>
              <a:spcPts val="11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where q(0.05) = 5% quantile of Normal distribution for monthly simple return R. 1% VaR is computed in an analogous way</a:t>
          </a:r>
        </a:p>
      </xdr:txBody>
    </xdr:sp>
    <xdr:clientData/>
  </xdr:twoCellAnchor>
  <xdr:twoCellAnchor>
    <xdr:from>
      <xdr:col>3</xdr:col>
      <xdr:colOff>409575</xdr:colOff>
      <xdr:row>6</xdr:row>
      <xdr:rowOff>9525</xdr:rowOff>
    </xdr:from>
    <xdr:to>
      <xdr:col>6</xdr:col>
      <xdr:colOff>504825</xdr:colOff>
      <xdr:row>9</xdr:row>
      <xdr:rowOff>38100</xdr:rowOff>
    </xdr:to>
    <xdr:sp macro="" textlink="">
      <xdr:nvSpPr>
        <xdr:cNvPr id="4099" name="Text Box 3"/>
        <xdr:cNvSpPr txBox="1">
          <a:spLocks noChangeArrowheads="1"/>
        </xdr:cNvSpPr>
      </xdr:nvSpPr>
      <xdr:spPr bwMode="auto">
        <a:xfrm>
          <a:off x="2362200" y="981075"/>
          <a:ext cx="1924050" cy="514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Use NORMINV(prob,mu,sigma) to compute quantile</a:t>
          </a:r>
        </a:p>
      </xdr:txBody>
    </xdr:sp>
    <xdr:clientData/>
  </xdr:twoCellAnchor>
  <xdr:twoCellAnchor>
    <xdr:from>
      <xdr:col>4</xdr:col>
      <xdr:colOff>476250</xdr:colOff>
      <xdr:row>4</xdr:row>
      <xdr:rowOff>28575</xdr:rowOff>
    </xdr:from>
    <xdr:to>
      <xdr:col>4</xdr:col>
      <xdr:colOff>495300</xdr:colOff>
      <xdr:row>5</xdr:row>
      <xdr:rowOff>104775</xdr:rowOff>
    </xdr:to>
    <xdr:sp macro="" textlink="">
      <xdr:nvSpPr>
        <xdr:cNvPr id="4100" name="Line 4"/>
        <xdr:cNvSpPr>
          <a:spLocks noChangeShapeType="1"/>
        </xdr:cNvSpPr>
      </xdr:nvSpPr>
      <xdr:spPr bwMode="auto">
        <a:xfrm flipH="1" flipV="1">
          <a:off x="3038475" y="676275"/>
          <a:ext cx="19050" cy="2381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219075</xdr:colOff>
      <xdr:row>4</xdr:row>
      <xdr:rowOff>28575</xdr:rowOff>
    </xdr:from>
    <xdr:to>
      <xdr:col>5</xdr:col>
      <xdr:colOff>352425</xdr:colOff>
      <xdr:row>5</xdr:row>
      <xdr:rowOff>95250</xdr:rowOff>
    </xdr:to>
    <xdr:sp macro="" textlink="">
      <xdr:nvSpPr>
        <xdr:cNvPr id="4101" name="Line 5"/>
        <xdr:cNvSpPr>
          <a:spLocks noChangeShapeType="1"/>
        </xdr:cNvSpPr>
      </xdr:nvSpPr>
      <xdr:spPr bwMode="auto">
        <a:xfrm flipV="1">
          <a:off x="3390900" y="676275"/>
          <a:ext cx="133350" cy="2286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466725</xdr:colOff>
      <xdr:row>4</xdr:row>
      <xdr:rowOff>66675</xdr:rowOff>
    </xdr:from>
    <xdr:to>
      <xdr:col>8</xdr:col>
      <xdr:colOff>161925</xdr:colOff>
      <xdr:row>10</xdr:row>
      <xdr:rowOff>9525</xdr:rowOff>
    </xdr:to>
    <xdr:sp macro="" textlink="">
      <xdr:nvSpPr>
        <xdr:cNvPr id="4102" name="Line 6"/>
        <xdr:cNvSpPr>
          <a:spLocks noChangeShapeType="1"/>
        </xdr:cNvSpPr>
      </xdr:nvSpPr>
      <xdr:spPr bwMode="auto">
        <a:xfrm flipH="1" flipV="1">
          <a:off x="4962525" y="714375"/>
          <a:ext cx="447675" cy="9144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28575</xdr:colOff>
      <xdr:row>9</xdr:row>
      <xdr:rowOff>123825</xdr:rowOff>
    </xdr:from>
    <xdr:to>
      <xdr:col>6</xdr:col>
      <xdr:colOff>476250</xdr:colOff>
      <xdr:row>14</xdr:row>
      <xdr:rowOff>114300</xdr:rowOff>
    </xdr:to>
    <xdr:sp macro="" textlink="">
      <xdr:nvSpPr>
        <xdr:cNvPr id="4103" name="Text Box 7"/>
        <xdr:cNvSpPr txBox="1">
          <a:spLocks noChangeArrowheads="1"/>
        </xdr:cNvSpPr>
      </xdr:nvSpPr>
      <xdr:spPr bwMode="auto">
        <a:xfrm>
          <a:off x="638175" y="1581150"/>
          <a:ext cx="3619500" cy="8001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Interpretation of 5% VaR: With 5% probability the maximum loss of investment value over the next month $1,448. 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Interpretation of 1% VaR: With 1% probability the maximum loss of investment value over the next month $1,826. 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1</xdr:row>
      <xdr:rowOff>0</xdr:rowOff>
    </xdr:from>
    <xdr:to>
      <xdr:col>6</xdr:col>
      <xdr:colOff>276225</xdr:colOff>
      <xdr:row>5</xdr:row>
      <xdr:rowOff>57150</xdr:rowOff>
    </xdr:to>
    <xdr:sp macro="" textlink="">
      <xdr:nvSpPr>
        <xdr:cNvPr id="3073" name="Text Box 1"/>
        <xdr:cNvSpPr txBox="1">
          <a:spLocks noChangeArrowheads="1"/>
        </xdr:cNvSpPr>
      </xdr:nvSpPr>
      <xdr:spPr bwMode="auto">
        <a:xfrm>
          <a:off x="2447925" y="161925"/>
          <a:ext cx="1485900" cy="7048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If X ~ N(0,1) then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Pr( -1 &lt; X &lt; 1) = 0.67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Pr(-2 &lt; X &lt; 2) = 0.95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Pr(-3 &lt; X &lt; 3) = 0.99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161925</xdr:colOff>
          <xdr:row>2</xdr:row>
          <xdr:rowOff>76200</xdr:rowOff>
        </xdr:from>
        <xdr:to>
          <xdr:col>3</xdr:col>
          <xdr:colOff>276225</xdr:colOff>
          <xdr:row>5</xdr:row>
          <xdr:rowOff>38100</xdr:rowOff>
        </xdr:to>
        <xdr:sp macro="" textlink="">
          <xdr:nvSpPr>
            <xdr:cNvPr id="3074" name="Object 2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  <a:effectLst>
              <a:outerShdw dist="107763" dir="2700000" algn="ctr" rotWithShape="0">
                <a:srgbClr val="808080">
                  <a:alpha val="50000"/>
                </a:srgbClr>
              </a:outerShdw>
            </a:effectLst>
          </xdr:spPr>
        </xdr:sp>
        <xdr:clientData/>
      </xdr:twoCellAnchor>
    </mc:Choice>
    <mc:Fallback/>
  </mc:AlternateContent>
  <xdr:twoCellAnchor>
    <xdr:from>
      <xdr:col>2</xdr:col>
      <xdr:colOff>57150</xdr:colOff>
      <xdr:row>5</xdr:row>
      <xdr:rowOff>114300</xdr:rowOff>
    </xdr:from>
    <xdr:to>
      <xdr:col>2</xdr:col>
      <xdr:colOff>123825</xdr:colOff>
      <xdr:row>6</xdr:row>
      <xdr:rowOff>142875</xdr:rowOff>
    </xdr:to>
    <xdr:sp macro="" textlink="">
      <xdr:nvSpPr>
        <xdr:cNvPr id="3075" name="Line 3"/>
        <xdr:cNvSpPr>
          <a:spLocks noChangeShapeType="1"/>
        </xdr:cNvSpPr>
      </xdr:nvSpPr>
      <xdr:spPr bwMode="auto">
        <a:xfrm>
          <a:off x="1276350" y="923925"/>
          <a:ext cx="66675" cy="1905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152400</xdr:colOff>
      <xdr:row>8</xdr:row>
      <xdr:rowOff>19050</xdr:rowOff>
    </xdr:from>
    <xdr:to>
      <xdr:col>11</xdr:col>
      <xdr:colOff>571500</xdr:colOff>
      <xdr:row>27</xdr:row>
      <xdr:rowOff>66675</xdr:rowOff>
    </xdr:to>
    <xdr:graphicFrame macro="">
      <xdr:nvGraphicFramePr>
        <xdr:cNvPr id="3076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104775</xdr:colOff>
      <xdr:row>8</xdr:row>
      <xdr:rowOff>19050</xdr:rowOff>
    </xdr:from>
    <xdr:to>
      <xdr:col>19</xdr:col>
      <xdr:colOff>523875</xdr:colOff>
      <xdr:row>27</xdr:row>
      <xdr:rowOff>47625</xdr:rowOff>
    </xdr:to>
    <xdr:graphicFrame macro="">
      <xdr:nvGraphicFramePr>
        <xdr:cNvPr id="3077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28575</xdr:colOff>
      <xdr:row>35</xdr:row>
      <xdr:rowOff>47625</xdr:rowOff>
    </xdr:from>
    <xdr:to>
      <xdr:col>8</xdr:col>
      <xdr:colOff>390525</xdr:colOff>
      <xdr:row>39</xdr:row>
      <xdr:rowOff>38100</xdr:rowOff>
    </xdr:to>
    <xdr:sp macro="" textlink="">
      <xdr:nvSpPr>
        <xdr:cNvPr id="3078" name="Text Box 6"/>
        <xdr:cNvSpPr txBox="1">
          <a:spLocks noChangeArrowheads="1"/>
        </xdr:cNvSpPr>
      </xdr:nvSpPr>
      <xdr:spPr bwMode="auto">
        <a:xfrm>
          <a:off x="3686175" y="5734050"/>
          <a:ext cx="1762125" cy="6381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  <xdr:txBody>
        <a:bodyPr vertOverflow="clip" wrap="square" lIns="27432" tIns="22860" rIns="0" bIns="0" anchor="t" upright="1"/>
        <a:lstStyle/>
        <a:p>
          <a:pPr algn="l" rtl="0">
            <a:lnSpc>
              <a:spcPts val="900"/>
            </a:lnSpc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The function NORMSDIST is used to compute the area under the standard normal curve</a:t>
          </a:r>
        </a:p>
      </xdr:txBody>
    </xdr:sp>
    <xdr:clientData/>
  </xdr:twoCellAnchor>
  <xdr:twoCellAnchor>
    <xdr:from>
      <xdr:col>13</xdr:col>
      <xdr:colOff>419100</xdr:colOff>
      <xdr:row>31</xdr:row>
      <xdr:rowOff>28575</xdr:rowOff>
    </xdr:from>
    <xdr:to>
      <xdr:col>16</xdr:col>
      <xdr:colOff>457200</xdr:colOff>
      <xdr:row>34</xdr:row>
      <xdr:rowOff>133350</xdr:rowOff>
    </xdr:to>
    <xdr:sp macro="" textlink="">
      <xdr:nvSpPr>
        <xdr:cNvPr id="3079" name="Text Box 7"/>
        <xdr:cNvSpPr txBox="1">
          <a:spLocks noChangeArrowheads="1"/>
        </xdr:cNvSpPr>
      </xdr:nvSpPr>
      <xdr:spPr bwMode="auto">
        <a:xfrm>
          <a:off x="8524875" y="5067300"/>
          <a:ext cx="1866900" cy="5905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The function NORMSINV is used to compute quantiles of the standard normal distribution</a:t>
          </a:r>
        </a:p>
      </xdr:txBody>
    </xdr:sp>
    <xdr:clientData/>
  </xdr:twoCellAnchor>
  <xdr:twoCellAnchor>
    <xdr:from>
      <xdr:col>7</xdr:col>
      <xdr:colOff>38100</xdr:colOff>
      <xdr:row>1</xdr:row>
      <xdr:rowOff>47625</xdr:rowOff>
    </xdr:from>
    <xdr:to>
      <xdr:col>11</xdr:col>
      <xdr:colOff>238125</xdr:colOff>
      <xdr:row>5</xdr:row>
      <xdr:rowOff>0</xdr:rowOff>
    </xdr:to>
    <xdr:sp macro="" textlink="">
      <xdr:nvSpPr>
        <xdr:cNvPr id="3080" name="Text Box 8"/>
        <xdr:cNvSpPr txBox="1">
          <a:spLocks noChangeArrowheads="1"/>
        </xdr:cNvSpPr>
      </xdr:nvSpPr>
      <xdr:spPr bwMode="auto">
        <a:xfrm>
          <a:off x="4486275" y="209550"/>
          <a:ext cx="2638425" cy="600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Note: the function NORMDIST with mu=0, sd=1 and CUMULATIVE=FALSE is used to compute p(x) for the standard normal.</a:t>
          </a:r>
        </a:p>
      </xdr:txBody>
    </xdr:sp>
    <xdr:clientData/>
  </xdr:twoCellAnchor>
  <xdr:twoCellAnchor>
    <xdr:from>
      <xdr:col>3</xdr:col>
      <xdr:colOff>28575</xdr:colOff>
      <xdr:row>5</xdr:row>
      <xdr:rowOff>95250</xdr:rowOff>
    </xdr:from>
    <xdr:to>
      <xdr:col>7</xdr:col>
      <xdr:colOff>495300</xdr:colOff>
      <xdr:row>8</xdr:row>
      <xdr:rowOff>85725</xdr:rowOff>
    </xdr:to>
    <xdr:sp macro="" textlink="">
      <xdr:nvSpPr>
        <xdr:cNvPr id="3081" name="Line 9"/>
        <xdr:cNvSpPr>
          <a:spLocks noChangeShapeType="1"/>
        </xdr:cNvSpPr>
      </xdr:nvSpPr>
      <xdr:spPr bwMode="auto">
        <a:xfrm flipH="1">
          <a:off x="1857375" y="904875"/>
          <a:ext cx="3086100" cy="4762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409575</xdr:colOff>
      <xdr:row>0</xdr:row>
      <xdr:rowOff>0</xdr:rowOff>
    </xdr:from>
    <xdr:to>
      <xdr:col>12</xdr:col>
      <xdr:colOff>476250</xdr:colOff>
      <xdr:row>12</xdr:row>
      <xdr:rowOff>152400</xdr:rowOff>
    </xdr:to>
    <xdr:graphicFrame macro="">
      <xdr:nvGraphicFramePr>
        <xdr:cNvPr id="614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123825</xdr:colOff>
          <xdr:row>25</xdr:row>
          <xdr:rowOff>19050</xdr:rowOff>
        </xdr:from>
        <xdr:to>
          <xdr:col>11</xdr:col>
          <xdr:colOff>57150</xdr:colOff>
          <xdr:row>27</xdr:row>
          <xdr:rowOff>66675</xdr:rowOff>
        </xdr:to>
        <xdr:sp macro="" textlink="">
          <xdr:nvSpPr>
            <xdr:cNvPr id="6149" name="Object 5" hidden="1">
              <a:extLst>
                <a:ext uri="{63B3BB69-23CF-44E3-9099-C40C66FF867C}">
                  <a14:compatExt spid="_x0000_s61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11</xdr:col>
      <xdr:colOff>142875</xdr:colOff>
      <xdr:row>24</xdr:row>
      <xdr:rowOff>57150</xdr:rowOff>
    </xdr:from>
    <xdr:to>
      <xdr:col>11</xdr:col>
      <xdr:colOff>904875</xdr:colOff>
      <xdr:row>25</xdr:row>
      <xdr:rowOff>28575</xdr:rowOff>
    </xdr:to>
    <xdr:sp macro="" textlink="">
      <xdr:nvSpPr>
        <xdr:cNvPr id="6150" name="Line 6"/>
        <xdr:cNvSpPr>
          <a:spLocks noChangeShapeType="1"/>
        </xdr:cNvSpPr>
      </xdr:nvSpPr>
      <xdr:spPr bwMode="auto">
        <a:xfrm flipV="1">
          <a:off x="7172325" y="3943350"/>
          <a:ext cx="762000" cy="1333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29</xdr:row>
          <xdr:rowOff>0</xdr:rowOff>
        </xdr:from>
        <xdr:to>
          <xdr:col>11</xdr:col>
          <xdr:colOff>781050</xdr:colOff>
          <xdr:row>31</xdr:row>
          <xdr:rowOff>95250</xdr:rowOff>
        </xdr:to>
        <xdr:sp macro="" textlink="">
          <xdr:nvSpPr>
            <xdr:cNvPr id="6151" name="Object 7" hidden="1">
              <a:extLst>
                <a:ext uri="{63B3BB69-23CF-44E3-9099-C40C66FF867C}">
                  <a14:compatExt spid="_x0000_s61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11</xdr:col>
      <xdr:colOff>533400</xdr:colOff>
      <xdr:row>26</xdr:row>
      <xdr:rowOff>28575</xdr:rowOff>
    </xdr:from>
    <xdr:to>
      <xdr:col>11</xdr:col>
      <xdr:colOff>904875</xdr:colOff>
      <xdr:row>28</xdr:row>
      <xdr:rowOff>95250</xdr:rowOff>
    </xdr:to>
    <xdr:sp macro="" textlink="">
      <xdr:nvSpPr>
        <xdr:cNvPr id="6152" name="Line 8"/>
        <xdr:cNvSpPr>
          <a:spLocks noChangeShapeType="1"/>
        </xdr:cNvSpPr>
      </xdr:nvSpPr>
      <xdr:spPr bwMode="auto">
        <a:xfrm flipV="1">
          <a:off x="7562850" y="4238625"/>
          <a:ext cx="371475" cy="3905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238125</xdr:colOff>
      <xdr:row>1</xdr:row>
      <xdr:rowOff>76200</xdr:rowOff>
    </xdr:from>
    <xdr:to>
      <xdr:col>15</xdr:col>
      <xdr:colOff>514350</xdr:colOff>
      <xdr:row>5</xdr:row>
      <xdr:rowOff>19050</xdr:rowOff>
    </xdr:to>
    <xdr:sp macro="" textlink="">
      <xdr:nvSpPr>
        <xdr:cNvPr id="6153" name="Text Box 9"/>
        <xdr:cNvSpPr txBox="1">
          <a:spLocks noChangeArrowheads="1"/>
        </xdr:cNvSpPr>
      </xdr:nvSpPr>
      <xdr:spPr bwMode="auto">
        <a:xfrm>
          <a:off x="9182100" y="238125"/>
          <a:ext cx="1495425" cy="5905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Note: Probability scatterplot is created with a bubble chart</a:t>
          </a:r>
        </a:p>
      </xdr:txBody>
    </xdr:sp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0.27675</cdr:x>
      <cdr:y>0.53031</cdr:y>
    </cdr:from>
    <cdr:to>
      <cdr:x>0.93575</cdr:x>
      <cdr:y>0.53079</cdr:y>
    </cdr:to>
    <cdr:sp macro="" textlink="">
      <cdr:nvSpPr>
        <cdr:cNvPr id="7170" name="Line 2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1149866" y="1119498"/>
          <a:ext cx="2730460" cy="1005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  <cdr:relSizeAnchor xmlns:cdr="http://schemas.openxmlformats.org/drawingml/2006/chartDrawing">
    <cdr:from>
      <cdr:x>0.52272</cdr:x>
      <cdr:y>0.24317</cdr:y>
    </cdr:from>
    <cdr:to>
      <cdr:x>0.52272</cdr:x>
      <cdr:y>0.82676</cdr:y>
    </cdr:to>
    <cdr:sp macro="" textlink="">
      <cdr:nvSpPr>
        <cdr:cNvPr id="7171" name="Line 3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2168981" y="515058"/>
          <a:ext cx="0" cy="1228475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133350</xdr:colOff>
          <xdr:row>15</xdr:row>
          <xdr:rowOff>123825</xdr:rowOff>
        </xdr:from>
        <xdr:to>
          <xdr:col>2</xdr:col>
          <xdr:colOff>219075</xdr:colOff>
          <xdr:row>17</xdr:row>
          <xdr:rowOff>38100</xdr:rowOff>
        </xdr:to>
        <xdr:sp macro="" textlink="">
          <xdr:nvSpPr>
            <xdr:cNvPr id="8193" name="Object 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  <a:effectLst>
              <a:outerShdw dist="107763" dir="2700000" algn="ctr" rotWithShape="0">
                <a:srgbClr val="808080">
                  <a:alpha val="50000"/>
                </a:srgbClr>
              </a:outerShdw>
            </a:effectLst>
          </xdr:spPr>
        </xdr:sp>
        <xdr:clientData/>
      </xdr:twoCellAnchor>
    </mc:Choice>
    <mc:Fallback/>
  </mc:AlternateContent>
  <xdr:twoCellAnchor>
    <xdr:from>
      <xdr:col>1</xdr:col>
      <xdr:colOff>161925</xdr:colOff>
      <xdr:row>14</xdr:row>
      <xdr:rowOff>28575</xdr:rowOff>
    </xdr:from>
    <xdr:to>
      <xdr:col>1</xdr:col>
      <xdr:colOff>323850</xdr:colOff>
      <xdr:row>15</xdr:row>
      <xdr:rowOff>66675</xdr:rowOff>
    </xdr:to>
    <xdr:sp macro="" textlink="">
      <xdr:nvSpPr>
        <xdr:cNvPr id="8194" name="Line 2"/>
        <xdr:cNvSpPr>
          <a:spLocks noChangeShapeType="1"/>
        </xdr:cNvSpPr>
      </xdr:nvSpPr>
      <xdr:spPr bwMode="auto">
        <a:xfrm flipV="1">
          <a:off x="771525" y="2295525"/>
          <a:ext cx="161925" cy="2000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400050</xdr:colOff>
          <xdr:row>15</xdr:row>
          <xdr:rowOff>152400</xdr:rowOff>
        </xdr:from>
        <xdr:to>
          <xdr:col>5</xdr:col>
          <xdr:colOff>533400</xdr:colOff>
          <xdr:row>17</xdr:row>
          <xdr:rowOff>85725</xdr:rowOff>
        </xdr:to>
        <xdr:sp macro="" textlink="">
          <xdr:nvSpPr>
            <xdr:cNvPr id="8195" name="Object 3" hidden="1">
              <a:extLst>
                <a:ext uri="{63B3BB69-23CF-44E3-9099-C40C66FF867C}">
                  <a14:compatExt spid="_x0000_s81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  <a:effectLst>
              <a:outerShdw dist="107763" dir="2700000" algn="ctr" rotWithShape="0">
                <a:srgbClr val="808080">
                  <a:alpha val="50000"/>
                </a:srgbClr>
              </a:outerShdw>
            </a:effectLst>
          </xdr:spPr>
        </xdr:sp>
        <xdr:clientData/>
      </xdr:twoCellAnchor>
    </mc:Choice>
    <mc:Fallback/>
  </mc:AlternateContent>
  <xdr:twoCellAnchor>
    <xdr:from>
      <xdr:col>2</xdr:col>
      <xdr:colOff>485775</xdr:colOff>
      <xdr:row>14</xdr:row>
      <xdr:rowOff>57150</xdr:rowOff>
    </xdr:from>
    <xdr:to>
      <xdr:col>3</xdr:col>
      <xdr:colOff>85725</xdr:colOff>
      <xdr:row>15</xdr:row>
      <xdr:rowOff>95250</xdr:rowOff>
    </xdr:to>
    <xdr:sp macro="" textlink="">
      <xdr:nvSpPr>
        <xdr:cNvPr id="8196" name="Line 4"/>
        <xdr:cNvSpPr>
          <a:spLocks noChangeShapeType="1"/>
        </xdr:cNvSpPr>
      </xdr:nvSpPr>
      <xdr:spPr bwMode="auto">
        <a:xfrm flipH="1" flipV="1">
          <a:off x="1704975" y="2324100"/>
          <a:ext cx="209550" cy="2000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457200</xdr:colOff>
      <xdr:row>1</xdr:row>
      <xdr:rowOff>66675</xdr:rowOff>
    </xdr:from>
    <xdr:to>
      <xdr:col>13</xdr:col>
      <xdr:colOff>276225</xdr:colOff>
      <xdr:row>11</xdr:row>
      <xdr:rowOff>152400</xdr:rowOff>
    </xdr:to>
    <xdr:sp macro="" textlink="">
      <xdr:nvSpPr>
        <xdr:cNvPr id="8197" name="Text Box 5"/>
        <xdr:cNvSpPr txBox="1">
          <a:spLocks noChangeArrowheads="1"/>
        </xdr:cNvSpPr>
      </xdr:nvSpPr>
      <xdr:spPr bwMode="auto">
        <a:xfrm>
          <a:off x="4962525" y="228600"/>
          <a:ext cx="3476625" cy="17049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Initial wealth W is invested in 2 assets: asset A and asset B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RA = monthly cc return on asset A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RB = monthly cc return on asset B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Assume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1. RA ~ N(mu_A, sigma2_A)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2. RB ~ N(mu_B, sigma2_B)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3. Cov(RA,RB) = sigma_AB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Portfolio 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Rp = x_A*RA + x_B*RB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38100</xdr:colOff>
          <xdr:row>11</xdr:row>
          <xdr:rowOff>66675</xdr:rowOff>
        </xdr:from>
        <xdr:to>
          <xdr:col>4</xdr:col>
          <xdr:colOff>219075</xdr:colOff>
          <xdr:row>13</xdr:row>
          <xdr:rowOff>114300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2</xdr:col>
      <xdr:colOff>352425</xdr:colOff>
      <xdr:row>9</xdr:row>
      <xdr:rowOff>19050</xdr:rowOff>
    </xdr:from>
    <xdr:to>
      <xdr:col>2</xdr:col>
      <xdr:colOff>419100</xdr:colOff>
      <xdr:row>10</xdr:row>
      <xdr:rowOff>85725</xdr:rowOff>
    </xdr:to>
    <xdr:sp macro="" textlink="">
      <xdr:nvSpPr>
        <xdr:cNvPr id="5122" name="Line 2"/>
        <xdr:cNvSpPr>
          <a:spLocks noChangeShapeType="1"/>
        </xdr:cNvSpPr>
      </xdr:nvSpPr>
      <xdr:spPr bwMode="auto">
        <a:xfrm flipV="1">
          <a:off x="1571625" y="1476375"/>
          <a:ext cx="66675" cy="2286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552450</xdr:colOff>
      <xdr:row>9</xdr:row>
      <xdr:rowOff>19050</xdr:rowOff>
    </xdr:from>
    <xdr:to>
      <xdr:col>3</xdr:col>
      <xdr:colOff>390525</xdr:colOff>
      <xdr:row>10</xdr:row>
      <xdr:rowOff>133350</xdr:rowOff>
    </xdr:to>
    <xdr:sp macro="" textlink="">
      <xdr:nvSpPr>
        <xdr:cNvPr id="5123" name="Line 3"/>
        <xdr:cNvSpPr>
          <a:spLocks noChangeShapeType="1"/>
        </xdr:cNvSpPr>
      </xdr:nvSpPr>
      <xdr:spPr bwMode="auto">
        <a:xfrm flipV="1">
          <a:off x="1771650" y="1476375"/>
          <a:ext cx="447675" cy="2762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16</xdr:row>
      <xdr:rowOff>28575</xdr:rowOff>
    </xdr:from>
    <xdr:to>
      <xdr:col>7</xdr:col>
      <xdr:colOff>466725</xdr:colOff>
      <xdr:row>33</xdr:row>
      <xdr:rowOff>19050</xdr:rowOff>
    </xdr:to>
    <xdr:graphicFrame macro="">
      <xdr:nvGraphicFramePr>
        <xdr:cNvPr id="512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4</xdr:row>
          <xdr:rowOff>104775</xdr:rowOff>
        </xdr:from>
        <xdr:to>
          <xdr:col>9</xdr:col>
          <xdr:colOff>209550</xdr:colOff>
          <xdr:row>6</xdr:row>
          <xdr:rowOff>152400</xdr:rowOff>
        </xdr:to>
        <xdr:sp macro="" textlink="">
          <xdr:nvSpPr>
            <xdr:cNvPr id="5125" name="Object 5" hidden="1">
              <a:extLst>
                <a:ext uri="{63B3BB69-23CF-44E3-9099-C40C66FF867C}">
                  <a14:compatExt spid="_x0000_s5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5</xdr:col>
      <xdr:colOff>57150</xdr:colOff>
      <xdr:row>4</xdr:row>
      <xdr:rowOff>104775</xdr:rowOff>
    </xdr:from>
    <xdr:to>
      <xdr:col>5</xdr:col>
      <xdr:colOff>533400</xdr:colOff>
      <xdr:row>5</xdr:row>
      <xdr:rowOff>95250</xdr:rowOff>
    </xdr:to>
    <xdr:sp macro="" textlink="">
      <xdr:nvSpPr>
        <xdr:cNvPr id="5126" name="Line 6"/>
        <xdr:cNvSpPr>
          <a:spLocks noChangeShapeType="1"/>
        </xdr:cNvSpPr>
      </xdr:nvSpPr>
      <xdr:spPr bwMode="auto">
        <a:xfrm flipH="1" flipV="1">
          <a:off x="3105150" y="752475"/>
          <a:ext cx="476250" cy="1524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66675</xdr:colOff>
      <xdr:row>6</xdr:row>
      <xdr:rowOff>57150</xdr:rowOff>
    </xdr:from>
    <xdr:to>
      <xdr:col>5</xdr:col>
      <xdr:colOff>533400</xdr:colOff>
      <xdr:row>7</xdr:row>
      <xdr:rowOff>57150</xdr:rowOff>
    </xdr:to>
    <xdr:sp macro="" textlink="">
      <xdr:nvSpPr>
        <xdr:cNvPr id="5127" name="Line 7"/>
        <xdr:cNvSpPr>
          <a:spLocks noChangeShapeType="1"/>
        </xdr:cNvSpPr>
      </xdr:nvSpPr>
      <xdr:spPr bwMode="auto">
        <a:xfrm flipH="1">
          <a:off x="3114675" y="1028700"/>
          <a:ext cx="466725" cy="1619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257175</xdr:colOff>
      <xdr:row>9</xdr:row>
      <xdr:rowOff>28575</xdr:rowOff>
    </xdr:from>
    <xdr:to>
      <xdr:col>9</xdr:col>
      <xdr:colOff>104775</xdr:colOff>
      <xdr:row>13</xdr:row>
      <xdr:rowOff>142875</xdr:rowOff>
    </xdr:to>
    <xdr:sp macro="" textlink="">
      <xdr:nvSpPr>
        <xdr:cNvPr id="5128" name="Text Box 8"/>
        <xdr:cNvSpPr txBox="1">
          <a:spLocks noChangeArrowheads="1"/>
        </xdr:cNvSpPr>
      </xdr:nvSpPr>
      <xdr:spPr bwMode="auto">
        <a:xfrm>
          <a:off x="3305175" y="1485900"/>
          <a:ext cx="2286000" cy="7620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lnSpc>
              <a:spcPts val="900"/>
            </a:lnSpc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Each cell in the joint distribution table gives Pr(X=x,Y=y)=p(x,y). All probabilities in main table must sum to 1.</a:t>
          </a:r>
        </a:p>
      </xdr:txBody>
    </xdr:sp>
    <xdr:clientData/>
  </xdr:twoCellAnchor>
  <xdr:twoCellAnchor>
    <xdr:from>
      <xdr:col>7</xdr:col>
      <xdr:colOff>561975</xdr:colOff>
      <xdr:row>16</xdr:row>
      <xdr:rowOff>38100</xdr:rowOff>
    </xdr:from>
    <xdr:to>
      <xdr:col>13</xdr:col>
      <xdr:colOff>85725</xdr:colOff>
      <xdr:row>33</xdr:row>
      <xdr:rowOff>28575</xdr:rowOff>
    </xdr:to>
    <xdr:graphicFrame macro="">
      <xdr:nvGraphicFramePr>
        <xdr:cNvPr id="512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171450</xdr:colOff>
      <xdr:row>16</xdr:row>
      <xdr:rowOff>38100</xdr:rowOff>
    </xdr:from>
    <xdr:to>
      <xdr:col>17</xdr:col>
      <xdr:colOff>19050</xdr:colOff>
      <xdr:row>33</xdr:row>
      <xdr:rowOff>28575</xdr:rowOff>
    </xdr:to>
    <xdr:graphicFrame macro="">
      <xdr:nvGraphicFramePr>
        <xdr:cNvPr id="5130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0</xdr:colOff>
          <xdr:row>5</xdr:row>
          <xdr:rowOff>0</xdr:rowOff>
        </xdr:from>
        <xdr:to>
          <xdr:col>26</xdr:col>
          <xdr:colOff>171450</xdr:colOff>
          <xdr:row>7</xdr:row>
          <xdr:rowOff>95250</xdr:rowOff>
        </xdr:to>
        <xdr:sp macro="" textlink="">
          <xdr:nvSpPr>
            <xdr:cNvPr id="5131" name="Object 11" hidden="1">
              <a:extLst>
                <a:ext uri="{63B3BB69-23CF-44E3-9099-C40C66FF867C}">
                  <a14:compatExt spid="_x0000_s5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22</xdr:col>
      <xdr:colOff>38100</xdr:colOff>
      <xdr:row>6</xdr:row>
      <xdr:rowOff>0</xdr:rowOff>
    </xdr:from>
    <xdr:to>
      <xdr:col>22</xdr:col>
      <xdr:colOff>495300</xdr:colOff>
      <xdr:row>6</xdr:row>
      <xdr:rowOff>66675</xdr:rowOff>
    </xdr:to>
    <xdr:sp macro="" textlink="">
      <xdr:nvSpPr>
        <xdr:cNvPr id="5132" name="Line 12"/>
        <xdr:cNvSpPr>
          <a:spLocks noChangeShapeType="1"/>
        </xdr:cNvSpPr>
      </xdr:nvSpPr>
      <xdr:spPr bwMode="auto">
        <a:xfrm flipH="1">
          <a:off x="14192250" y="971550"/>
          <a:ext cx="457200" cy="666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342900</xdr:colOff>
          <xdr:row>26</xdr:row>
          <xdr:rowOff>95250</xdr:rowOff>
        </xdr:from>
        <xdr:to>
          <xdr:col>27</xdr:col>
          <xdr:colOff>514350</xdr:colOff>
          <xdr:row>29</xdr:row>
          <xdr:rowOff>28575</xdr:rowOff>
        </xdr:to>
        <xdr:sp macro="" textlink="">
          <xdr:nvSpPr>
            <xdr:cNvPr id="5133" name="Object 13" hidden="1">
              <a:extLst>
                <a:ext uri="{63B3BB69-23CF-44E3-9099-C40C66FF867C}">
                  <a14:compatExt spid="_x0000_s5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23</xdr:col>
      <xdr:colOff>342900</xdr:colOff>
      <xdr:row>25</xdr:row>
      <xdr:rowOff>76200</xdr:rowOff>
    </xdr:from>
    <xdr:to>
      <xdr:col>24</xdr:col>
      <xdr:colOff>161925</xdr:colOff>
      <xdr:row>28</xdr:row>
      <xdr:rowOff>47625</xdr:rowOff>
    </xdr:to>
    <xdr:sp macro="" textlink="">
      <xdr:nvSpPr>
        <xdr:cNvPr id="5134" name="Line 14"/>
        <xdr:cNvSpPr>
          <a:spLocks noChangeShapeType="1"/>
        </xdr:cNvSpPr>
      </xdr:nvSpPr>
      <xdr:spPr bwMode="auto">
        <a:xfrm flipH="1" flipV="1">
          <a:off x="15106650" y="4124325"/>
          <a:ext cx="552450" cy="45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152400</xdr:colOff>
      <xdr:row>54</xdr:row>
      <xdr:rowOff>0</xdr:rowOff>
    </xdr:from>
    <xdr:to>
      <xdr:col>12</xdr:col>
      <xdr:colOff>180975</xdr:colOff>
      <xdr:row>74</xdr:row>
      <xdr:rowOff>142875</xdr:rowOff>
    </xdr:to>
    <xdr:graphicFrame macro="">
      <xdr:nvGraphicFramePr>
        <xdr:cNvPr id="5135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600075</xdr:colOff>
          <xdr:row>36</xdr:row>
          <xdr:rowOff>19050</xdr:rowOff>
        </xdr:from>
        <xdr:to>
          <xdr:col>11</xdr:col>
          <xdr:colOff>285750</xdr:colOff>
          <xdr:row>38</xdr:row>
          <xdr:rowOff>28575</xdr:rowOff>
        </xdr:to>
        <xdr:sp macro="" textlink="">
          <xdr:nvSpPr>
            <xdr:cNvPr id="5136" name="Object 16" hidden="1">
              <a:extLst>
                <a:ext uri="{63B3BB69-23CF-44E3-9099-C40C66FF867C}">
                  <a14:compatExt spid="_x0000_s5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323850</xdr:colOff>
      <xdr:row>6</xdr:row>
      <xdr:rowOff>114300</xdr:rowOff>
    </xdr:from>
    <xdr:to>
      <xdr:col>12</xdr:col>
      <xdr:colOff>180975</xdr:colOff>
      <xdr:row>10</xdr:row>
      <xdr:rowOff>47625</xdr:rowOff>
    </xdr:to>
    <xdr:sp macro="" textlink="">
      <xdr:nvSpPr>
        <xdr:cNvPr id="9218" name="Text Box 2"/>
        <xdr:cNvSpPr txBox="1">
          <a:spLocks noChangeArrowheads="1"/>
        </xdr:cNvSpPr>
      </xdr:nvSpPr>
      <xdr:spPr bwMode="auto">
        <a:xfrm>
          <a:off x="5810250" y="1085850"/>
          <a:ext cx="1685925" cy="581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Use LOGNORMDIST function to compute CDF for log-normal random variable</a:t>
          </a:r>
        </a:p>
      </xdr:txBody>
    </xdr:sp>
    <xdr:clientData/>
  </xdr:twoCellAnchor>
  <xdr:twoCellAnchor>
    <xdr:from>
      <xdr:col>9</xdr:col>
      <xdr:colOff>104775</xdr:colOff>
      <xdr:row>10</xdr:row>
      <xdr:rowOff>114300</xdr:rowOff>
    </xdr:from>
    <xdr:to>
      <xdr:col>10</xdr:col>
      <xdr:colOff>219075</xdr:colOff>
      <xdr:row>12</xdr:row>
      <xdr:rowOff>47625</xdr:rowOff>
    </xdr:to>
    <xdr:sp macro="" textlink="">
      <xdr:nvSpPr>
        <xdr:cNvPr id="9219" name="Line 3"/>
        <xdr:cNvSpPr>
          <a:spLocks noChangeShapeType="1"/>
        </xdr:cNvSpPr>
      </xdr:nvSpPr>
      <xdr:spPr bwMode="auto">
        <a:xfrm flipH="1">
          <a:off x="5591175" y="1733550"/>
          <a:ext cx="723900" cy="2571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1</xdr:row>
          <xdr:rowOff>0</xdr:rowOff>
        </xdr:from>
        <xdr:to>
          <xdr:col>7</xdr:col>
          <xdr:colOff>590550</xdr:colOff>
          <xdr:row>3</xdr:row>
          <xdr:rowOff>142875</xdr:rowOff>
        </xdr:to>
        <xdr:sp macro="" textlink="">
          <xdr:nvSpPr>
            <xdr:cNvPr id="2051" name="Object 3" hidden="1">
              <a:extLst>
                <a:ext uri="{63B3BB69-23CF-44E3-9099-C40C66FF867C}">
                  <a14:compatExt spid="_x0000_s2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  <a:effectLst>
              <a:outerShdw dist="107763" dir="2700000" algn="ctr" rotWithShape="0">
                <a:srgbClr val="808080">
                  <a:alpha val="50000"/>
                </a:srgbClr>
              </a:outerShdw>
            </a:effectLst>
          </xdr:spPr>
        </xdr:sp>
        <xdr:clientData/>
      </xdr:twoCellAnchor>
    </mc:Choice>
    <mc:Fallback/>
  </mc:AlternateContent>
  <xdr:twoCellAnchor>
    <xdr:from>
      <xdr:col>4</xdr:col>
      <xdr:colOff>304800</xdr:colOff>
      <xdr:row>4</xdr:row>
      <xdr:rowOff>66675</xdr:rowOff>
    </xdr:from>
    <xdr:to>
      <xdr:col>4</xdr:col>
      <xdr:colOff>428625</xdr:colOff>
      <xdr:row>5</xdr:row>
      <xdr:rowOff>123825</xdr:rowOff>
    </xdr:to>
    <xdr:sp macro="" textlink="">
      <xdr:nvSpPr>
        <xdr:cNvPr id="2052" name="Line 4"/>
        <xdr:cNvSpPr>
          <a:spLocks noChangeShapeType="1"/>
        </xdr:cNvSpPr>
      </xdr:nvSpPr>
      <xdr:spPr bwMode="auto">
        <a:xfrm flipH="1">
          <a:off x="2743200" y="714375"/>
          <a:ext cx="123825" cy="2190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11" Type="http://schemas.openxmlformats.org/officeDocument/2006/relationships/image" Target="../media/image4.emf"/><Relationship Id="rId5" Type="http://schemas.openxmlformats.org/officeDocument/2006/relationships/image" Target="../media/image1.emf"/><Relationship Id="rId10" Type="http://schemas.openxmlformats.org/officeDocument/2006/relationships/oleObject" Target="../embeddings/oleObject4.bin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emf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5.emf"/><Relationship Id="rId4" Type="http://schemas.openxmlformats.org/officeDocument/2006/relationships/oleObject" Target="../embeddings/oleObject5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7" Type="http://schemas.openxmlformats.org/officeDocument/2006/relationships/image" Target="../media/image7.emf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6" Type="http://schemas.openxmlformats.org/officeDocument/2006/relationships/oleObject" Target="../embeddings/oleObject7.bin"/><Relationship Id="rId5" Type="http://schemas.openxmlformats.org/officeDocument/2006/relationships/image" Target="../media/image6.emf"/><Relationship Id="rId4" Type="http://schemas.openxmlformats.org/officeDocument/2006/relationships/oleObject" Target="../embeddings/oleObject6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7" Type="http://schemas.openxmlformats.org/officeDocument/2006/relationships/image" Target="../media/image9.emf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Relationship Id="rId6" Type="http://schemas.openxmlformats.org/officeDocument/2006/relationships/oleObject" Target="../embeddings/oleObject9.bin"/><Relationship Id="rId5" Type="http://schemas.openxmlformats.org/officeDocument/2006/relationships/image" Target="../media/image8.emf"/><Relationship Id="rId4" Type="http://schemas.openxmlformats.org/officeDocument/2006/relationships/oleObject" Target="../embeddings/oleObject8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12.bin"/><Relationship Id="rId13" Type="http://schemas.openxmlformats.org/officeDocument/2006/relationships/image" Target="../media/image14.emf"/><Relationship Id="rId3" Type="http://schemas.openxmlformats.org/officeDocument/2006/relationships/vmlDrawing" Target="../drawings/vmlDrawing5.vml"/><Relationship Id="rId7" Type="http://schemas.openxmlformats.org/officeDocument/2006/relationships/image" Target="../media/image11.emf"/><Relationship Id="rId12" Type="http://schemas.openxmlformats.org/officeDocument/2006/relationships/oleObject" Target="../embeddings/oleObject14.bin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Relationship Id="rId6" Type="http://schemas.openxmlformats.org/officeDocument/2006/relationships/oleObject" Target="../embeddings/oleObject11.bin"/><Relationship Id="rId11" Type="http://schemas.openxmlformats.org/officeDocument/2006/relationships/image" Target="../media/image13.emf"/><Relationship Id="rId5" Type="http://schemas.openxmlformats.org/officeDocument/2006/relationships/image" Target="../media/image10.emf"/><Relationship Id="rId10" Type="http://schemas.openxmlformats.org/officeDocument/2006/relationships/oleObject" Target="../embeddings/oleObject13.bin"/><Relationship Id="rId4" Type="http://schemas.openxmlformats.org/officeDocument/2006/relationships/oleObject" Target="../embeddings/oleObject10.bin"/><Relationship Id="rId9" Type="http://schemas.openxmlformats.org/officeDocument/2006/relationships/image" Target="../media/image12.emf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Relationship Id="rId5" Type="http://schemas.openxmlformats.org/officeDocument/2006/relationships/image" Target="../media/image15.emf"/><Relationship Id="rId4" Type="http://schemas.openxmlformats.org/officeDocument/2006/relationships/oleObject" Target="../embeddings/oleObject1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2:V34"/>
  <sheetViews>
    <sheetView workbookViewId="0">
      <selection activeCell="C7" sqref="C7"/>
    </sheetView>
  </sheetViews>
  <sheetFormatPr defaultRowHeight="15" x14ac:dyDescent="0.2"/>
  <cols>
    <col min="1" max="1" width="27.5703125" style="4" customWidth="1"/>
    <col min="2" max="2" width="11" style="4" customWidth="1"/>
    <col min="3" max="3" width="11.28515625" style="4" customWidth="1"/>
    <col min="4" max="16384" width="9.140625" style="4"/>
  </cols>
  <sheetData>
    <row r="2" spans="1:8" ht="15.75" x14ac:dyDescent="0.25">
      <c r="B2" s="9" t="s">
        <v>0</v>
      </c>
    </row>
    <row r="3" spans="1:8" ht="30" x14ac:dyDescent="0.2">
      <c r="A3" s="7" t="s">
        <v>1</v>
      </c>
      <c r="B3" s="8" t="s">
        <v>25</v>
      </c>
      <c r="C3" s="7" t="s">
        <v>7</v>
      </c>
      <c r="H3" s="5"/>
    </row>
    <row r="4" spans="1:8" ht="15.75" x14ac:dyDescent="0.25">
      <c r="A4" s="4" t="s">
        <v>2</v>
      </c>
      <c r="B4" s="44">
        <v>-0.3</v>
      </c>
      <c r="C4" s="44">
        <v>0.05</v>
      </c>
    </row>
    <row r="5" spans="1:8" ht="15.75" x14ac:dyDescent="0.25">
      <c r="A5" s="4" t="s">
        <v>3</v>
      </c>
      <c r="B5" s="44">
        <v>0</v>
      </c>
      <c r="C5" s="44">
        <v>0.2</v>
      </c>
    </row>
    <row r="6" spans="1:8" ht="15.75" x14ac:dyDescent="0.25">
      <c r="A6" s="4" t="s">
        <v>4</v>
      </c>
      <c r="B6" s="44">
        <v>0.1</v>
      </c>
      <c r="C6" s="44">
        <v>0.5</v>
      </c>
    </row>
    <row r="7" spans="1:8" ht="15.75" x14ac:dyDescent="0.25">
      <c r="A7" s="4" t="s">
        <v>5</v>
      </c>
      <c r="B7" s="44">
        <v>0.2</v>
      </c>
      <c r="C7" s="44">
        <v>0.2</v>
      </c>
    </row>
    <row r="8" spans="1:8" ht="15.75" x14ac:dyDescent="0.25">
      <c r="A8" s="7" t="s">
        <v>6</v>
      </c>
      <c r="B8" s="45">
        <v>0.5</v>
      </c>
      <c r="C8" s="45">
        <v>0.05</v>
      </c>
    </row>
    <row r="9" spans="1:8" x14ac:dyDescent="0.2">
      <c r="C9" s="4">
        <f>SUM(C4:C8)</f>
        <v>1</v>
      </c>
    </row>
    <row r="29" spans="1:22" ht="15.75" x14ac:dyDescent="0.25">
      <c r="A29" s="10" t="s">
        <v>8</v>
      </c>
      <c r="B29" s="7"/>
    </row>
    <row r="30" spans="1:22" x14ac:dyDescent="0.2">
      <c r="A30" s="4" t="s">
        <v>9</v>
      </c>
      <c r="B30" s="46">
        <f>(P1_A*$B$4)+(P2_A*$B$5)+(P3_A*$B$6)+(P4_A*$B$7)+(P5_A*$B$8)</f>
        <v>0.1</v>
      </c>
      <c r="H30" s="6"/>
      <c r="O30" s="6"/>
      <c r="V30" s="6"/>
    </row>
    <row r="31" spans="1:22" x14ac:dyDescent="0.2">
      <c r="A31" s="4" t="s">
        <v>10</v>
      </c>
      <c r="B31" s="46">
        <f>P1_A*($B$4-Mean_A)^2+P2_A*($B$5-Mean_A)^2+P3_A*($B$6-Mean_A)^2+P4_A*($B$7-Mean_A)^2+P5_A*($B$8-Mean_A)^2</f>
        <v>2.0000000000000004E-2</v>
      </c>
      <c r="H31" s="6"/>
      <c r="O31" s="6"/>
      <c r="V31" s="6"/>
    </row>
    <row r="32" spans="1:22" x14ac:dyDescent="0.2">
      <c r="A32" s="4" t="s">
        <v>11</v>
      </c>
      <c r="B32" s="46">
        <f>SQRT(Variance_A)</f>
        <v>0.14142135623730953</v>
      </c>
      <c r="H32" s="6"/>
      <c r="O32" s="6"/>
      <c r="V32" s="6"/>
    </row>
    <row r="33" spans="1:22" x14ac:dyDescent="0.2">
      <c r="A33" s="4" t="s">
        <v>12</v>
      </c>
      <c r="B33" s="46">
        <f>(P1_A*(B4-Mean_A)^3+P2_A*(B5-Mean_A)^3+P3_A*(B6-Mean_A)^3+P4_A*(B7-Mean_A)^3+P5_A*(B8-Mean_A)^3)/(SD_A^3)</f>
        <v>0</v>
      </c>
      <c r="H33" s="6"/>
      <c r="O33" s="6"/>
      <c r="V33" s="6"/>
    </row>
    <row r="34" spans="1:22" x14ac:dyDescent="0.2">
      <c r="A34" s="7" t="s">
        <v>13</v>
      </c>
      <c r="B34" s="47">
        <f>(P1_A*(B4-Mean_A)^4+P2_A*(B5-Mean_A)^4+P3_A*(B6-Mean_A)^4+P4_A*(B7-Mean_A)^4+P5_A*(B8-Mean_A)^4)/(SD_A^4)</f>
        <v>6.4999999999999991</v>
      </c>
      <c r="H34" s="6"/>
      <c r="O34" s="6"/>
      <c r="V34" s="6"/>
    </row>
  </sheetData>
  <phoneticPr fontId="0" type="noConversion"/>
  <pageMargins left="0.75" right="0.75" top="1" bottom="1" header="0.5" footer="0.5"/>
  <pageSetup scale="50" orientation="landscape" horizontalDpi="300" verticalDpi="3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Equation.DSMT4" shapeId="1035" r:id="rId4">
          <objectPr defaultSize="0" r:id="rId5">
            <anchor moveWithCells="1">
              <from>
                <xdr:col>3</xdr:col>
                <xdr:colOff>0</xdr:colOff>
                <xdr:row>27</xdr:row>
                <xdr:rowOff>171450</xdr:rowOff>
              </from>
              <to>
                <xdr:col>5</xdr:col>
                <xdr:colOff>533400</xdr:colOff>
                <xdr:row>29</xdr:row>
                <xdr:rowOff>152400</xdr:rowOff>
              </to>
            </anchor>
          </objectPr>
        </oleObject>
      </mc:Choice>
      <mc:Fallback>
        <oleObject progId="Equation.DSMT4" shapeId="1035" r:id="rId4"/>
      </mc:Fallback>
    </mc:AlternateContent>
    <mc:AlternateContent xmlns:mc="http://schemas.openxmlformats.org/markup-compatibility/2006">
      <mc:Choice Requires="x14">
        <oleObject progId="Equation.DSMT4" shapeId="1037" r:id="rId6">
          <objectPr defaultSize="0" r:id="rId7">
            <anchor moveWithCells="1">
              <from>
                <xdr:col>3</xdr:col>
                <xdr:colOff>47625</xdr:colOff>
                <xdr:row>30</xdr:row>
                <xdr:rowOff>66675</xdr:rowOff>
              </from>
              <to>
                <xdr:col>6</xdr:col>
                <xdr:colOff>590550</xdr:colOff>
                <xdr:row>32</xdr:row>
                <xdr:rowOff>66675</xdr:rowOff>
              </to>
            </anchor>
          </objectPr>
        </oleObject>
      </mc:Choice>
      <mc:Fallback>
        <oleObject progId="Equation.DSMT4" shapeId="1037" r:id="rId6"/>
      </mc:Fallback>
    </mc:AlternateContent>
    <mc:AlternateContent xmlns:mc="http://schemas.openxmlformats.org/markup-compatibility/2006">
      <mc:Choice Requires="x14">
        <oleObject progId="Equation.DSMT4" shapeId="1039" r:id="rId8">
          <objectPr defaultSize="0" r:id="rId9">
            <anchor moveWithCells="1">
              <from>
                <xdr:col>3</xdr:col>
                <xdr:colOff>171450</xdr:colOff>
                <xdr:row>33</xdr:row>
                <xdr:rowOff>66675</xdr:rowOff>
              </from>
              <to>
                <xdr:col>6</xdr:col>
                <xdr:colOff>447675</xdr:colOff>
                <xdr:row>36</xdr:row>
                <xdr:rowOff>66675</xdr:rowOff>
              </to>
            </anchor>
          </objectPr>
        </oleObject>
      </mc:Choice>
      <mc:Fallback>
        <oleObject progId="Equation.DSMT4" shapeId="1039" r:id="rId8"/>
      </mc:Fallback>
    </mc:AlternateContent>
    <mc:AlternateContent xmlns:mc="http://schemas.openxmlformats.org/markup-compatibility/2006">
      <mc:Choice Requires="x14">
        <oleObject progId="Equation.DSMT4" shapeId="1041" r:id="rId10">
          <objectPr defaultSize="0" r:id="rId11">
            <anchor moveWithCells="1">
              <from>
                <xdr:col>0</xdr:col>
                <xdr:colOff>923925</xdr:colOff>
                <xdr:row>36</xdr:row>
                <xdr:rowOff>0</xdr:rowOff>
              </from>
              <to>
                <xdr:col>2</xdr:col>
                <xdr:colOff>419100</xdr:colOff>
                <xdr:row>39</xdr:row>
                <xdr:rowOff>0</xdr:rowOff>
              </to>
            </anchor>
          </objectPr>
        </oleObject>
      </mc:Choice>
      <mc:Fallback>
        <oleObject progId="Equation.DSMT4" shapeId="1041" r:id="rId10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3"/>
  <sheetViews>
    <sheetView tabSelected="1" workbookViewId="0">
      <selection activeCell="H21" sqref="H21"/>
    </sheetView>
  </sheetViews>
  <sheetFormatPr defaultRowHeight="12.75" x14ac:dyDescent="0.2"/>
  <cols>
    <col min="2" max="2" width="11" customWidth="1"/>
    <col min="7" max="7" width="10.7109375" bestFit="1" customWidth="1"/>
    <col min="8" max="8" width="11.28515625" customWidth="1"/>
  </cols>
  <sheetData>
    <row r="1" spans="2:8" x14ac:dyDescent="0.2">
      <c r="B1" t="s">
        <v>40</v>
      </c>
    </row>
    <row r="2" spans="2:8" x14ac:dyDescent="0.2">
      <c r="C2" t="s">
        <v>36</v>
      </c>
      <c r="E2" s="14" t="s">
        <v>38</v>
      </c>
      <c r="F2" s="14"/>
      <c r="G2" s="14" t="s">
        <v>39</v>
      </c>
      <c r="H2" s="14"/>
    </row>
    <row r="3" spans="2:8" x14ac:dyDescent="0.2">
      <c r="B3" s="15" t="s">
        <v>35</v>
      </c>
      <c r="C3" s="16" t="s">
        <v>32</v>
      </c>
      <c r="D3" s="17" t="s">
        <v>37</v>
      </c>
      <c r="E3" s="18" t="s">
        <v>27</v>
      </c>
      <c r="F3" s="19" t="s">
        <v>23</v>
      </c>
      <c r="G3" s="15" t="s">
        <v>41</v>
      </c>
      <c r="H3" s="15" t="s">
        <v>42</v>
      </c>
    </row>
    <row r="4" spans="2:8" x14ac:dyDescent="0.2">
      <c r="B4" s="49">
        <v>10000</v>
      </c>
      <c r="C4" s="50">
        <v>0.05</v>
      </c>
      <c r="D4" s="74">
        <v>0.1</v>
      </c>
      <c r="E4" s="52">
        <f>NORMINV(0.01,$C$4,$D$4)</f>
        <v>-0.18263478740408406</v>
      </c>
      <c r="F4" s="52">
        <f>NORMINV(0.05,$C$4,$D$4)</f>
        <v>-0.11448536269514727</v>
      </c>
      <c r="G4" s="53">
        <f>E4*$B$4</f>
        <v>-1826.3478740408407</v>
      </c>
      <c r="H4" s="53">
        <f>F4*$B$4</f>
        <v>-1144.8536269514727</v>
      </c>
    </row>
    <row r="5" spans="2:8" x14ac:dyDescent="0.2">
      <c r="D5" s="3"/>
      <c r="E5" s="1"/>
    </row>
    <row r="10" spans="2:8" x14ac:dyDescent="0.2">
      <c r="D10" s="3"/>
      <c r="E10" s="1"/>
    </row>
    <row r="11" spans="2:8" x14ac:dyDescent="0.2">
      <c r="D11" s="3"/>
      <c r="E11" s="1"/>
    </row>
    <row r="12" spans="2:8" x14ac:dyDescent="0.2">
      <c r="D12" s="3"/>
      <c r="E12" s="1"/>
    </row>
    <row r="17" spans="2:8" x14ac:dyDescent="0.2">
      <c r="D17" s="3"/>
      <c r="E17" s="1"/>
    </row>
    <row r="18" spans="2:8" x14ac:dyDescent="0.2">
      <c r="D18" s="3"/>
      <c r="E18" s="1"/>
    </row>
    <row r="19" spans="2:8" x14ac:dyDescent="0.2">
      <c r="D19" s="3"/>
      <c r="E19" s="1"/>
    </row>
    <row r="20" spans="2:8" x14ac:dyDescent="0.2">
      <c r="B20" t="s">
        <v>43</v>
      </c>
      <c r="D20" s="3"/>
      <c r="E20" s="1"/>
    </row>
    <row r="21" spans="2:8" x14ac:dyDescent="0.2">
      <c r="C21" t="s">
        <v>36</v>
      </c>
      <c r="E21" s="14" t="s">
        <v>38</v>
      </c>
      <c r="F21" s="14"/>
      <c r="G21" s="14" t="s">
        <v>39</v>
      </c>
      <c r="H21" s="14"/>
    </row>
    <row r="22" spans="2:8" x14ac:dyDescent="0.2">
      <c r="B22" s="15" t="s">
        <v>35</v>
      </c>
      <c r="C22" s="16" t="s">
        <v>32</v>
      </c>
      <c r="D22" s="17" t="s">
        <v>37</v>
      </c>
      <c r="E22" s="18" t="s">
        <v>27</v>
      </c>
      <c r="F22" s="19" t="s">
        <v>23</v>
      </c>
      <c r="G22" s="15" t="s">
        <v>41</v>
      </c>
      <c r="H22" s="15" t="s">
        <v>42</v>
      </c>
    </row>
    <row r="23" spans="2:8" x14ac:dyDescent="0.2">
      <c r="B23" s="49">
        <v>10000</v>
      </c>
      <c r="C23" s="50">
        <v>0.05</v>
      </c>
      <c r="D23" s="51">
        <v>0.1</v>
      </c>
      <c r="E23" s="52">
        <f>NORMINV(0.01,$C$4,$D$4)</f>
        <v>-0.18263478740408406</v>
      </c>
      <c r="F23" s="52">
        <f>NORMINV(0.05,$C$4,$D$4)</f>
        <v>-0.11448536269514727</v>
      </c>
      <c r="G23" s="53">
        <f>(EXP(E23)-1)*$B$4</f>
        <v>-1669.2765129878628</v>
      </c>
      <c r="H23" s="53">
        <f>(EXP(F23)-1)*B23</f>
        <v>-1081.7500776312472</v>
      </c>
    </row>
    <row r="24" spans="2:8" x14ac:dyDescent="0.2">
      <c r="D24" s="3"/>
      <c r="E24" s="1"/>
    </row>
    <row r="25" spans="2:8" x14ac:dyDescent="0.2">
      <c r="D25" s="3"/>
      <c r="E25" s="1"/>
    </row>
    <row r="26" spans="2:8" x14ac:dyDescent="0.2">
      <c r="D26" s="3"/>
      <c r="E26" s="1"/>
    </row>
    <row r="27" spans="2:8" x14ac:dyDescent="0.2">
      <c r="D27" s="3"/>
      <c r="E27" s="1"/>
    </row>
    <row r="28" spans="2:8" x14ac:dyDescent="0.2">
      <c r="D28" s="3"/>
    </row>
    <row r="29" spans="2:8" x14ac:dyDescent="0.2">
      <c r="D29" s="3"/>
    </row>
    <row r="30" spans="2:8" x14ac:dyDescent="0.2">
      <c r="D30" s="3"/>
    </row>
    <row r="31" spans="2:8" x14ac:dyDescent="0.2">
      <c r="D31" s="3"/>
    </row>
    <row r="32" spans="2:8" x14ac:dyDescent="0.2">
      <c r="D32" s="3"/>
    </row>
    <row r="33" spans="4:4" x14ac:dyDescent="0.2">
      <c r="D33" s="3"/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8:M39"/>
  <sheetViews>
    <sheetView topLeftCell="B1" workbookViewId="0">
      <selection activeCell="E7" sqref="E7"/>
    </sheetView>
  </sheetViews>
  <sheetFormatPr defaultRowHeight="12.75" x14ac:dyDescent="0.2"/>
  <cols>
    <col min="7" max="7" width="11.85546875" customWidth="1"/>
  </cols>
  <sheetData>
    <row r="8" spans="2:4" x14ac:dyDescent="0.2">
      <c r="B8" t="s">
        <v>16</v>
      </c>
      <c r="C8" t="s">
        <v>17</v>
      </c>
      <c r="D8" t="s">
        <v>24</v>
      </c>
    </row>
    <row r="9" spans="2:4" x14ac:dyDescent="0.2">
      <c r="B9" s="51">
        <v>-3</v>
      </c>
      <c r="C9" s="54">
        <f>NORMDIST(B9,0,1,FALSE)</f>
        <v>4.4318484119380075E-3</v>
      </c>
      <c r="D9" s="54">
        <f>NORMSDIST(B9)</f>
        <v>1.3498980316300933E-3</v>
      </c>
    </row>
    <row r="10" spans="2:4" x14ac:dyDescent="0.2">
      <c r="B10" s="51">
        <v>-2.75</v>
      </c>
      <c r="C10" s="54">
        <f t="shared" ref="C10:C33" si="0">NORMDIST(B10,0,1,FALSE)</f>
        <v>9.0935625015910529E-3</v>
      </c>
      <c r="D10" s="54">
        <f t="shared" ref="D10:D33" si="1">NORMSDIST(B10)</f>
        <v>2.9797632350545551E-3</v>
      </c>
    </row>
    <row r="11" spans="2:4" x14ac:dyDescent="0.2">
      <c r="B11" s="51">
        <v>-2.5</v>
      </c>
      <c r="C11" s="54">
        <f t="shared" si="0"/>
        <v>1.752830049356854E-2</v>
      </c>
      <c r="D11" s="54">
        <f t="shared" si="1"/>
        <v>6.2096653257761331E-3</v>
      </c>
    </row>
    <row r="12" spans="2:4" x14ac:dyDescent="0.2">
      <c r="B12" s="51">
        <v>-2.25</v>
      </c>
      <c r="C12" s="54">
        <f t="shared" si="0"/>
        <v>3.1739651835667418E-2</v>
      </c>
      <c r="D12" s="54">
        <f t="shared" si="1"/>
        <v>1.2224472655044696E-2</v>
      </c>
    </row>
    <row r="13" spans="2:4" x14ac:dyDescent="0.2">
      <c r="B13" s="51">
        <v>-2</v>
      </c>
      <c r="C13" s="54">
        <f t="shared" si="0"/>
        <v>5.3990966513188063E-2</v>
      </c>
      <c r="D13" s="54">
        <f t="shared" si="1"/>
        <v>2.2750131948179191E-2</v>
      </c>
    </row>
    <row r="14" spans="2:4" x14ac:dyDescent="0.2">
      <c r="B14" s="51">
        <v>-1.75</v>
      </c>
      <c r="C14" s="54">
        <f t="shared" si="0"/>
        <v>8.6277318826511532E-2</v>
      </c>
      <c r="D14" s="54">
        <f t="shared" si="1"/>
        <v>4.00591568638171E-2</v>
      </c>
    </row>
    <row r="15" spans="2:4" x14ac:dyDescent="0.2">
      <c r="B15" s="51">
        <v>-1.5</v>
      </c>
      <c r="C15" s="54">
        <f t="shared" si="0"/>
        <v>0.12951759566589174</v>
      </c>
      <c r="D15" s="54">
        <f t="shared" si="1"/>
        <v>6.6807201268858057E-2</v>
      </c>
    </row>
    <row r="16" spans="2:4" x14ac:dyDescent="0.2">
      <c r="B16" s="51">
        <v>-1.25</v>
      </c>
      <c r="C16" s="54">
        <f t="shared" si="0"/>
        <v>0.18264908538902191</v>
      </c>
      <c r="D16" s="54">
        <f t="shared" si="1"/>
        <v>0.10564977366685525</v>
      </c>
    </row>
    <row r="17" spans="2:13" x14ac:dyDescent="0.2">
      <c r="B17" s="51">
        <v>-1</v>
      </c>
      <c r="C17" s="54">
        <f t="shared" si="0"/>
        <v>0.24197072451914337</v>
      </c>
      <c r="D17" s="54">
        <f t="shared" si="1"/>
        <v>0.15865525393145699</v>
      </c>
    </row>
    <row r="18" spans="2:13" x14ac:dyDescent="0.2">
      <c r="B18" s="51">
        <v>-0.75</v>
      </c>
      <c r="C18" s="54">
        <f t="shared" si="0"/>
        <v>0.30113743215480443</v>
      </c>
      <c r="D18" s="54">
        <f t="shared" si="1"/>
        <v>0.22662735237686821</v>
      </c>
    </row>
    <row r="19" spans="2:13" x14ac:dyDescent="0.2">
      <c r="B19" s="51">
        <v>-0.5</v>
      </c>
      <c r="C19" s="54">
        <f t="shared" si="0"/>
        <v>0.35206532676429952</v>
      </c>
      <c r="D19" s="54">
        <f t="shared" si="1"/>
        <v>0.30853753872598688</v>
      </c>
    </row>
    <row r="20" spans="2:13" x14ac:dyDescent="0.2">
      <c r="B20" s="51">
        <v>-0.25</v>
      </c>
      <c r="C20" s="54">
        <f t="shared" si="0"/>
        <v>0.38666811680284924</v>
      </c>
      <c r="D20" s="54">
        <f t="shared" si="1"/>
        <v>0.4012936743170763</v>
      </c>
    </row>
    <row r="21" spans="2:13" x14ac:dyDescent="0.2">
      <c r="B21" s="51">
        <v>0</v>
      </c>
      <c r="C21" s="54">
        <f t="shared" si="0"/>
        <v>0.3989422804014327</v>
      </c>
      <c r="D21" s="54">
        <f t="shared" si="1"/>
        <v>0.5</v>
      </c>
    </row>
    <row r="22" spans="2:13" x14ac:dyDescent="0.2">
      <c r="B22" s="51">
        <v>0.25</v>
      </c>
      <c r="C22" s="54">
        <f t="shared" si="0"/>
        <v>0.38666811680284924</v>
      </c>
      <c r="D22" s="54">
        <f t="shared" si="1"/>
        <v>0.5987063256829237</v>
      </c>
    </row>
    <row r="23" spans="2:13" x14ac:dyDescent="0.2">
      <c r="B23" s="51">
        <v>0.5</v>
      </c>
      <c r="C23" s="54">
        <f t="shared" si="0"/>
        <v>0.35206532676429952</v>
      </c>
      <c r="D23" s="54">
        <f t="shared" si="1"/>
        <v>0.69146246127401312</v>
      </c>
    </row>
    <row r="24" spans="2:13" x14ac:dyDescent="0.2">
      <c r="B24" s="51">
        <v>0.75</v>
      </c>
      <c r="C24" s="54">
        <f t="shared" si="0"/>
        <v>0.30113743215480443</v>
      </c>
      <c r="D24" s="54">
        <f t="shared" si="1"/>
        <v>0.77337264762313174</v>
      </c>
    </row>
    <row r="25" spans="2:13" x14ac:dyDescent="0.2">
      <c r="B25" s="51">
        <v>1</v>
      </c>
      <c r="C25" s="54">
        <f t="shared" si="0"/>
        <v>0.24197072451914337</v>
      </c>
      <c r="D25" s="54">
        <f t="shared" si="1"/>
        <v>0.84134474606854304</v>
      </c>
    </row>
    <row r="26" spans="2:13" x14ac:dyDescent="0.2">
      <c r="B26" s="51">
        <v>1.25</v>
      </c>
      <c r="C26" s="54">
        <f t="shared" si="0"/>
        <v>0.18264908538902191</v>
      </c>
      <c r="D26" s="54">
        <f t="shared" si="1"/>
        <v>0.89435022633314476</v>
      </c>
    </row>
    <row r="27" spans="2:13" x14ac:dyDescent="0.2">
      <c r="B27" s="51">
        <v>1.5</v>
      </c>
      <c r="C27" s="54">
        <f t="shared" si="0"/>
        <v>0.12951759566589174</v>
      </c>
      <c r="D27" s="54">
        <f t="shared" si="1"/>
        <v>0.93319279873114191</v>
      </c>
    </row>
    <row r="28" spans="2:13" x14ac:dyDescent="0.2">
      <c r="B28" s="51">
        <v>1.75</v>
      </c>
      <c r="C28" s="54">
        <f t="shared" si="0"/>
        <v>8.6277318826511532E-2</v>
      </c>
      <c r="D28" s="54">
        <f t="shared" si="1"/>
        <v>0.95994084313618289</v>
      </c>
    </row>
    <row r="29" spans="2:13" x14ac:dyDescent="0.2">
      <c r="B29" s="51">
        <v>2</v>
      </c>
      <c r="C29" s="54">
        <f t="shared" si="0"/>
        <v>5.3990966513188063E-2</v>
      </c>
      <c r="D29" s="54">
        <f t="shared" si="1"/>
        <v>0.97724986805182079</v>
      </c>
    </row>
    <row r="30" spans="2:13" x14ac:dyDescent="0.2">
      <c r="B30" s="51">
        <v>2.25</v>
      </c>
      <c r="C30" s="54">
        <f t="shared" si="0"/>
        <v>3.1739651835667418E-2</v>
      </c>
      <c r="D30" s="54">
        <f t="shared" si="1"/>
        <v>0.98777552734495533</v>
      </c>
      <c r="G30" s="2" t="s">
        <v>19</v>
      </c>
      <c r="L30" s="2" t="s">
        <v>22</v>
      </c>
    </row>
    <row r="31" spans="2:13" ht="14.25" x14ac:dyDescent="0.25">
      <c r="B31" s="51">
        <v>2.5</v>
      </c>
      <c r="C31" s="54">
        <f t="shared" si="0"/>
        <v>1.752830049356854E-2</v>
      </c>
      <c r="D31" s="54">
        <f t="shared" si="1"/>
        <v>0.99379033467422384</v>
      </c>
      <c r="L31" s="11" t="s">
        <v>28</v>
      </c>
      <c r="M31" t="s">
        <v>29</v>
      </c>
    </row>
    <row r="32" spans="2:13" x14ac:dyDescent="0.2">
      <c r="B32" s="51">
        <v>2.75</v>
      </c>
      <c r="C32" s="54">
        <f t="shared" si="0"/>
        <v>9.0935625015910529E-3</v>
      </c>
      <c r="D32" s="54">
        <f t="shared" si="1"/>
        <v>0.99702023676494544</v>
      </c>
      <c r="G32" t="s">
        <v>20</v>
      </c>
      <c r="H32" s="52">
        <f>NORMSDIST(2)</f>
        <v>0.97724986805182079</v>
      </c>
      <c r="L32" s="50">
        <v>0.01</v>
      </c>
      <c r="M32" s="54">
        <f>NORMSINV(L32)</f>
        <v>-2.3263478740408408</v>
      </c>
    </row>
    <row r="33" spans="2:13" x14ac:dyDescent="0.2">
      <c r="B33" s="51">
        <v>3</v>
      </c>
      <c r="C33" s="54">
        <f t="shared" si="0"/>
        <v>4.4318484119380075E-3</v>
      </c>
      <c r="D33" s="54">
        <f t="shared" si="1"/>
        <v>0.9986501019683699</v>
      </c>
      <c r="G33" t="s">
        <v>21</v>
      </c>
      <c r="H33" s="52">
        <f>NORMSDIST(2)-NORMSDIST(-1)</f>
        <v>0.81859461412036383</v>
      </c>
      <c r="L33" s="50">
        <v>2.5000000000000001E-2</v>
      </c>
      <c r="M33" s="54">
        <f>NORMSINV(L33)</f>
        <v>-1.9599639845400538</v>
      </c>
    </row>
    <row r="34" spans="2:13" x14ac:dyDescent="0.2">
      <c r="G34" t="s">
        <v>26</v>
      </c>
      <c r="H34" s="52">
        <f>1-NORMSDIST(2)</f>
        <v>2.2750131948179209E-2</v>
      </c>
      <c r="L34" s="50">
        <v>0.05</v>
      </c>
      <c r="M34" s="54">
        <f t="shared" ref="M34:M39" si="2">NORMSINV(L34)</f>
        <v>-1.6448536269514726</v>
      </c>
    </row>
    <row r="35" spans="2:13" x14ac:dyDescent="0.2">
      <c r="L35" s="50">
        <v>0.1</v>
      </c>
      <c r="M35" s="54">
        <f t="shared" si="2"/>
        <v>-1.2815515655446006</v>
      </c>
    </row>
    <row r="36" spans="2:13" x14ac:dyDescent="0.2">
      <c r="L36" s="50">
        <v>0.5</v>
      </c>
      <c r="M36" s="54">
        <f t="shared" si="2"/>
        <v>0</v>
      </c>
    </row>
    <row r="37" spans="2:13" x14ac:dyDescent="0.2">
      <c r="L37" s="50">
        <v>0.9</v>
      </c>
      <c r="M37" s="54">
        <f t="shared" si="2"/>
        <v>1.2815515655446006</v>
      </c>
    </row>
    <row r="38" spans="2:13" x14ac:dyDescent="0.2">
      <c r="L38" s="50">
        <v>0.95</v>
      </c>
      <c r="M38" s="54">
        <f t="shared" si="2"/>
        <v>1.6448536269514715</v>
      </c>
    </row>
    <row r="39" spans="2:13" x14ac:dyDescent="0.2">
      <c r="L39" s="50">
        <v>0.99</v>
      </c>
      <c r="M39" s="54">
        <f t="shared" si="2"/>
        <v>2.3263478740408408</v>
      </c>
    </row>
  </sheetData>
  <phoneticPr fontId="0" type="noConversion"/>
  <pageMargins left="0.75" right="0.75" top="1" bottom="1" header="0.5" footer="0.5"/>
  <pageSetup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Equation.DSMT4" shapeId="3074" r:id="rId4">
          <objectPr defaultSize="0" r:id="rId5">
            <anchor moveWithCells="1">
              <from>
                <xdr:col>0</xdr:col>
                <xdr:colOff>161925</xdr:colOff>
                <xdr:row>2</xdr:row>
                <xdr:rowOff>76200</xdr:rowOff>
              </from>
              <to>
                <xdr:col>3</xdr:col>
                <xdr:colOff>276225</xdr:colOff>
                <xdr:row>5</xdr:row>
                <xdr:rowOff>38100</xdr:rowOff>
              </to>
            </anchor>
          </objectPr>
        </oleObject>
      </mc:Choice>
      <mc:Fallback>
        <oleObject progId="Equation.DSMT4" shapeId="3074" r:id="rId4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M26"/>
  <sheetViews>
    <sheetView topLeftCell="D1" workbookViewId="0">
      <selection activeCell="L26" sqref="L26"/>
    </sheetView>
  </sheetViews>
  <sheetFormatPr defaultRowHeight="12.75" x14ac:dyDescent="0.2"/>
  <cols>
    <col min="11" max="11" width="14" bestFit="1" customWidth="1"/>
    <col min="12" max="12" width="19.5703125" bestFit="1" customWidth="1"/>
  </cols>
  <sheetData>
    <row r="2" spans="2:12" x14ac:dyDescent="0.2">
      <c r="D2" t="s">
        <v>45</v>
      </c>
    </row>
    <row r="3" spans="2:12" x14ac:dyDescent="0.2">
      <c r="E3" s="14" t="s">
        <v>46</v>
      </c>
      <c r="F3" s="14"/>
    </row>
    <row r="4" spans="2:12" x14ac:dyDescent="0.2">
      <c r="D4" s="35"/>
      <c r="E4" s="15">
        <v>0</v>
      </c>
      <c r="F4" s="35">
        <v>1</v>
      </c>
      <c r="G4" s="15" t="s">
        <v>47</v>
      </c>
    </row>
    <row r="5" spans="2:12" x14ac:dyDescent="0.2">
      <c r="C5" s="41"/>
      <c r="D5" s="29">
        <v>0</v>
      </c>
      <c r="E5" s="50">
        <v>0.125</v>
      </c>
      <c r="F5" s="61">
        <v>0</v>
      </c>
      <c r="G5" s="58">
        <v>0.125</v>
      </c>
    </row>
    <row r="6" spans="2:12" x14ac:dyDescent="0.2">
      <c r="C6" s="41" t="s">
        <v>55</v>
      </c>
      <c r="D6" s="29">
        <v>1</v>
      </c>
      <c r="E6" s="50">
        <v>0.25</v>
      </c>
      <c r="F6" s="61">
        <v>0.125</v>
      </c>
      <c r="G6" s="58">
        <v>0.375</v>
      </c>
    </row>
    <row r="7" spans="2:12" x14ac:dyDescent="0.2">
      <c r="C7" s="41"/>
      <c r="D7" s="29">
        <v>2</v>
      </c>
      <c r="E7" s="50">
        <v>0.125</v>
      </c>
      <c r="F7" s="61">
        <v>0.25</v>
      </c>
      <c r="G7" s="58">
        <v>0.375</v>
      </c>
    </row>
    <row r="8" spans="2:12" x14ac:dyDescent="0.2">
      <c r="C8" s="41"/>
      <c r="D8" s="35">
        <v>3</v>
      </c>
      <c r="E8" s="62">
        <v>0</v>
      </c>
      <c r="F8" s="63">
        <v>0.125</v>
      </c>
      <c r="G8" s="59">
        <v>0.125</v>
      </c>
    </row>
    <row r="9" spans="2:12" x14ac:dyDescent="0.2">
      <c r="D9" s="29" t="s">
        <v>50</v>
      </c>
      <c r="E9" s="58">
        <v>0.5</v>
      </c>
      <c r="F9" s="64">
        <v>0.5</v>
      </c>
    </row>
    <row r="13" spans="2:12" x14ac:dyDescent="0.2">
      <c r="C13" t="s">
        <v>58</v>
      </c>
    </row>
    <row r="15" spans="2:12" x14ac:dyDescent="0.2">
      <c r="B15" s="15"/>
      <c r="C15" s="18" t="s">
        <v>55</v>
      </c>
      <c r="D15" s="18" t="s">
        <v>46</v>
      </c>
    </row>
    <row r="16" spans="2:12" x14ac:dyDescent="0.2">
      <c r="B16" s="42" t="s">
        <v>9</v>
      </c>
      <c r="C16" s="65">
        <f>$D$5*$G$5+$D$6*$G$6+$D$7*$G$7+$D$8*$G$8</f>
        <v>1.5</v>
      </c>
      <c r="D16" s="65">
        <f>$E$4*$E$9+$F$4*$F$9</f>
        <v>0.5</v>
      </c>
      <c r="F16" s="18" t="s">
        <v>55</v>
      </c>
      <c r="G16" s="18" t="s">
        <v>46</v>
      </c>
      <c r="H16" s="18" t="s">
        <v>60</v>
      </c>
      <c r="I16" s="18" t="s">
        <v>61</v>
      </c>
      <c r="J16" s="18" t="s">
        <v>62</v>
      </c>
      <c r="K16" s="18" t="s">
        <v>63</v>
      </c>
      <c r="L16" s="18" t="s">
        <v>64</v>
      </c>
    </row>
    <row r="17" spans="2:13" x14ac:dyDescent="0.2">
      <c r="B17" s="42" t="s">
        <v>10</v>
      </c>
      <c r="C17" s="65">
        <f>$D$5^2*$G$5+$D$6^2*$G$6+$D$7^2*$G$7+$D$8^2*$G$8-C16^2</f>
        <v>0.75</v>
      </c>
      <c r="D17" s="65">
        <f>$E$4^2*$E$9+$F$4^2*$F$9-D16^2</f>
        <v>0.25</v>
      </c>
      <c r="F17" s="50">
        <v>0</v>
      </c>
      <c r="G17" s="50">
        <v>0</v>
      </c>
      <c r="H17" s="50">
        <f>E5</f>
        <v>0.125</v>
      </c>
      <c r="I17" s="58">
        <f>F17-mean_X</f>
        <v>-1.5</v>
      </c>
      <c r="J17" s="58">
        <f>G17-mean_Y</f>
        <v>-0.5</v>
      </c>
      <c r="K17" s="58">
        <f>I17*J17</f>
        <v>0.75</v>
      </c>
      <c r="L17" s="65">
        <f>K17*H17</f>
        <v>9.375E-2</v>
      </c>
    </row>
    <row r="18" spans="2:13" x14ac:dyDescent="0.2">
      <c r="B18" s="15" t="s">
        <v>59</v>
      </c>
      <c r="C18" s="66">
        <f>SQRT(C17)</f>
        <v>0.8660254037844386</v>
      </c>
      <c r="D18" s="66">
        <f>SQRT(D17)</f>
        <v>0.5</v>
      </c>
      <c r="F18" s="50">
        <v>0</v>
      </c>
      <c r="G18" s="50">
        <v>1</v>
      </c>
      <c r="H18" s="50">
        <f>F5</f>
        <v>0</v>
      </c>
      <c r="I18" s="58">
        <f t="shared" ref="I18:I24" si="0">F18-mean_X</f>
        <v>-1.5</v>
      </c>
      <c r="J18" s="58">
        <f t="shared" ref="J18:J24" si="1">G18-mean_Y</f>
        <v>0.5</v>
      </c>
      <c r="K18" s="58">
        <f t="shared" ref="K18:K24" si="2">I18*J18</f>
        <v>-0.75</v>
      </c>
      <c r="L18" s="65">
        <f t="shared" ref="L18:L24" si="3">K18*H18</f>
        <v>0</v>
      </c>
    </row>
    <row r="19" spans="2:13" x14ac:dyDescent="0.2">
      <c r="F19" s="50">
        <v>1</v>
      </c>
      <c r="G19" s="50">
        <v>0</v>
      </c>
      <c r="H19" s="50">
        <f>E6</f>
        <v>0.25</v>
      </c>
      <c r="I19" s="58">
        <f t="shared" si="0"/>
        <v>-0.5</v>
      </c>
      <c r="J19" s="58">
        <f t="shared" si="1"/>
        <v>-0.5</v>
      </c>
      <c r="K19" s="58">
        <f t="shared" si="2"/>
        <v>0.25</v>
      </c>
      <c r="L19" s="65">
        <f t="shared" si="3"/>
        <v>6.25E-2</v>
      </c>
    </row>
    <row r="20" spans="2:13" x14ac:dyDescent="0.2">
      <c r="F20" s="50">
        <v>1</v>
      </c>
      <c r="G20" s="50">
        <v>1</v>
      </c>
      <c r="H20" s="50">
        <f>F6</f>
        <v>0.125</v>
      </c>
      <c r="I20" s="58">
        <f t="shared" si="0"/>
        <v>-0.5</v>
      </c>
      <c r="J20" s="58">
        <f t="shared" si="1"/>
        <v>0.5</v>
      </c>
      <c r="K20" s="58">
        <f t="shared" si="2"/>
        <v>-0.25</v>
      </c>
      <c r="L20" s="65">
        <f t="shared" si="3"/>
        <v>-3.125E-2</v>
      </c>
    </row>
    <row r="21" spans="2:13" x14ac:dyDescent="0.2">
      <c r="F21" s="50">
        <v>2</v>
      </c>
      <c r="G21" s="50">
        <v>0</v>
      </c>
      <c r="H21" s="50">
        <f>E7</f>
        <v>0.125</v>
      </c>
      <c r="I21" s="58">
        <f t="shared" si="0"/>
        <v>0.5</v>
      </c>
      <c r="J21" s="58">
        <f t="shared" si="1"/>
        <v>-0.5</v>
      </c>
      <c r="K21" s="58">
        <f t="shared" si="2"/>
        <v>-0.25</v>
      </c>
      <c r="L21" s="65">
        <f t="shared" si="3"/>
        <v>-3.125E-2</v>
      </c>
    </row>
    <row r="22" spans="2:13" x14ac:dyDescent="0.2">
      <c r="F22" s="50">
        <v>2</v>
      </c>
      <c r="G22" s="50">
        <v>1</v>
      </c>
      <c r="H22" s="50">
        <f>F7</f>
        <v>0.25</v>
      </c>
      <c r="I22" s="58">
        <f t="shared" si="0"/>
        <v>0.5</v>
      </c>
      <c r="J22" s="58">
        <f t="shared" si="1"/>
        <v>0.5</v>
      </c>
      <c r="K22" s="58">
        <f t="shared" si="2"/>
        <v>0.25</v>
      </c>
      <c r="L22" s="65">
        <f t="shared" si="3"/>
        <v>6.25E-2</v>
      </c>
    </row>
    <row r="23" spans="2:13" x14ac:dyDescent="0.2">
      <c r="F23" s="50">
        <v>3</v>
      </c>
      <c r="G23" s="50">
        <v>0</v>
      </c>
      <c r="H23" s="50">
        <f>E8</f>
        <v>0</v>
      </c>
      <c r="I23" s="58">
        <f t="shared" si="0"/>
        <v>1.5</v>
      </c>
      <c r="J23" s="58">
        <f t="shared" si="1"/>
        <v>-0.5</v>
      </c>
      <c r="K23" s="58">
        <f t="shared" si="2"/>
        <v>-0.75</v>
      </c>
      <c r="L23" s="65">
        <f t="shared" si="3"/>
        <v>0</v>
      </c>
    </row>
    <row r="24" spans="2:13" x14ac:dyDescent="0.2">
      <c r="F24" s="62">
        <v>3</v>
      </c>
      <c r="G24" s="62">
        <v>1</v>
      </c>
      <c r="H24" s="62">
        <f>F8</f>
        <v>0.125</v>
      </c>
      <c r="I24" s="59">
        <f t="shared" si="0"/>
        <v>1.5</v>
      </c>
      <c r="J24" s="59">
        <f t="shared" si="1"/>
        <v>0.5</v>
      </c>
      <c r="K24" s="59">
        <f t="shared" si="2"/>
        <v>0.75</v>
      </c>
      <c r="L24" s="66">
        <f t="shared" si="3"/>
        <v>9.375E-2</v>
      </c>
    </row>
    <row r="25" spans="2:13" x14ac:dyDescent="0.2">
      <c r="L25" s="67">
        <f>SUM(L17:L24)</f>
        <v>0.25</v>
      </c>
      <c r="M25" t="s">
        <v>65</v>
      </c>
    </row>
    <row r="26" spans="2:13" x14ac:dyDescent="0.2">
      <c r="L26" s="67">
        <f>L25/(SD_X*SD_Y)</f>
        <v>0.57735026918962584</v>
      </c>
      <c r="M26" t="s">
        <v>66</v>
      </c>
    </row>
  </sheetData>
  <phoneticPr fontId="0" type="noConversion"/>
  <pageMargins left="0.75" right="0.75" top="1" bottom="1" header="0.5" footer="0.5"/>
  <pageSetup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Equation.DSMT4" shapeId="6149" r:id="rId4">
          <objectPr defaultSize="0" r:id="rId5">
            <anchor moveWithCells="1">
              <from>
                <xdr:col>7</xdr:col>
                <xdr:colOff>123825</xdr:colOff>
                <xdr:row>25</xdr:row>
                <xdr:rowOff>19050</xdr:rowOff>
              </from>
              <to>
                <xdr:col>11</xdr:col>
                <xdr:colOff>57150</xdr:colOff>
                <xdr:row>27</xdr:row>
                <xdr:rowOff>66675</xdr:rowOff>
              </to>
            </anchor>
          </objectPr>
        </oleObject>
      </mc:Choice>
      <mc:Fallback>
        <oleObject progId="Equation.DSMT4" shapeId="6149" r:id="rId4"/>
      </mc:Fallback>
    </mc:AlternateContent>
    <mc:AlternateContent xmlns:mc="http://schemas.openxmlformats.org/markup-compatibility/2006">
      <mc:Choice Requires="x14">
        <oleObject progId="Equation.DSMT4" shapeId="6151" r:id="rId6">
          <objectPr defaultSize="0" r:id="rId7">
            <anchor moveWithCells="1">
              <from>
                <xdr:col>10</xdr:col>
                <xdr:colOff>0</xdr:colOff>
                <xdr:row>29</xdr:row>
                <xdr:rowOff>0</xdr:rowOff>
              </from>
              <to>
                <xdr:col>11</xdr:col>
                <xdr:colOff>781050</xdr:colOff>
                <xdr:row>31</xdr:row>
                <xdr:rowOff>95250</xdr:rowOff>
              </to>
            </anchor>
          </objectPr>
        </oleObject>
      </mc:Choice>
      <mc:Fallback>
        <oleObject progId="Equation.DSMT4" shapeId="6151" r:id="rId6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G14"/>
  <sheetViews>
    <sheetView workbookViewId="0">
      <selection activeCell="G4" sqref="G4"/>
    </sheetView>
  </sheetViews>
  <sheetFormatPr defaultRowHeight="12.75" x14ac:dyDescent="0.2"/>
  <cols>
    <col min="4" max="4" width="11.85546875" customWidth="1"/>
    <col min="6" max="6" width="10" bestFit="1" customWidth="1"/>
  </cols>
  <sheetData>
    <row r="2" spans="2:7" x14ac:dyDescent="0.2">
      <c r="B2" s="38" t="s">
        <v>70</v>
      </c>
      <c r="C2" s="18" t="s">
        <v>9</v>
      </c>
      <c r="D2" s="18" t="s">
        <v>10</v>
      </c>
      <c r="E2" s="18" t="s">
        <v>59</v>
      </c>
      <c r="F2" s="18" t="s">
        <v>73</v>
      </c>
      <c r="G2" s="18" t="s">
        <v>74</v>
      </c>
    </row>
    <row r="3" spans="2:7" x14ac:dyDescent="0.2">
      <c r="B3" s="43" t="s">
        <v>71</v>
      </c>
      <c r="C3" s="68">
        <v>0.05</v>
      </c>
      <c r="D3" s="68">
        <f>E3^2</f>
        <v>1.0000000000000002E-2</v>
      </c>
      <c r="E3" s="68">
        <v>0.1</v>
      </c>
      <c r="F3" s="75">
        <f>G3*E3*E4</f>
        <v>0</v>
      </c>
      <c r="G3" s="50">
        <v>0</v>
      </c>
    </row>
    <row r="4" spans="2:7" x14ac:dyDescent="0.2">
      <c r="B4" s="38" t="s">
        <v>72</v>
      </c>
      <c r="C4" s="69">
        <v>0.1</v>
      </c>
      <c r="D4" s="69">
        <f>E4^2</f>
        <v>4.0000000000000008E-2</v>
      </c>
      <c r="E4" s="69">
        <v>0.2</v>
      </c>
      <c r="F4" s="62"/>
      <c r="G4" s="62"/>
    </row>
    <row r="6" spans="2:7" x14ac:dyDescent="0.2">
      <c r="B6" t="s">
        <v>75</v>
      </c>
      <c r="C6" s="49">
        <v>10000</v>
      </c>
    </row>
    <row r="7" spans="2:7" x14ac:dyDescent="0.2">
      <c r="C7" t="s">
        <v>82</v>
      </c>
    </row>
    <row r="8" spans="2:7" x14ac:dyDescent="0.2">
      <c r="B8" s="35"/>
      <c r="C8" s="18" t="s">
        <v>78</v>
      </c>
      <c r="D8" s="18" t="s">
        <v>79</v>
      </c>
    </row>
    <row r="9" spans="2:7" x14ac:dyDescent="0.2">
      <c r="B9" s="29" t="s">
        <v>76</v>
      </c>
      <c r="C9" s="70">
        <v>0.5</v>
      </c>
      <c r="D9" s="49">
        <f>C9*C6</f>
        <v>5000</v>
      </c>
    </row>
    <row r="10" spans="2:7" x14ac:dyDescent="0.2">
      <c r="B10" s="35" t="s">
        <v>77</v>
      </c>
      <c r="C10" s="71">
        <v>0.5</v>
      </c>
      <c r="D10" s="72">
        <f>C10*C6</f>
        <v>5000</v>
      </c>
    </row>
    <row r="12" spans="2:7" x14ac:dyDescent="0.2">
      <c r="C12" t="s">
        <v>80</v>
      </c>
    </row>
    <row r="13" spans="2:7" x14ac:dyDescent="0.2">
      <c r="B13" s="18" t="s">
        <v>9</v>
      </c>
      <c r="C13" s="18" t="s">
        <v>81</v>
      </c>
      <c r="D13" s="18" t="s">
        <v>59</v>
      </c>
    </row>
    <row r="14" spans="2:7" x14ac:dyDescent="0.2">
      <c r="B14" s="73">
        <f>x_A*mu_A+x_B*mu_B</f>
        <v>7.5000000000000011E-2</v>
      </c>
      <c r="C14" s="73">
        <f>x_A^2*sigma2_A+x_B^2*sigma2_B+2*x_A*x_B*sigma_AB</f>
        <v>1.2500000000000002E-2</v>
      </c>
      <c r="D14" s="73">
        <f>SQRT(C14)</f>
        <v>0.1118033988749895</v>
      </c>
    </row>
  </sheetData>
  <phoneticPr fontId="0" type="noConversion"/>
  <pageMargins left="0.75" right="0.75" top="1" bottom="1" header="0.5" footer="0.5"/>
  <pageSetup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Equation.DSMT4" shapeId="8193" r:id="rId4">
          <objectPr defaultSize="0" r:id="rId5">
            <anchor moveWithCells="1">
              <from>
                <xdr:col>0</xdr:col>
                <xdr:colOff>133350</xdr:colOff>
                <xdr:row>15</xdr:row>
                <xdr:rowOff>123825</xdr:rowOff>
              </from>
              <to>
                <xdr:col>2</xdr:col>
                <xdr:colOff>219075</xdr:colOff>
                <xdr:row>17</xdr:row>
                <xdr:rowOff>38100</xdr:rowOff>
              </to>
            </anchor>
          </objectPr>
        </oleObject>
      </mc:Choice>
      <mc:Fallback>
        <oleObject progId="Equation.DSMT4" shapeId="8193" r:id="rId4"/>
      </mc:Fallback>
    </mc:AlternateContent>
    <mc:AlternateContent xmlns:mc="http://schemas.openxmlformats.org/markup-compatibility/2006">
      <mc:Choice Requires="x14">
        <oleObject progId="Equation.DSMT4" shapeId="8195" r:id="rId6">
          <objectPr defaultSize="0" r:id="rId7">
            <anchor moveWithCells="1">
              <from>
                <xdr:col>2</xdr:col>
                <xdr:colOff>400050</xdr:colOff>
                <xdr:row>15</xdr:row>
                <xdr:rowOff>152400</xdr:rowOff>
              </from>
              <to>
                <xdr:col>5</xdr:col>
                <xdr:colOff>533400</xdr:colOff>
                <xdr:row>17</xdr:row>
                <xdr:rowOff>85725</xdr:rowOff>
              </to>
            </anchor>
          </objectPr>
        </oleObject>
      </mc:Choice>
      <mc:Fallback>
        <oleObject progId="Equation.DSMT4" shapeId="8195" r:id="rId6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X53"/>
  <sheetViews>
    <sheetView topLeftCell="A16" workbookViewId="0">
      <selection activeCell="D41" sqref="D41:P53"/>
    </sheetView>
  </sheetViews>
  <sheetFormatPr defaultRowHeight="12.75" x14ac:dyDescent="0.2"/>
  <cols>
    <col min="14" max="17" width="11" bestFit="1" customWidth="1"/>
    <col min="21" max="22" width="11" bestFit="1" customWidth="1"/>
    <col min="24" max="24" width="11" bestFit="1" customWidth="1"/>
    <col min="26" max="29" width="11" bestFit="1" customWidth="1"/>
  </cols>
  <sheetData>
    <row r="2" spans="1:22" x14ac:dyDescent="0.2">
      <c r="B2" s="37" t="s">
        <v>45</v>
      </c>
      <c r="C2" s="14"/>
      <c r="D2" s="14"/>
      <c r="E2" s="14"/>
    </row>
    <row r="3" spans="1:22" x14ac:dyDescent="0.2">
      <c r="C3" s="14" t="s">
        <v>46</v>
      </c>
      <c r="D3" s="14"/>
      <c r="T3" s="2" t="s">
        <v>56</v>
      </c>
    </row>
    <row r="4" spans="1:22" x14ac:dyDescent="0.2">
      <c r="A4" s="20"/>
      <c r="B4" s="15"/>
      <c r="C4" s="21">
        <v>0</v>
      </c>
      <c r="D4" s="21">
        <v>1</v>
      </c>
      <c r="E4" s="15" t="s">
        <v>47</v>
      </c>
    </row>
    <row r="5" spans="1:22" x14ac:dyDescent="0.2">
      <c r="A5" s="20"/>
      <c r="B5" s="22">
        <v>0</v>
      </c>
      <c r="C5" s="50">
        <f>1/8</f>
        <v>0.125</v>
      </c>
      <c r="D5" s="60">
        <v>0</v>
      </c>
      <c r="E5" s="58">
        <f>SUM(C5:D5)</f>
        <v>0.125</v>
      </c>
      <c r="T5" s="38" t="s">
        <v>47</v>
      </c>
      <c r="U5" s="18" t="s">
        <v>48</v>
      </c>
      <c r="V5" s="18" t="s">
        <v>49</v>
      </c>
    </row>
    <row r="6" spans="1:22" x14ac:dyDescent="0.2">
      <c r="A6" s="20" t="s">
        <v>55</v>
      </c>
      <c r="B6" s="28">
        <v>1</v>
      </c>
      <c r="C6" s="50">
        <f>2/8</f>
        <v>0.25</v>
      </c>
      <c r="D6" s="61">
        <f>1/8</f>
        <v>0.125</v>
      </c>
      <c r="E6" s="58">
        <f>SUM(C6:D6)</f>
        <v>0.375</v>
      </c>
      <c r="S6">
        <v>0</v>
      </c>
      <c r="T6" s="39">
        <v>0.125</v>
      </c>
      <c r="U6" s="24">
        <f>$C$5/$C$9</f>
        <v>0.25</v>
      </c>
      <c r="V6" s="25">
        <f>$D$5/$D$9</f>
        <v>0</v>
      </c>
    </row>
    <row r="7" spans="1:22" x14ac:dyDescent="0.2">
      <c r="A7" s="20"/>
      <c r="B7" s="28">
        <v>2</v>
      </c>
      <c r="C7" s="50">
        <f>1/8</f>
        <v>0.125</v>
      </c>
      <c r="D7" s="61">
        <f>2/8</f>
        <v>0.25</v>
      </c>
      <c r="E7" s="58">
        <f>SUM(C7:D7)</f>
        <v>0.375</v>
      </c>
      <c r="S7">
        <v>1</v>
      </c>
      <c r="T7" s="39">
        <v>0.375</v>
      </c>
      <c r="U7" s="24">
        <f>$C$6/$C$9</f>
        <v>0.5</v>
      </c>
      <c r="V7" s="25">
        <f>$D$6/$D$9</f>
        <v>0.25</v>
      </c>
    </row>
    <row r="8" spans="1:22" x14ac:dyDescent="0.2">
      <c r="A8" s="20"/>
      <c r="B8" s="34">
        <v>3</v>
      </c>
      <c r="C8" s="62">
        <v>0</v>
      </c>
      <c r="D8" s="63">
        <f>1/8</f>
        <v>0.125</v>
      </c>
      <c r="E8" s="59">
        <f>SUM(C8:D8)</f>
        <v>0.125</v>
      </c>
      <c r="S8">
        <v>2</v>
      </c>
      <c r="T8" s="39">
        <v>0.375</v>
      </c>
      <c r="U8" s="24">
        <f>$C$7/$C$9</f>
        <v>0.25</v>
      </c>
      <c r="V8" s="25">
        <f>$D$7/$D$9</f>
        <v>0.5</v>
      </c>
    </row>
    <row r="9" spans="1:22" x14ac:dyDescent="0.2">
      <c r="B9" s="29" t="s">
        <v>50</v>
      </c>
      <c r="C9" s="58">
        <f>SUM(C5:C8)</f>
        <v>0.5</v>
      </c>
      <c r="D9" s="64">
        <f>SUM(D5:D8)</f>
        <v>0.5</v>
      </c>
      <c r="S9">
        <v>3</v>
      </c>
      <c r="T9" s="40">
        <v>0.125</v>
      </c>
      <c r="U9" s="33">
        <f>$C$8/$C$9</f>
        <v>0</v>
      </c>
      <c r="V9" s="36">
        <f>$D$8/$D$9</f>
        <v>0.25</v>
      </c>
    </row>
    <row r="10" spans="1:22" x14ac:dyDescent="0.2">
      <c r="T10">
        <f>SUM(T6:T9)</f>
        <v>1</v>
      </c>
      <c r="U10">
        <f>SUM(U6:U9)</f>
        <v>1</v>
      </c>
      <c r="V10">
        <f>SUM(V6:V9)</f>
        <v>1</v>
      </c>
    </row>
    <row r="21" spans="19:24" x14ac:dyDescent="0.2">
      <c r="T21" s="2" t="s">
        <v>57</v>
      </c>
    </row>
    <row r="23" spans="19:24" x14ac:dyDescent="0.2">
      <c r="T23" s="38" t="s">
        <v>50</v>
      </c>
      <c r="U23" s="18" t="s">
        <v>51</v>
      </c>
      <c r="V23" s="18" t="s">
        <v>52</v>
      </c>
      <c r="W23" s="18" t="s">
        <v>53</v>
      </c>
      <c r="X23" s="18" t="s">
        <v>54</v>
      </c>
    </row>
    <row r="24" spans="19:24" x14ac:dyDescent="0.2">
      <c r="S24">
        <v>0</v>
      </c>
      <c r="T24" s="29">
        <v>0.5</v>
      </c>
      <c r="U24" s="23">
        <f>$C$5/$E$5</f>
        <v>1</v>
      </c>
      <c r="V24" s="26">
        <f>$C$6/$E$6</f>
        <v>0.66666666666666663</v>
      </c>
      <c r="W24" s="27">
        <f>$C$7/$E$7</f>
        <v>0.33333333333333331</v>
      </c>
      <c r="X24" s="24">
        <f>$C$8/$E$8</f>
        <v>0</v>
      </c>
    </row>
    <row r="25" spans="19:24" x14ac:dyDescent="0.2">
      <c r="S25">
        <v>1</v>
      </c>
      <c r="T25" s="35">
        <v>0.5</v>
      </c>
      <c r="U25" s="30">
        <f>$D$5/$E$5</f>
        <v>0</v>
      </c>
      <c r="V25" s="31">
        <f>$D$6/$E$6</f>
        <v>0.33333333333333331</v>
      </c>
      <c r="W25" s="32">
        <f>$D$7/$E$7</f>
        <v>0.66666666666666663</v>
      </c>
      <c r="X25" s="33">
        <f>$D$8/$E$8</f>
        <v>1</v>
      </c>
    </row>
    <row r="37" spans="1:16" x14ac:dyDescent="0.2">
      <c r="B37" s="2" t="s">
        <v>67</v>
      </c>
    </row>
    <row r="38" spans="1:16" x14ac:dyDescent="0.2">
      <c r="B38" t="s">
        <v>68</v>
      </c>
    </row>
    <row r="39" spans="1:16" x14ac:dyDescent="0.2">
      <c r="J39" t="s">
        <v>69</v>
      </c>
    </row>
    <row r="40" spans="1:16" x14ac:dyDescent="0.2">
      <c r="D40">
        <v>-3</v>
      </c>
      <c r="E40">
        <v>-2.5</v>
      </c>
      <c r="F40">
        <v>-2</v>
      </c>
      <c r="G40">
        <v>-1.5</v>
      </c>
      <c r="H40">
        <v>-1</v>
      </c>
      <c r="I40">
        <v>-0.5</v>
      </c>
      <c r="J40">
        <v>0</v>
      </c>
      <c r="K40">
        <v>0.5</v>
      </c>
      <c r="L40">
        <v>1</v>
      </c>
      <c r="M40">
        <v>1.5</v>
      </c>
      <c r="N40">
        <v>2</v>
      </c>
      <c r="O40">
        <v>2.5</v>
      </c>
      <c r="P40">
        <v>3</v>
      </c>
    </row>
    <row r="41" spans="1:16" x14ac:dyDescent="0.2">
      <c r="C41">
        <v>-3</v>
      </c>
      <c r="D41">
        <f t="shared" ref="D41:P41" si="0">(1/2*PI())*EXP(-0.5*($C$41^2+D$40^2))</f>
        <v>1.9385166694983408E-4</v>
      </c>
      <c r="E41">
        <f t="shared" si="0"/>
        <v>7.6669821565264083E-4</v>
      </c>
      <c r="F41">
        <f t="shared" si="0"/>
        <v>2.3615967618886543E-3</v>
      </c>
      <c r="G41">
        <f t="shared" si="0"/>
        <v>5.6651761264073924E-3</v>
      </c>
      <c r="H41">
        <f t="shared" si="0"/>
        <v>1.0583942396302148E-2</v>
      </c>
      <c r="I41">
        <f t="shared" si="0"/>
        <v>1.5399545319433217E-2</v>
      </c>
      <c r="J41">
        <f t="shared" si="0"/>
        <v>1.7449970956648235E-2</v>
      </c>
      <c r="K41">
        <f t="shared" si="0"/>
        <v>1.5399545319433217E-2</v>
      </c>
      <c r="L41">
        <f t="shared" si="0"/>
        <v>1.0583942396302148E-2</v>
      </c>
      <c r="M41">
        <f t="shared" si="0"/>
        <v>5.6651761264073924E-3</v>
      </c>
      <c r="N41">
        <f t="shared" si="0"/>
        <v>2.3615967618886543E-3</v>
      </c>
      <c r="O41">
        <f t="shared" si="0"/>
        <v>7.6669821565264083E-4</v>
      </c>
      <c r="P41">
        <f t="shared" si="0"/>
        <v>1.9385166694983408E-4</v>
      </c>
    </row>
    <row r="42" spans="1:16" x14ac:dyDescent="0.2">
      <c r="C42">
        <v>-2.5</v>
      </c>
      <c r="D42">
        <f t="shared" ref="D42:P42" si="1">(1/2*PI())*EXP(-0.5*($C$42^2+D$40^2))</f>
        <v>7.6669821565264083E-4</v>
      </c>
      <c r="E42">
        <f t="shared" si="1"/>
        <v>3.0323502662325005E-3</v>
      </c>
      <c r="F42">
        <f t="shared" si="1"/>
        <v>9.3402963818704256E-3</v>
      </c>
      <c r="G42">
        <f t="shared" si="1"/>
        <v>2.2406206228799238E-2</v>
      </c>
      <c r="H42">
        <f t="shared" si="1"/>
        <v>4.1860304208346862E-2</v>
      </c>
      <c r="I42">
        <f t="shared" si="1"/>
        <v>6.090638323645084E-2</v>
      </c>
      <c r="J42">
        <f t="shared" si="1"/>
        <v>6.9015973946279563E-2</v>
      </c>
      <c r="K42">
        <f t="shared" si="1"/>
        <v>6.090638323645084E-2</v>
      </c>
      <c r="L42">
        <f t="shared" si="1"/>
        <v>4.1860304208346862E-2</v>
      </c>
      <c r="M42">
        <f t="shared" si="1"/>
        <v>2.2406206228799238E-2</v>
      </c>
      <c r="N42">
        <f t="shared" si="1"/>
        <v>9.3402963818704256E-3</v>
      </c>
      <c r="O42">
        <f t="shared" si="1"/>
        <v>3.0323502662325005E-3</v>
      </c>
      <c r="P42">
        <f t="shared" si="1"/>
        <v>7.6669821565264083E-4</v>
      </c>
    </row>
    <row r="43" spans="1:16" x14ac:dyDescent="0.2">
      <c r="C43">
        <v>-2</v>
      </c>
      <c r="D43">
        <f t="shared" ref="D43:P43" si="2">(1/2*PI())*EXP(-0.5*($C$43^2+D$40^2))</f>
        <v>2.3615967618886543E-3</v>
      </c>
      <c r="E43">
        <f t="shared" si="2"/>
        <v>9.3402963818704256E-3</v>
      </c>
      <c r="F43">
        <f t="shared" si="2"/>
        <v>2.8770138289325408E-2</v>
      </c>
      <c r="G43">
        <f t="shared" si="2"/>
        <v>6.9015973946279563E-2</v>
      </c>
      <c r="H43">
        <f t="shared" si="2"/>
        <v>0.12893881432338439</v>
      </c>
      <c r="I43">
        <f t="shared" si="2"/>
        <v>0.18760486785157462</v>
      </c>
      <c r="J43">
        <f t="shared" si="2"/>
        <v>0.21258416579381817</v>
      </c>
      <c r="K43">
        <f t="shared" si="2"/>
        <v>0.18760486785157462</v>
      </c>
      <c r="L43">
        <f t="shared" si="2"/>
        <v>0.12893881432338439</v>
      </c>
      <c r="M43">
        <f t="shared" si="2"/>
        <v>6.9015973946279563E-2</v>
      </c>
      <c r="N43">
        <f t="shared" si="2"/>
        <v>2.8770138289325408E-2</v>
      </c>
      <c r="O43">
        <f t="shared" si="2"/>
        <v>9.3402963818704256E-3</v>
      </c>
      <c r="P43">
        <f t="shared" si="2"/>
        <v>2.3615967618886543E-3</v>
      </c>
    </row>
    <row r="44" spans="1:16" x14ac:dyDescent="0.2">
      <c r="C44">
        <v>-1.5</v>
      </c>
      <c r="D44">
        <f t="shared" ref="D44:P44" si="3">(1/2*PI())*EXP(-0.5*($C$44^2+D$40^2))</f>
        <v>5.6651761264073924E-3</v>
      </c>
      <c r="E44">
        <f t="shared" si="3"/>
        <v>2.2406206228799238E-2</v>
      </c>
      <c r="F44">
        <f t="shared" si="3"/>
        <v>6.9015973946279563E-2</v>
      </c>
      <c r="G44">
        <f t="shared" si="3"/>
        <v>0.16556071478880693</v>
      </c>
      <c r="H44">
        <f t="shared" si="3"/>
        <v>0.30930813611377772</v>
      </c>
      <c r="I44">
        <f t="shared" si="3"/>
        <v>0.45004068251710461</v>
      </c>
      <c r="J44">
        <f t="shared" si="3"/>
        <v>0.50996290321139581</v>
      </c>
      <c r="K44">
        <f t="shared" si="3"/>
        <v>0.45004068251710461</v>
      </c>
      <c r="L44">
        <f t="shared" si="3"/>
        <v>0.30930813611377772</v>
      </c>
      <c r="M44">
        <f t="shared" si="3"/>
        <v>0.16556071478880693</v>
      </c>
      <c r="N44">
        <f t="shared" si="3"/>
        <v>6.9015973946279563E-2</v>
      </c>
      <c r="O44">
        <f t="shared" si="3"/>
        <v>2.2406206228799238E-2</v>
      </c>
      <c r="P44">
        <f t="shared" si="3"/>
        <v>5.6651761264073924E-3</v>
      </c>
    </row>
    <row r="45" spans="1:16" x14ac:dyDescent="0.2">
      <c r="C45">
        <v>-1</v>
      </c>
      <c r="D45">
        <f t="shared" ref="D45:P45" si="4">(1/2*PI())*EXP(-0.5*($C$45^2+D$40^2))</f>
        <v>1.0583942396302148E-2</v>
      </c>
      <c r="E45">
        <f t="shared" si="4"/>
        <v>4.1860304208346862E-2</v>
      </c>
      <c r="F45">
        <f t="shared" si="4"/>
        <v>0.12893881432338439</v>
      </c>
      <c r="G45">
        <f t="shared" si="4"/>
        <v>0.30930813611377772</v>
      </c>
      <c r="H45">
        <f t="shared" si="4"/>
        <v>0.57786367489546087</v>
      </c>
      <c r="I45">
        <f t="shared" si="4"/>
        <v>0.84078668579261906</v>
      </c>
      <c r="J45">
        <f t="shared" si="4"/>
        <v>0.95273613236508992</v>
      </c>
      <c r="K45">
        <f t="shared" si="4"/>
        <v>0.84078668579261906</v>
      </c>
      <c r="L45">
        <f t="shared" si="4"/>
        <v>0.57786367489546087</v>
      </c>
      <c r="M45">
        <f t="shared" si="4"/>
        <v>0.30930813611377772</v>
      </c>
      <c r="N45">
        <f t="shared" si="4"/>
        <v>0.12893881432338439</v>
      </c>
      <c r="O45">
        <f t="shared" si="4"/>
        <v>4.1860304208346862E-2</v>
      </c>
      <c r="P45">
        <f t="shared" si="4"/>
        <v>1.0583942396302148E-2</v>
      </c>
    </row>
    <row r="46" spans="1:16" x14ac:dyDescent="0.2">
      <c r="A46" s="12"/>
      <c r="B46" s="12" t="s">
        <v>16</v>
      </c>
      <c r="C46">
        <v>-0.5</v>
      </c>
      <c r="D46">
        <f t="shared" ref="D46:P46" si="5">(1/2*PI())*EXP(-0.5*($C$46^2+D$40^2))</f>
        <v>1.5399545319433217E-2</v>
      </c>
      <c r="E46">
        <f t="shared" si="5"/>
        <v>6.090638323645084E-2</v>
      </c>
      <c r="F46">
        <f t="shared" si="5"/>
        <v>0.18760486785157462</v>
      </c>
      <c r="G46">
        <f t="shared" si="5"/>
        <v>0.45004068251710461</v>
      </c>
      <c r="H46">
        <f t="shared" si="5"/>
        <v>0.84078668579261906</v>
      </c>
      <c r="I46">
        <f t="shared" si="5"/>
        <v>1.2233374093535518</v>
      </c>
      <c r="J46">
        <f t="shared" si="5"/>
        <v>1.3862228929877562</v>
      </c>
      <c r="K46">
        <f t="shared" si="5"/>
        <v>1.2233374093535518</v>
      </c>
      <c r="L46">
        <f t="shared" si="5"/>
        <v>0.84078668579261906</v>
      </c>
      <c r="M46">
        <f t="shared" si="5"/>
        <v>0.45004068251710461</v>
      </c>
      <c r="N46">
        <f t="shared" si="5"/>
        <v>0.18760486785157462</v>
      </c>
      <c r="O46">
        <f t="shared" si="5"/>
        <v>6.090638323645084E-2</v>
      </c>
      <c r="P46">
        <f t="shared" si="5"/>
        <v>1.5399545319433217E-2</v>
      </c>
    </row>
    <row r="47" spans="1:16" x14ac:dyDescent="0.2">
      <c r="C47">
        <v>0</v>
      </c>
      <c r="D47">
        <f t="shared" ref="D47:P47" si="6">(1/2*PI())*EXP(-0.5*($C$47^2+D$40^2))</f>
        <v>1.7449970956648235E-2</v>
      </c>
      <c r="E47">
        <f t="shared" si="6"/>
        <v>6.9015973946279563E-2</v>
      </c>
      <c r="F47">
        <f t="shared" si="6"/>
        <v>0.21258416579381817</v>
      </c>
      <c r="G47">
        <f t="shared" si="6"/>
        <v>0.50996290321139581</v>
      </c>
      <c r="H47">
        <f t="shared" si="6"/>
        <v>0.95273613236508992</v>
      </c>
      <c r="I47">
        <f t="shared" si="6"/>
        <v>1.3862228929877562</v>
      </c>
      <c r="J47">
        <f t="shared" si="6"/>
        <v>1.5707963267948966</v>
      </c>
      <c r="K47">
        <f t="shared" si="6"/>
        <v>1.3862228929877562</v>
      </c>
      <c r="L47">
        <f t="shared" si="6"/>
        <v>0.95273613236508992</v>
      </c>
      <c r="M47">
        <f t="shared" si="6"/>
        <v>0.50996290321139581</v>
      </c>
      <c r="N47">
        <f t="shared" si="6"/>
        <v>0.21258416579381817</v>
      </c>
      <c r="O47">
        <f t="shared" si="6"/>
        <v>6.9015973946279563E-2</v>
      </c>
      <c r="P47">
        <f t="shared" si="6"/>
        <v>1.7449970956648235E-2</v>
      </c>
    </row>
    <row r="48" spans="1:16" x14ac:dyDescent="0.2">
      <c r="C48">
        <v>0.5</v>
      </c>
      <c r="D48">
        <f t="shared" ref="D48:P48" si="7">(1/2*PI())*EXP(-0.5*($C$48^2+D$40^2))</f>
        <v>1.5399545319433217E-2</v>
      </c>
      <c r="E48">
        <f t="shared" si="7"/>
        <v>6.090638323645084E-2</v>
      </c>
      <c r="F48">
        <f t="shared" si="7"/>
        <v>0.18760486785157462</v>
      </c>
      <c r="G48">
        <f t="shared" si="7"/>
        <v>0.45004068251710461</v>
      </c>
      <c r="H48">
        <f t="shared" si="7"/>
        <v>0.84078668579261906</v>
      </c>
      <c r="I48">
        <f t="shared" si="7"/>
        <v>1.2233374093535518</v>
      </c>
      <c r="J48">
        <f t="shared" si="7"/>
        <v>1.3862228929877562</v>
      </c>
      <c r="K48">
        <f t="shared" si="7"/>
        <v>1.2233374093535518</v>
      </c>
      <c r="L48">
        <f t="shared" si="7"/>
        <v>0.84078668579261906</v>
      </c>
      <c r="M48">
        <f t="shared" si="7"/>
        <v>0.45004068251710461</v>
      </c>
      <c r="N48">
        <f t="shared" si="7"/>
        <v>0.18760486785157462</v>
      </c>
      <c r="O48">
        <f t="shared" si="7"/>
        <v>6.090638323645084E-2</v>
      </c>
      <c r="P48">
        <f t="shared" si="7"/>
        <v>1.5399545319433217E-2</v>
      </c>
    </row>
    <row r="49" spans="3:16" x14ac:dyDescent="0.2">
      <c r="C49">
        <v>1</v>
      </c>
      <c r="D49">
        <f t="shared" ref="D49:P49" si="8">(1/2*PI())*EXP(-0.5*($C$49^2+D$40^2))</f>
        <v>1.0583942396302148E-2</v>
      </c>
      <c r="E49">
        <f t="shared" si="8"/>
        <v>4.1860304208346862E-2</v>
      </c>
      <c r="F49">
        <f t="shared" si="8"/>
        <v>0.12893881432338439</v>
      </c>
      <c r="G49">
        <f t="shared" si="8"/>
        <v>0.30930813611377772</v>
      </c>
      <c r="H49">
        <f t="shared" si="8"/>
        <v>0.57786367489546087</v>
      </c>
      <c r="I49">
        <f t="shared" si="8"/>
        <v>0.84078668579261906</v>
      </c>
      <c r="J49">
        <f t="shared" si="8"/>
        <v>0.95273613236508992</v>
      </c>
      <c r="K49">
        <f t="shared" si="8"/>
        <v>0.84078668579261906</v>
      </c>
      <c r="L49">
        <f t="shared" si="8"/>
        <v>0.57786367489546087</v>
      </c>
      <c r="M49">
        <f t="shared" si="8"/>
        <v>0.30930813611377772</v>
      </c>
      <c r="N49">
        <f t="shared" si="8"/>
        <v>0.12893881432338439</v>
      </c>
      <c r="O49">
        <f t="shared" si="8"/>
        <v>4.1860304208346862E-2</v>
      </c>
      <c r="P49">
        <f t="shared" si="8"/>
        <v>1.0583942396302148E-2</v>
      </c>
    </row>
    <row r="50" spans="3:16" x14ac:dyDescent="0.2">
      <c r="C50">
        <v>1.5</v>
      </c>
      <c r="D50">
        <f t="shared" ref="D50:P50" si="9">(1/2*PI())*EXP(-0.5*($C$50^2+D$40^2))</f>
        <v>5.6651761264073924E-3</v>
      </c>
      <c r="E50">
        <f t="shared" si="9"/>
        <v>2.2406206228799238E-2</v>
      </c>
      <c r="F50">
        <f t="shared" si="9"/>
        <v>6.9015973946279563E-2</v>
      </c>
      <c r="G50">
        <f t="shared" si="9"/>
        <v>0.16556071478880693</v>
      </c>
      <c r="H50">
        <f t="shared" si="9"/>
        <v>0.30930813611377772</v>
      </c>
      <c r="I50">
        <f t="shared" si="9"/>
        <v>0.45004068251710461</v>
      </c>
      <c r="J50">
        <f t="shared" si="9"/>
        <v>0.50996290321139581</v>
      </c>
      <c r="K50">
        <f t="shared" si="9"/>
        <v>0.45004068251710461</v>
      </c>
      <c r="L50">
        <f t="shared" si="9"/>
        <v>0.30930813611377772</v>
      </c>
      <c r="M50">
        <f t="shared" si="9"/>
        <v>0.16556071478880693</v>
      </c>
      <c r="N50">
        <f t="shared" si="9"/>
        <v>6.9015973946279563E-2</v>
      </c>
      <c r="O50">
        <f t="shared" si="9"/>
        <v>2.2406206228799238E-2</v>
      </c>
      <c r="P50">
        <f t="shared" si="9"/>
        <v>5.6651761264073924E-3</v>
      </c>
    </row>
    <row r="51" spans="3:16" x14ac:dyDescent="0.2">
      <c r="C51">
        <v>2</v>
      </c>
      <c r="D51">
        <f t="shared" ref="D51:P51" si="10">(1/2*PI())*EXP(-0.5*($C$51^2+D$40^2))</f>
        <v>2.3615967618886543E-3</v>
      </c>
      <c r="E51">
        <f t="shared" si="10"/>
        <v>9.3402963818704256E-3</v>
      </c>
      <c r="F51">
        <f t="shared" si="10"/>
        <v>2.8770138289325408E-2</v>
      </c>
      <c r="G51">
        <f t="shared" si="10"/>
        <v>6.9015973946279563E-2</v>
      </c>
      <c r="H51">
        <f t="shared" si="10"/>
        <v>0.12893881432338439</v>
      </c>
      <c r="I51">
        <f t="shared" si="10"/>
        <v>0.18760486785157462</v>
      </c>
      <c r="J51">
        <f t="shared" si="10"/>
        <v>0.21258416579381817</v>
      </c>
      <c r="K51">
        <f t="shared" si="10"/>
        <v>0.18760486785157462</v>
      </c>
      <c r="L51">
        <f t="shared" si="10"/>
        <v>0.12893881432338439</v>
      </c>
      <c r="M51">
        <f t="shared" si="10"/>
        <v>6.9015973946279563E-2</v>
      </c>
      <c r="N51">
        <f t="shared" si="10"/>
        <v>2.8770138289325408E-2</v>
      </c>
      <c r="O51">
        <f t="shared" si="10"/>
        <v>9.3402963818704256E-3</v>
      </c>
      <c r="P51">
        <f t="shared" si="10"/>
        <v>2.3615967618886543E-3</v>
      </c>
    </row>
    <row r="52" spans="3:16" x14ac:dyDescent="0.2">
      <c r="C52">
        <v>2.5</v>
      </c>
      <c r="D52">
        <f t="shared" ref="D52:P52" si="11">(1/2*PI())*EXP(-0.5*($C$52^2+D$40^2))</f>
        <v>7.6669821565264083E-4</v>
      </c>
      <c r="E52">
        <f t="shared" si="11"/>
        <v>3.0323502662325005E-3</v>
      </c>
      <c r="F52">
        <f t="shared" si="11"/>
        <v>9.3402963818704256E-3</v>
      </c>
      <c r="G52">
        <f t="shared" si="11"/>
        <v>2.2406206228799238E-2</v>
      </c>
      <c r="H52">
        <f t="shared" si="11"/>
        <v>4.1860304208346862E-2</v>
      </c>
      <c r="I52">
        <f t="shared" si="11"/>
        <v>6.090638323645084E-2</v>
      </c>
      <c r="J52">
        <f t="shared" si="11"/>
        <v>6.9015973946279563E-2</v>
      </c>
      <c r="K52">
        <f t="shared" si="11"/>
        <v>6.090638323645084E-2</v>
      </c>
      <c r="L52">
        <f t="shared" si="11"/>
        <v>4.1860304208346862E-2</v>
      </c>
      <c r="M52">
        <f t="shared" si="11"/>
        <v>2.2406206228799238E-2</v>
      </c>
      <c r="N52">
        <f t="shared" si="11"/>
        <v>9.3402963818704256E-3</v>
      </c>
      <c r="O52">
        <f t="shared" si="11"/>
        <v>3.0323502662325005E-3</v>
      </c>
      <c r="P52">
        <f t="shared" si="11"/>
        <v>7.6669821565264083E-4</v>
      </c>
    </row>
    <row r="53" spans="3:16" x14ac:dyDescent="0.2">
      <c r="C53">
        <v>3</v>
      </c>
      <c r="D53">
        <f t="shared" ref="D53:P53" si="12">(1/2*PI())*EXP(-0.5*($C$53^2+D$40^2))</f>
        <v>1.9385166694983408E-4</v>
      </c>
      <c r="E53">
        <f t="shared" si="12"/>
        <v>7.6669821565264083E-4</v>
      </c>
      <c r="F53">
        <f t="shared" si="12"/>
        <v>2.3615967618886543E-3</v>
      </c>
      <c r="G53">
        <f t="shared" si="12"/>
        <v>5.6651761264073924E-3</v>
      </c>
      <c r="H53">
        <f t="shared" si="12"/>
        <v>1.0583942396302148E-2</v>
      </c>
      <c r="I53">
        <f t="shared" si="12"/>
        <v>1.5399545319433217E-2</v>
      </c>
      <c r="J53">
        <f t="shared" si="12"/>
        <v>1.7449970956648235E-2</v>
      </c>
      <c r="K53">
        <f t="shared" si="12"/>
        <v>1.5399545319433217E-2</v>
      </c>
      <c r="L53">
        <f t="shared" si="12"/>
        <v>1.0583942396302148E-2</v>
      </c>
      <c r="M53">
        <f t="shared" si="12"/>
        <v>5.6651761264073924E-3</v>
      </c>
      <c r="N53">
        <f t="shared" si="12"/>
        <v>2.3615967618886543E-3</v>
      </c>
      <c r="O53">
        <f t="shared" si="12"/>
        <v>7.6669821565264083E-4</v>
      </c>
      <c r="P53">
        <f t="shared" si="12"/>
        <v>1.9385166694983408E-4</v>
      </c>
    </row>
  </sheetData>
  <phoneticPr fontId="0" type="noConversion"/>
  <pageMargins left="0.75" right="0.75" top="1" bottom="1" header="0.5" footer="0.5"/>
  <pageSetup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Equation.DSMT4" shapeId="5121" r:id="rId4">
          <objectPr defaultSize="0" r:id="rId5">
            <anchor moveWithCells="1">
              <from>
                <xdr:col>1</xdr:col>
                <xdr:colOff>38100</xdr:colOff>
                <xdr:row>11</xdr:row>
                <xdr:rowOff>66675</xdr:rowOff>
              </from>
              <to>
                <xdr:col>4</xdr:col>
                <xdr:colOff>219075</xdr:colOff>
                <xdr:row>13</xdr:row>
                <xdr:rowOff>114300</xdr:rowOff>
              </to>
            </anchor>
          </objectPr>
        </oleObject>
      </mc:Choice>
      <mc:Fallback>
        <oleObject progId="Equation.DSMT4" shapeId="5121" r:id="rId4"/>
      </mc:Fallback>
    </mc:AlternateContent>
    <mc:AlternateContent xmlns:mc="http://schemas.openxmlformats.org/markup-compatibility/2006">
      <mc:Choice Requires="x14">
        <oleObject progId="Equation.DSMT4" shapeId="5125" r:id="rId6">
          <objectPr defaultSize="0" r:id="rId7">
            <anchor moveWithCells="1">
              <from>
                <xdr:col>6</xdr:col>
                <xdr:colOff>9525</xdr:colOff>
                <xdr:row>4</xdr:row>
                <xdr:rowOff>104775</xdr:rowOff>
              </from>
              <to>
                <xdr:col>9</xdr:col>
                <xdr:colOff>209550</xdr:colOff>
                <xdr:row>6</xdr:row>
                <xdr:rowOff>152400</xdr:rowOff>
              </to>
            </anchor>
          </objectPr>
        </oleObject>
      </mc:Choice>
      <mc:Fallback>
        <oleObject progId="Equation.DSMT4" shapeId="5125" r:id="rId6"/>
      </mc:Fallback>
    </mc:AlternateContent>
    <mc:AlternateContent xmlns:mc="http://schemas.openxmlformats.org/markup-compatibility/2006">
      <mc:Choice Requires="x14">
        <oleObject progId="Equation.DSMT4" shapeId="5131" r:id="rId8">
          <objectPr defaultSize="0" r:id="rId9">
            <anchor moveWithCells="1">
              <from>
                <xdr:col>23</xdr:col>
                <xdr:colOff>0</xdr:colOff>
                <xdr:row>5</xdr:row>
                <xdr:rowOff>0</xdr:rowOff>
              </from>
              <to>
                <xdr:col>26</xdr:col>
                <xdr:colOff>171450</xdr:colOff>
                <xdr:row>7</xdr:row>
                <xdr:rowOff>95250</xdr:rowOff>
              </to>
            </anchor>
          </objectPr>
        </oleObject>
      </mc:Choice>
      <mc:Fallback>
        <oleObject progId="Equation.DSMT4" shapeId="5131" r:id="rId8"/>
      </mc:Fallback>
    </mc:AlternateContent>
    <mc:AlternateContent xmlns:mc="http://schemas.openxmlformats.org/markup-compatibility/2006">
      <mc:Choice Requires="x14">
        <oleObject progId="Equation.DSMT4" shapeId="5133" r:id="rId10">
          <objectPr defaultSize="0" r:id="rId11">
            <anchor moveWithCells="1">
              <from>
                <xdr:col>24</xdr:col>
                <xdr:colOff>342900</xdr:colOff>
                <xdr:row>26</xdr:row>
                <xdr:rowOff>95250</xdr:rowOff>
              </from>
              <to>
                <xdr:col>27</xdr:col>
                <xdr:colOff>514350</xdr:colOff>
                <xdr:row>29</xdr:row>
                <xdr:rowOff>28575</xdr:rowOff>
              </to>
            </anchor>
          </objectPr>
        </oleObject>
      </mc:Choice>
      <mc:Fallback>
        <oleObject progId="Equation.DSMT4" shapeId="5133" r:id="rId10"/>
      </mc:Fallback>
    </mc:AlternateContent>
    <mc:AlternateContent xmlns:mc="http://schemas.openxmlformats.org/markup-compatibility/2006">
      <mc:Choice Requires="x14">
        <oleObject progId="Equation.DSMT4" shapeId="5136" r:id="rId12">
          <objectPr defaultSize="0" r:id="rId13">
            <anchor moveWithCells="1">
              <from>
                <xdr:col>8</xdr:col>
                <xdr:colOff>600075</xdr:colOff>
                <xdr:row>36</xdr:row>
                <xdr:rowOff>19050</xdr:rowOff>
              </from>
              <to>
                <xdr:col>11</xdr:col>
                <xdr:colOff>285750</xdr:colOff>
                <xdr:row>38</xdr:row>
                <xdr:rowOff>28575</xdr:rowOff>
              </to>
            </anchor>
          </objectPr>
        </oleObject>
      </mc:Choice>
      <mc:Fallback>
        <oleObject progId="Equation.DSMT4" shapeId="5136" r:id="rId12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39"/>
  <sheetViews>
    <sheetView topLeftCell="B19" zoomScale="125" workbookViewId="0">
      <selection activeCell="G6" sqref="G6"/>
    </sheetView>
  </sheetViews>
  <sheetFormatPr defaultRowHeight="12.75" x14ac:dyDescent="0.2"/>
  <sheetData>
    <row r="2" spans="2:9" x14ac:dyDescent="0.2">
      <c r="B2" t="s">
        <v>87</v>
      </c>
      <c r="E2" t="s">
        <v>88</v>
      </c>
    </row>
    <row r="3" spans="2:9" x14ac:dyDescent="0.2">
      <c r="B3" t="s">
        <v>89</v>
      </c>
      <c r="C3" s="48">
        <v>0.05</v>
      </c>
      <c r="E3" t="s">
        <v>89</v>
      </c>
      <c r="F3" s="55">
        <f>EXP(C3+(C4^2)/2)</f>
        <v>1.1912462166123581</v>
      </c>
    </row>
    <row r="4" spans="2:9" x14ac:dyDescent="0.2">
      <c r="B4" t="s">
        <v>90</v>
      </c>
      <c r="C4" s="48">
        <v>0.5</v>
      </c>
      <c r="E4" t="s">
        <v>90</v>
      </c>
      <c r="F4" s="55">
        <f>EXP(C3+(C4^2)/2)*EXP(C4^2 -1)</f>
        <v>0.56270486880695569</v>
      </c>
    </row>
    <row r="7" spans="2:9" x14ac:dyDescent="0.2">
      <c r="B7" s="12" t="s">
        <v>14</v>
      </c>
      <c r="C7" s="12" t="s">
        <v>15</v>
      </c>
    </row>
    <row r="8" spans="2:9" x14ac:dyDescent="0.2">
      <c r="B8" s="13" t="s">
        <v>32</v>
      </c>
      <c r="C8" s="13" t="s">
        <v>33</v>
      </c>
      <c r="D8" s="12" t="s">
        <v>16</v>
      </c>
      <c r="E8" s="12" t="s">
        <v>17</v>
      </c>
      <c r="F8" s="12" t="s">
        <v>24</v>
      </c>
      <c r="H8" s="12" t="s">
        <v>91</v>
      </c>
      <c r="I8" s="12" t="s">
        <v>24</v>
      </c>
    </row>
    <row r="9" spans="2:9" x14ac:dyDescent="0.2">
      <c r="B9" s="50">
        <v>0.05</v>
      </c>
      <c r="C9" s="50">
        <v>0.5</v>
      </c>
      <c r="D9" s="56">
        <f>B9-3*C9</f>
        <v>-1.45</v>
      </c>
      <c r="E9" s="52">
        <f>NORMDIST(D9,$B$9,$C$9,FALSE)</f>
        <v>8.8636968238760151E-3</v>
      </c>
      <c r="F9" s="52">
        <f>NORMDIST(D9,$B$9,$C$9,TRUE)</f>
        <v>1.3498980316300933E-3</v>
      </c>
      <c r="H9" s="55">
        <f>EXP(D9)</f>
        <v>0.23457028809379765</v>
      </c>
      <c r="I9" s="52">
        <f>LOGNORMDIST(H9,$B$9,$C$9)</f>
        <v>1.3498980316300933E-3</v>
      </c>
    </row>
    <row r="10" spans="2:9" x14ac:dyDescent="0.2">
      <c r="D10" s="56">
        <v>-1.35</v>
      </c>
      <c r="E10" s="52">
        <f t="shared" ref="E10:E39" si="0">NORMDIST(D10,$B$9,$C$9,FALSE)</f>
        <v>1.5830903165959913E-2</v>
      </c>
      <c r="F10" s="52">
        <f t="shared" ref="F10:F39" si="1">NORMDIST(D10,$B$9,$C$9,TRUE)</f>
        <v>2.5551303304279286E-3</v>
      </c>
      <c r="H10" s="55">
        <f t="shared" ref="H10:H39" si="2">EXP(D10)</f>
        <v>0.25924026064589151</v>
      </c>
      <c r="I10" s="52">
        <f t="shared" ref="I10:I39" si="3">LOGNORMDIST(H10,$B$9,$C$9)</f>
        <v>2.5551303304279286E-3</v>
      </c>
    </row>
    <row r="11" spans="2:9" x14ac:dyDescent="0.2">
      <c r="B11" t="s">
        <v>30</v>
      </c>
      <c r="D11" s="56">
        <v>-1.25</v>
      </c>
      <c r="E11" s="52">
        <f t="shared" si="0"/>
        <v>2.7165938467371226E-2</v>
      </c>
      <c r="F11" s="52">
        <f t="shared" si="1"/>
        <v>4.6611880237187476E-3</v>
      </c>
      <c r="H11" s="55">
        <f t="shared" si="2"/>
        <v>0.28650479686019009</v>
      </c>
      <c r="I11" s="52">
        <f t="shared" si="3"/>
        <v>4.6611880237187476E-3</v>
      </c>
    </row>
    <row r="12" spans="2:9" x14ac:dyDescent="0.2">
      <c r="B12" s="55">
        <f>B9-3*C9</f>
        <v>-1.45</v>
      </c>
      <c r="D12" s="56">
        <v>-1.1499999999999999</v>
      </c>
      <c r="E12" s="52">
        <f t="shared" si="0"/>
        <v>4.4789060589685799E-2</v>
      </c>
      <c r="F12" s="52">
        <f t="shared" si="1"/>
        <v>8.1975359245961311E-3</v>
      </c>
      <c r="H12" s="55">
        <f t="shared" si="2"/>
        <v>0.31663676937905327</v>
      </c>
      <c r="I12" s="52">
        <f t="shared" si="3"/>
        <v>8.1975359245961311E-3</v>
      </c>
    </row>
    <row r="13" spans="2:9" x14ac:dyDescent="0.2">
      <c r="B13" t="s">
        <v>31</v>
      </c>
      <c r="D13" s="56">
        <v>-1.05</v>
      </c>
      <c r="E13" s="52">
        <f t="shared" si="0"/>
        <v>7.0949185692462849E-2</v>
      </c>
      <c r="F13" s="52">
        <f t="shared" si="1"/>
        <v>1.3903447513498597E-2</v>
      </c>
      <c r="H13" s="55">
        <f t="shared" si="2"/>
        <v>0.34993774911115533</v>
      </c>
      <c r="I13" s="52">
        <f t="shared" si="3"/>
        <v>1.3903447513498597E-2</v>
      </c>
    </row>
    <row r="14" spans="2:9" x14ac:dyDescent="0.2">
      <c r="B14" s="55">
        <f>B9+3*C9</f>
        <v>1.55</v>
      </c>
      <c r="D14" s="56">
        <v>-0.95</v>
      </c>
      <c r="E14" s="52">
        <f t="shared" si="0"/>
        <v>0.10798193302637613</v>
      </c>
      <c r="F14" s="52">
        <f t="shared" si="1"/>
        <v>2.2750131948179191E-2</v>
      </c>
      <c r="H14" s="55">
        <f t="shared" si="2"/>
        <v>0.38674102345450123</v>
      </c>
      <c r="I14" s="52">
        <f t="shared" si="3"/>
        <v>2.2750131948179191E-2</v>
      </c>
    </row>
    <row r="15" spans="2:9" x14ac:dyDescent="0.2">
      <c r="D15" s="56">
        <v>-0.85</v>
      </c>
      <c r="E15" s="52">
        <f t="shared" si="0"/>
        <v>0.1579003166017883</v>
      </c>
      <c r="F15" s="52">
        <f t="shared" si="1"/>
        <v>3.5930319112925789E-2</v>
      </c>
      <c r="H15" s="55">
        <f t="shared" si="2"/>
        <v>0.42741493194872671</v>
      </c>
      <c r="I15" s="52">
        <f t="shared" si="3"/>
        <v>3.593031911292581E-2</v>
      </c>
    </row>
    <row r="16" spans="2:9" x14ac:dyDescent="0.2">
      <c r="D16" s="56">
        <v>-0.749999999999999</v>
      </c>
      <c r="E16" s="52">
        <f t="shared" si="0"/>
        <v>0.22184166935891181</v>
      </c>
      <c r="F16" s="52">
        <f t="shared" si="1"/>
        <v>5.4799291699558203E-2</v>
      </c>
      <c r="H16" s="55">
        <f t="shared" si="2"/>
        <v>0.47236655274101519</v>
      </c>
      <c r="I16" s="52">
        <f t="shared" si="3"/>
        <v>5.4799291699558203E-2</v>
      </c>
    </row>
    <row r="17" spans="4:9" x14ac:dyDescent="0.2">
      <c r="D17" s="56">
        <v>-0.64999999999999902</v>
      </c>
      <c r="E17" s="52">
        <f t="shared" si="0"/>
        <v>0.29945493127149048</v>
      </c>
      <c r="F17" s="52">
        <f t="shared" si="1"/>
        <v>8.0756659233771302E-2</v>
      </c>
      <c r="H17" s="55">
        <f t="shared" si="2"/>
        <v>0.5220457767610166</v>
      </c>
      <c r="I17" s="52">
        <f t="shared" si="3"/>
        <v>8.0756659233771358E-2</v>
      </c>
    </row>
    <row r="18" spans="4:9" x14ac:dyDescent="0.2">
      <c r="D18" s="56">
        <v>-0.54999999999999905</v>
      </c>
      <c r="E18" s="52">
        <f t="shared" si="0"/>
        <v>0.38837210996642674</v>
      </c>
      <c r="F18" s="52">
        <f t="shared" si="1"/>
        <v>0.11506967022170858</v>
      </c>
      <c r="H18" s="55">
        <f t="shared" si="2"/>
        <v>0.5769498103804872</v>
      </c>
      <c r="I18" s="52">
        <f t="shared" si="3"/>
        <v>0.11506967022170858</v>
      </c>
    </row>
    <row r="19" spans="4:9" x14ac:dyDescent="0.2">
      <c r="D19" s="56">
        <v>-0.44999999999999901</v>
      </c>
      <c r="E19" s="52">
        <f t="shared" si="0"/>
        <v>0.48394144903828773</v>
      </c>
      <c r="F19" s="52">
        <f t="shared" si="1"/>
        <v>0.15865525393145755</v>
      </c>
      <c r="H19" s="55">
        <f t="shared" si="2"/>
        <v>0.63762815162177389</v>
      </c>
      <c r="I19" s="52">
        <f t="shared" si="3"/>
        <v>0.15865525393145749</v>
      </c>
    </row>
    <row r="20" spans="4:9" x14ac:dyDescent="0.2">
      <c r="D20" s="56">
        <v>-0.35</v>
      </c>
      <c r="E20" s="52">
        <f t="shared" si="0"/>
        <v>0.57938310552296557</v>
      </c>
      <c r="F20" s="52">
        <f t="shared" si="1"/>
        <v>0.21185539858339666</v>
      </c>
      <c r="H20" s="55">
        <f t="shared" si="2"/>
        <v>0.70468808971871344</v>
      </c>
      <c r="I20" s="52">
        <f t="shared" si="3"/>
        <v>0.21185539858339666</v>
      </c>
    </row>
    <row r="21" spans="4:9" x14ac:dyDescent="0.2">
      <c r="D21" s="56">
        <v>-0.25</v>
      </c>
      <c r="E21" s="52">
        <f t="shared" si="0"/>
        <v>0.66644920578359934</v>
      </c>
      <c r="F21" s="52">
        <f t="shared" si="1"/>
        <v>0.27425311775007355</v>
      </c>
      <c r="H21" s="55">
        <f t="shared" si="2"/>
        <v>0.77880078307140488</v>
      </c>
      <c r="I21" s="52">
        <f t="shared" si="3"/>
        <v>0.27425311775007355</v>
      </c>
    </row>
    <row r="22" spans="4:9" x14ac:dyDescent="0.2">
      <c r="D22" s="56">
        <v>-0.15</v>
      </c>
      <c r="E22" s="52">
        <f t="shared" si="0"/>
        <v>0.73654028060664667</v>
      </c>
      <c r="F22" s="52">
        <f t="shared" si="1"/>
        <v>0.34457825838967576</v>
      </c>
      <c r="H22" s="55">
        <f t="shared" si="2"/>
        <v>0.86070797642505781</v>
      </c>
      <c r="I22" s="52">
        <f t="shared" si="3"/>
        <v>0.34457825838967576</v>
      </c>
    </row>
    <row r="23" spans="4:9" x14ac:dyDescent="0.2">
      <c r="D23" s="56">
        <v>-0.05</v>
      </c>
      <c r="E23" s="52">
        <f t="shared" si="0"/>
        <v>0.78208538795091176</v>
      </c>
      <c r="F23" s="52">
        <f t="shared" si="1"/>
        <v>0.42074029056089696</v>
      </c>
      <c r="H23" s="55">
        <f t="shared" si="2"/>
        <v>0.95122942450071402</v>
      </c>
      <c r="I23" s="52">
        <f t="shared" si="3"/>
        <v>0.42074029056089696</v>
      </c>
    </row>
    <row r="24" spans="4:9" x14ac:dyDescent="0.2">
      <c r="D24" s="56">
        <v>4.9999999999999802E-2</v>
      </c>
      <c r="E24" s="52">
        <f t="shared" si="0"/>
        <v>0.79788456080286541</v>
      </c>
      <c r="F24" s="52">
        <f t="shared" si="1"/>
        <v>0.49999999999999983</v>
      </c>
      <c r="H24" s="55">
        <f t="shared" si="2"/>
        <v>1.0512710963760239</v>
      </c>
      <c r="I24" s="52">
        <f t="shared" si="3"/>
        <v>0.49999999999999989</v>
      </c>
    </row>
    <row r="25" spans="4:9" x14ac:dyDescent="0.2">
      <c r="D25" s="56">
        <v>0.15</v>
      </c>
      <c r="E25" s="52">
        <f t="shared" si="0"/>
        <v>0.78208538795091176</v>
      </c>
      <c r="F25" s="52">
        <f t="shared" si="1"/>
        <v>0.57925970943910299</v>
      </c>
      <c r="H25" s="55">
        <f t="shared" si="2"/>
        <v>1.1618342427282831</v>
      </c>
      <c r="I25" s="52">
        <f t="shared" si="3"/>
        <v>0.57925970943910299</v>
      </c>
    </row>
    <row r="26" spans="4:9" x14ac:dyDescent="0.2">
      <c r="D26" s="56">
        <v>0.25</v>
      </c>
      <c r="E26" s="52">
        <f t="shared" si="0"/>
        <v>0.73654028060664667</v>
      </c>
      <c r="F26" s="52">
        <f t="shared" si="1"/>
        <v>0.65542174161032429</v>
      </c>
      <c r="H26" s="55">
        <f t="shared" si="2"/>
        <v>1.2840254166877414</v>
      </c>
      <c r="I26" s="52">
        <f t="shared" si="3"/>
        <v>0.65542174161032407</v>
      </c>
    </row>
    <row r="27" spans="4:9" x14ac:dyDescent="0.2">
      <c r="D27" s="56">
        <v>0.35</v>
      </c>
      <c r="E27" s="52">
        <f t="shared" si="0"/>
        <v>0.66644920578359934</v>
      </c>
      <c r="F27" s="52">
        <f t="shared" si="1"/>
        <v>0.72574688224992645</v>
      </c>
      <c r="H27" s="55">
        <f t="shared" si="2"/>
        <v>1.4190675485932571</v>
      </c>
      <c r="I27" s="52">
        <f t="shared" si="3"/>
        <v>0.72574688224992645</v>
      </c>
    </row>
    <row r="28" spans="4:9" x14ac:dyDescent="0.2">
      <c r="D28" s="56">
        <v>0.45</v>
      </c>
      <c r="E28" s="52">
        <f t="shared" si="0"/>
        <v>0.57938310552296546</v>
      </c>
      <c r="F28" s="52">
        <f t="shared" si="1"/>
        <v>0.78814460141660336</v>
      </c>
      <c r="H28" s="55">
        <f t="shared" si="2"/>
        <v>1.5683121854901689</v>
      </c>
      <c r="I28" s="52">
        <f t="shared" si="3"/>
        <v>0.78814460141660336</v>
      </c>
    </row>
    <row r="29" spans="4:9" x14ac:dyDescent="0.2">
      <c r="D29" s="56">
        <v>0.55000000000000004</v>
      </c>
      <c r="E29" s="52">
        <f t="shared" si="0"/>
        <v>0.48394144903828673</v>
      </c>
      <c r="F29" s="52">
        <f t="shared" si="1"/>
        <v>0.84134474606854304</v>
      </c>
      <c r="H29" s="55">
        <f t="shared" si="2"/>
        <v>1.7332530178673953</v>
      </c>
      <c r="I29" s="52">
        <f t="shared" si="3"/>
        <v>0.84134474606854304</v>
      </c>
    </row>
    <row r="30" spans="4:9" x14ac:dyDescent="0.2">
      <c r="D30" s="56">
        <v>0.65</v>
      </c>
      <c r="E30" s="52">
        <f t="shared" si="0"/>
        <v>0.3883721099664259</v>
      </c>
      <c r="F30" s="52">
        <f t="shared" si="1"/>
        <v>0.88493032977829178</v>
      </c>
      <c r="H30" s="55">
        <f t="shared" si="2"/>
        <v>1.9155408290138962</v>
      </c>
      <c r="I30" s="52">
        <f t="shared" si="3"/>
        <v>0.88493032977829178</v>
      </c>
    </row>
    <row r="31" spans="4:9" x14ac:dyDescent="0.2">
      <c r="D31" s="56">
        <v>0.75</v>
      </c>
      <c r="E31" s="52">
        <f t="shared" si="0"/>
        <v>0.29945493127148975</v>
      </c>
      <c r="F31" s="52">
        <f t="shared" si="1"/>
        <v>0.91924334076622893</v>
      </c>
      <c r="H31" s="55">
        <f t="shared" si="2"/>
        <v>2.1170000166126748</v>
      </c>
      <c r="I31" s="52">
        <f t="shared" si="3"/>
        <v>0.91924334076622893</v>
      </c>
    </row>
    <row r="32" spans="4:9" x14ac:dyDescent="0.2">
      <c r="D32" s="56">
        <v>0.85</v>
      </c>
      <c r="E32" s="52">
        <f t="shared" si="0"/>
        <v>0.22184166935891117</v>
      </c>
      <c r="F32" s="52">
        <f t="shared" si="1"/>
        <v>0.94520070830044201</v>
      </c>
      <c r="H32" s="55">
        <f t="shared" si="2"/>
        <v>2.3396468519259908</v>
      </c>
      <c r="I32" s="52">
        <f t="shared" si="3"/>
        <v>0.94520070830044201</v>
      </c>
    </row>
    <row r="33" spans="4:9" x14ac:dyDescent="0.2">
      <c r="D33" s="56">
        <v>0.95</v>
      </c>
      <c r="E33" s="52">
        <f t="shared" si="0"/>
        <v>0.15790031660178835</v>
      </c>
      <c r="F33" s="52">
        <f t="shared" si="1"/>
        <v>0.96406968088707423</v>
      </c>
      <c r="H33" s="55">
        <f t="shared" si="2"/>
        <v>2.585709659315846</v>
      </c>
      <c r="I33" s="52">
        <f t="shared" si="3"/>
        <v>0.96406968088707423</v>
      </c>
    </row>
    <row r="34" spans="4:9" x14ac:dyDescent="0.2">
      <c r="D34" s="56">
        <v>1.05</v>
      </c>
      <c r="E34" s="52">
        <f t="shared" si="0"/>
        <v>0.10798193302637613</v>
      </c>
      <c r="F34" s="52">
        <f t="shared" si="1"/>
        <v>0.97724986805182079</v>
      </c>
      <c r="H34" s="55">
        <f t="shared" si="2"/>
        <v>2.8576511180631639</v>
      </c>
      <c r="I34" s="52">
        <f t="shared" si="3"/>
        <v>0.97724986805182079</v>
      </c>
    </row>
    <row r="35" spans="4:9" x14ac:dyDescent="0.2">
      <c r="D35" s="56">
        <v>1.1499999999999999</v>
      </c>
      <c r="E35" s="52">
        <f t="shared" si="0"/>
        <v>7.0949185692462918E-2</v>
      </c>
      <c r="F35" s="52">
        <f t="shared" si="1"/>
        <v>0.98609655248650141</v>
      </c>
      <c r="H35" s="55">
        <f t="shared" si="2"/>
        <v>3.1581929096897672</v>
      </c>
      <c r="I35" s="52">
        <f t="shared" si="3"/>
        <v>0.98609655248650141</v>
      </c>
    </row>
    <row r="36" spans="4:9" x14ac:dyDescent="0.2">
      <c r="D36" s="56">
        <v>1.25</v>
      </c>
      <c r="E36" s="52">
        <f t="shared" si="0"/>
        <v>4.4789060589685799E-2</v>
      </c>
      <c r="F36" s="52">
        <f t="shared" si="1"/>
        <v>0.99180246407540384</v>
      </c>
      <c r="H36" s="55">
        <f t="shared" si="2"/>
        <v>3.4903429574618414</v>
      </c>
      <c r="I36" s="52">
        <f t="shared" si="3"/>
        <v>0.99180246407540384</v>
      </c>
    </row>
    <row r="37" spans="4:9" x14ac:dyDescent="0.2">
      <c r="D37" s="56">
        <v>1.35</v>
      </c>
      <c r="E37" s="52">
        <f t="shared" si="0"/>
        <v>2.7165938467371226E-2</v>
      </c>
      <c r="F37" s="52">
        <f t="shared" si="1"/>
        <v>0.99533881197628127</v>
      </c>
      <c r="H37" s="55">
        <f t="shared" si="2"/>
        <v>3.8574255306969745</v>
      </c>
      <c r="I37" s="52">
        <f t="shared" si="3"/>
        <v>0.99533881197628127</v>
      </c>
    </row>
    <row r="38" spans="4:9" x14ac:dyDescent="0.2">
      <c r="D38" s="56">
        <v>1.45</v>
      </c>
      <c r="E38" s="52">
        <f t="shared" si="0"/>
        <v>1.5830903165959937E-2</v>
      </c>
      <c r="F38" s="52">
        <f t="shared" si="1"/>
        <v>0.99744486966957202</v>
      </c>
      <c r="H38" s="55">
        <f t="shared" si="2"/>
        <v>4.2631145151688168</v>
      </c>
      <c r="I38" s="52">
        <f t="shared" si="3"/>
        <v>0.99744486966957202</v>
      </c>
    </row>
    <row r="39" spans="4:9" x14ac:dyDescent="0.2">
      <c r="D39" s="56">
        <v>1.55</v>
      </c>
      <c r="E39" s="52">
        <f t="shared" si="0"/>
        <v>8.8636968238760151E-3</v>
      </c>
      <c r="F39" s="52">
        <f t="shared" si="1"/>
        <v>0.9986501019683699</v>
      </c>
      <c r="H39" s="55">
        <f t="shared" si="2"/>
        <v>4.7114701825907419</v>
      </c>
      <c r="I39" s="52">
        <f t="shared" si="3"/>
        <v>0.9986501019683699</v>
      </c>
    </row>
  </sheetData>
  <phoneticPr fontId="13" type="noConversion"/>
  <pageMargins left="0.75" right="0.75" top="1" bottom="1" header="0.5" footer="0.5"/>
  <pageSetup orientation="portrait" horizontalDpi="4294967293" vertic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J47"/>
  <sheetViews>
    <sheetView topLeftCell="B1" workbookViewId="0">
      <selection activeCell="N8" sqref="N8"/>
    </sheetView>
  </sheetViews>
  <sheetFormatPr defaultRowHeight="12.75" x14ac:dyDescent="0.2"/>
  <cols>
    <col min="8" max="8" width="14.140625" customWidth="1"/>
  </cols>
  <sheetData>
    <row r="1" spans="2:10" x14ac:dyDescent="0.2">
      <c r="B1" t="s">
        <v>18</v>
      </c>
    </row>
    <row r="6" spans="2:10" x14ac:dyDescent="0.2">
      <c r="B6" s="12" t="s">
        <v>14</v>
      </c>
      <c r="C6" s="12" t="s">
        <v>15</v>
      </c>
    </row>
    <row r="7" spans="2:10" x14ac:dyDescent="0.2">
      <c r="B7" s="13" t="s">
        <v>32</v>
      </c>
      <c r="C7" s="13" t="s">
        <v>33</v>
      </c>
      <c r="D7" s="12" t="s">
        <v>16</v>
      </c>
      <c r="E7" s="12" t="s">
        <v>17</v>
      </c>
      <c r="F7" s="12" t="s">
        <v>24</v>
      </c>
      <c r="H7" s="2" t="s">
        <v>19</v>
      </c>
    </row>
    <row r="8" spans="2:10" x14ac:dyDescent="0.2">
      <c r="B8" s="50">
        <v>1</v>
      </c>
      <c r="C8" s="50">
        <v>2</v>
      </c>
      <c r="D8" s="51">
        <f>mu-3*sigma</f>
        <v>-5</v>
      </c>
      <c r="E8" s="52">
        <f>NORMDIST(D8,mu,sigma,FALSE)</f>
        <v>2.2159242059690038E-3</v>
      </c>
      <c r="F8" s="52">
        <f t="shared" ref="F8:F32" si="0">NORMDIST(D8,mu,sigma,TRUE)</f>
        <v>1.3498980316300933E-3</v>
      </c>
      <c r="H8" t="s">
        <v>34</v>
      </c>
    </row>
    <row r="9" spans="2:10" x14ac:dyDescent="0.2">
      <c r="D9" s="51">
        <v>-4.5</v>
      </c>
      <c r="E9" s="52">
        <f t="shared" ref="E9:E32" si="1">NORMDIST(D9,mu,sigma,FALSE)</f>
        <v>4.5467812507955264E-3</v>
      </c>
      <c r="F9" s="52">
        <f t="shared" si="0"/>
        <v>2.9797632350545551E-3</v>
      </c>
      <c r="H9" t="s">
        <v>20</v>
      </c>
      <c r="I9" s="52">
        <f>NORMDIST(2,mu,sigma,TRUE)</f>
        <v>0.69146246127401312</v>
      </c>
    </row>
    <row r="10" spans="2:10" x14ac:dyDescent="0.2">
      <c r="B10" t="s">
        <v>30</v>
      </c>
      <c r="D10" s="51">
        <v>-4</v>
      </c>
      <c r="E10" s="52">
        <f t="shared" si="1"/>
        <v>8.7641502467842702E-3</v>
      </c>
      <c r="F10" s="52">
        <f t="shared" si="0"/>
        <v>6.2096653257761331E-3</v>
      </c>
      <c r="H10" t="s">
        <v>21</v>
      </c>
      <c r="I10" s="52">
        <f>NORMDIST(2,mu,sigma,TRUE)-NORMDIST(-1,mu,sigma,TRUE)</f>
        <v>0.53280720734255616</v>
      </c>
    </row>
    <row r="11" spans="2:10" x14ac:dyDescent="0.2">
      <c r="B11" s="55">
        <f>mu-3*sigma</f>
        <v>-5</v>
      </c>
      <c r="D11" s="51">
        <v>-3.5</v>
      </c>
      <c r="E11" s="52">
        <f t="shared" si="1"/>
        <v>1.5869825917833709E-2</v>
      </c>
      <c r="F11" s="52">
        <f t="shared" si="0"/>
        <v>1.2224472655044696E-2</v>
      </c>
      <c r="H11" t="s">
        <v>26</v>
      </c>
      <c r="I11" s="52">
        <f>1-NORMDIST(2,mu,sigma,TRUE)</f>
        <v>0.30853753872598688</v>
      </c>
    </row>
    <row r="12" spans="2:10" x14ac:dyDescent="0.2">
      <c r="B12" t="s">
        <v>31</v>
      </c>
      <c r="D12" s="51">
        <v>-3</v>
      </c>
      <c r="E12" s="52">
        <f t="shared" si="1"/>
        <v>2.6995483256594031E-2</v>
      </c>
      <c r="F12" s="52">
        <f t="shared" si="0"/>
        <v>2.2750131948179191E-2</v>
      </c>
    </row>
    <row r="13" spans="2:10" x14ac:dyDescent="0.2">
      <c r="B13" s="55">
        <f>mu+3*sigma</f>
        <v>7</v>
      </c>
      <c r="D13" s="51">
        <v>-2.5</v>
      </c>
      <c r="E13" s="52">
        <f t="shared" si="1"/>
        <v>4.3138659413255766E-2</v>
      </c>
      <c r="F13" s="52">
        <f t="shared" si="0"/>
        <v>4.00591568638171E-2</v>
      </c>
      <c r="H13" s="2" t="s">
        <v>22</v>
      </c>
    </row>
    <row r="14" spans="2:10" x14ac:dyDescent="0.2">
      <c r="D14" s="51">
        <v>-2</v>
      </c>
      <c r="E14" s="52">
        <f t="shared" si="1"/>
        <v>6.4758797832945872E-2</v>
      </c>
      <c r="F14" s="52">
        <f t="shared" si="0"/>
        <v>6.6807201268858057E-2</v>
      </c>
      <c r="H14" t="s">
        <v>34</v>
      </c>
    </row>
    <row r="15" spans="2:10" ht="14.25" x14ac:dyDescent="0.25">
      <c r="D15" s="51">
        <v>-1.5</v>
      </c>
      <c r="E15" s="52">
        <f t="shared" si="1"/>
        <v>9.1324542694510957E-2</v>
      </c>
      <c r="F15" s="52">
        <f t="shared" si="0"/>
        <v>0.10564977366685525</v>
      </c>
      <c r="H15" s="11" t="s">
        <v>28</v>
      </c>
      <c r="I15" t="s">
        <v>29</v>
      </c>
      <c r="J15" t="s">
        <v>83</v>
      </c>
    </row>
    <row r="16" spans="2:10" x14ac:dyDescent="0.2">
      <c r="D16" s="51">
        <v>-1</v>
      </c>
      <c r="E16" s="52">
        <f t="shared" si="1"/>
        <v>0.12098536225957168</v>
      </c>
      <c r="F16" s="52">
        <f t="shared" si="0"/>
        <v>0.15865525393145699</v>
      </c>
      <c r="H16" s="50">
        <v>0.01</v>
      </c>
      <c r="I16" s="57">
        <f>NORMINV(H16,mu,sigma)</f>
        <v>-3.6526957480816815</v>
      </c>
      <c r="J16" s="57">
        <f>1+2*NORMSINV(H16)</f>
        <v>-3.6526957480816815</v>
      </c>
    </row>
    <row r="17" spans="4:10" x14ac:dyDescent="0.2">
      <c r="D17" s="51">
        <v>-0.5</v>
      </c>
      <c r="E17" s="52">
        <f t="shared" si="1"/>
        <v>0.15056871607740221</v>
      </c>
      <c r="F17" s="52">
        <f t="shared" si="0"/>
        <v>0.22662735237686821</v>
      </c>
      <c r="H17" s="50">
        <v>0.05</v>
      </c>
      <c r="I17" s="57">
        <f t="shared" ref="I17:I22" si="2">NORMINV(H17,mu,sigma)</f>
        <v>-2.2897072539029453</v>
      </c>
      <c r="J17" s="57">
        <f t="shared" ref="J17:J22" si="3">1+2*NORMSINV(H17)</f>
        <v>-2.2897072539029453</v>
      </c>
    </row>
    <row r="18" spans="4:10" x14ac:dyDescent="0.2">
      <c r="D18" s="51">
        <v>0</v>
      </c>
      <c r="E18" s="52">
        <f t="shared" si="1"/>
        <v>0.17603266338214976</v>
      </c>
      <c r="F18" s="52">
        <f t="shared" si="0"/>
        <v>0.30853753872598688</v>
      </c>
      <c r="H18" s="50">
        <v>0.1</v>
      </c>
      <c r="I18" s="57">
        <f t="shared" si="2"/>
        <v>-1.5631031310892012</v>
      </c>
      <c r="J18" s="57">
        <f t="shared" si="3"/>
        <v>-1.5631031310892012</v>
      </c>
    </row>
    <row r="19" spans="4:10" x14ac:dyDescent="0.2">
      <c r="D19" s="51">
        <v>0.5</v>
      </c>
      <c r="E19" s="52">
        <f t="shared" si="1"/>
        <v>0.19333405840142462</v>
      </c>
      <c r="F19" s="52">
        <f t="shared" si="0"/>
        <v>0.4012936743170763</v>
      </c>
      <c r="H19" s="50">
        <v>0.5</v>
      </c>
      <c r="I19" s="57">
        <f t="shared" si="2"/>
        <v>1</v>
      </c>
      <c r="J19" s="57">
        <f t="shared" si="3"/>
        <v>1</v>
      </c>
    </row>
    <row r="20" spans="4:10" x14ac:dyDescent="0.2">
      <c r="D20" s="51">
        <v>1</v>
      </c>
      <c r="E20" s="52">
        <f t="shared" si="1"/>
        <v>0.19947114020071635</v>
      </c>
      <c r="F20" s="52">
        <f t="shared" si="0"/>
        <v>0.5</v>
      </c>
      <c r="H20" s="50">
        <v>0.9</v>
      </c>
      <c r="I20" s="57">
        <f t="shared" si="2"/>
        <v>3.5631031310892012</v>
      </c>
      <c r="J20" s="57">
        <f t="shared" si="3"/>
        <v>3.5631031310892012</v>
      </c>
    </row>
    <row r="21" spans="4:10" x14ac:dyDescent="0.2">
      <c r="D21" s="51">
        <v>1.5</v>
      </c>
      <c r="E21" s="52">
        <f t="shared" si="1"/>
        <v>0.19333405840142462</v>
      </c>
      <c r="F21" s="52">
        <f t="shared" si="0"/>
        <v>0.5987063256829237</v>
      </c>
      <c r="H21" s="50">
        <v>0.95</v>
      </c>
      <c r="I21" s="57">
        <f t="shared" si="2"/>
        <v>4.2897072539029431</v>
      </c>
      <c r="J21" s="57">
        <f t="shared" si="3"/>
        <v>4.2897072539029431</v>
      </c>
    </row>
    <row r="22" spans="4:10" x14ac:dyDescent="0.2">
      <c r="D22" s="51">
        <v>2</v>
      </c>
      <c r="E22" s="52">
        <f t="shared" si="1"/>
        <v>0.17603266338214976</v>
      </c>
      <c r="F22" s="52">
        <f t="shared" si="0"/>
        <v>0.69146246127401312</v>
      </c>
      <c r="H22" s="50">
        <v>0.99</v>
      </c>
      <c r="I22" s="57">
        <f t="shared" si="2"/>
        <v>5.6526957480816815</v>
      </c>
      <c r="J22" s="57">
        <f t="shared" si="3"/>
        <v>5.6526957480816815</v>
      </c>
    </row>
    <row r="23" spans="4:10" x14ac:dyDescent="0.2">
      <c r="D23" s="51">
        <v>2.5</v>
      </c>
      <c r="E23" s="52">
        <f t="shared" si="1"/>
        <v>0.15056871607740221</v>
      </c>
      <c r="F23" s="52">
        <f t="shared" si="0"/>
        <v>0.77337264762313174</v>
      </c>
    </row>
    <row r="24" spans="4:10" x14ac:dyDescent="0.2">
      <c r="D24" s="51">
        <v>3</v>
      </c>
      <c r="E24" s="52">
        <f t="shared" si="1"/>
        <v>0.12098536225957168</v>
      </c>
      <c r="F24" s="52">
        <f t="shared" si="0"/>
        <v>0.84134474606854304</v>
      </c>
    </row>
    <row r="25" spans="4:10" x14ac:dyDescent="0.2">
      <c r="D25" s="51">
        <v>3.5</v>
      </c>
      <c r="E25" s="52">
        <f t="shared" si="1"/>
        <v>9.1324542694510957E-2</v>
      </c>
      <c r="F25" s="52">
        <f t="shared" si="0"/>
        <v>0.89435022633314476</v>
      </c>
    </row>
    <row r="26" spans="4:10" x14ac:dyDescent="0.2">
      <c r="D26" s="51">
        <v>4</v>
      </c>
      <c r="E26" s="52">
        <f t="shared" si="1"/>
        <v>6.4758797832945872E-2</v>
      </c>
      <c r="F26" s="52">
        <f t="shared" si="0"/>
        <v>0.93319279873114191</v>
      </c>
    </row>
    <row r="27" spans="4:10" x14ac:dyDescent="0.2">
      <c r="D27" s="51">
        <v>4.5</v>
      </c>
      <c r="E27" s="52">
        <f t="shared" si="1"/>
        <v>4.3138659413255766E-2</v>
      </c>
      <c r="F27" s="52">
        <f t="shared" si="0"/>
        <v>0.95994084313618289</v>
      </c>
    </row>
    <row r="28" spans="4:10" x14ac:dyDescent="0.2">
      <c r="D28" s="51">
        <v>5</v>
      </c>
      <c r="E28" s="52">
        <f t="shared" si="1"/>
        <v>2.6995483256594031E-2</v>
      </c>
      <c r="F28" s="52">
        <f t="shared" si="0"/>
        <v>0.97724986805182079</v>
      </c>
    </row>
    <row r="29" spans="4:10" x14ac:dyDescent="0.2">
      <c r="D29" s="51">
        <v>5.5</v>
      </c>
      <c r="E29" s="52">
        <f t="shared" si="1"/>
        <v>1.5869825917833709E-2</v>
      </c>
      <c r="F29" s="52">
        <f t="shared" si="0"/>
        <v>0.98777552734495533</v>
      </c>
    </row>
    <row r="30" spans="4:10" x14ac:dyDescent="0.2">
      <c r="D30" s="51">
        <v>6</v>
      </c>
      <c r="E30" s="52">
        <f t="shared" si="1"/>
        <v>8.7641502467842702E-3</v>
      </c>
      <c r="F30" s="52">
        <f t="shared" si="0"/>
        <v>0.99379033467422384</v>
      </c>
    </row>
    <row r="31" spans="4:10" x14ac:dyDescent="0.2">
      <c r="D31" s="51">
        <v>6.5</v>
      </c>
      <c r="E31" s="52">
        <f t="shared" si="1"/>
        <v>4.5467812507955264E-3</v>
      </c>
      <c r="F31" s="52">
        <f t="shared" si="0"/>
        <v>0.99702023676494544</v>
      </c>
    </row>
    <row r="32" spans="4:10" x14ac:dyDescent="0.2">
      <c r="D32" s="51">
        <v>7</v>
      </c>
      <c r="E32" s="52">
        <f t="shared" si="1"/>
        <v>2.2159242059690038E-3</v>
      </c>
      <c r="F32" s="52">
        <f t="shared" si="0"/>
        <v>0.9986501019683699</v>
      </c>
    </row>
    <row r="33" spans="2:5" x14ac:dyDescent="0.2">
      <c r="E33" s="1"/>
    </row>
    <row r="39" spans="2:5" x14ac:dyDescent="0.2">
      <c r="B39" s="2" t="s">
        <v>44</v>
      </c>
    </row>
    <row r="41" spans="2:5" x14ac:dyDescent="0.2">
      <c r="B41" t="s">
        <v>84</v>
      </c>
    </row>
    <row r="42" spans="2:5" x14ac:dyDescent="0.2">
      <c r="B42" t="s">
        <v>85</v>
      </c>
      <c r="C42" s="55">
        <f>NORMDIST(-1,0.05,0.5,TRUE)</f>
        <v>1.7864420562816546E-2</v>
      </c>
    </row>
    <row r="45" spans="2:5" x14ac:dyDescent="0.2">
      <c r="B45" t="s">
        <v>86</v>
      </c>
    </row>
    <row r="47" spans="2:5" x14ac:dyDescent="0.2">
      <c r="B47">
        <f>EXP(-2)-1</f>
        <v>-0.8646647167633873</v>
      </c>
    </row>
  </sheetData>
  <phoneticPr fontId="0" type="noConversion"/>
  <pageMargins left="0.75" right="0.75" top="1" bottom="1" header="0.5" footer="0.5"/>
  <pageSetup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Equation.DSMT4" shapeId="2051" r:id="rId4">
          <objectPr defaultSize="0" r:id="rId5">
            <anchor moveWithCells="1">
              <from>
                <xdr:col>4</xdr:col>
                <xdr:colOff>19050</xdr:colOff>
                <xdr:row>1</xdr:row>
                <xdr:rowOff>0</xdr:rowOff>
              </from>
              <to>
                <xdr:col>7</xdr:col>
                <xdr:colOff>590550</xdr:colOff>
                <xdr:row>3</xdr:row>
                <xdr:rowOff>142875</xdr:rowOff>
              </to>
            </anchor>
          </objectPr>
        </oleObject>
      </mc:Choice>
      <mc:Fallback>
        <oleObject progId="Equation.DSMT4" shapeId="2051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27</vt:i4>
      </vt:variant>
    </vt:vector>
  </HeadingPairs>
  <TitlesOfParts>
    <vt:vector size="35" baseType="lpstr">
      <vt:lpstr>Discrete distribution</vt:lpstr>
      <vt:lpstr>VaR</vt:lpstr>
      <vt:lpstr>Standard Normal</vt:lpstr>
      <vt:lpstr>covariance</vt:lpstr>
      <vt:lpstr>portfolio</vt:lpstr>
      <vt:lpstr>bivariate pdf</vt:lpstr>
      <vt:lpstr>log-Normal distribution</vt:lpstr>
      <vt:lpstr>Normal distribution</vt:lpstr>
      <vt:lpstr>junk</vt:lpstr>
      <vt:lpstr>kurt_A</vt:lpstr>
      <vt:lpstr>Mean_A</vt:lpstr>
      <vt:lpstr>mean_X</vt:lpstr>
      <vt:lpstr>mean_Y</vt:lpstr>
      <vt:lpstr>mu</vt:lpstr>
      <vt:lpstr>mu_A</vt:lpstr>
      <vt:lpstr>mu_B</vt:lpstr>
      <vt:lpstr>P1_A</vt:lpstr>
      <vt:lpstr>P2_A</vt:lpstr>
      <vt:lpstr>P3_A</vt:lpstr>
      <vt:lpstr>P4_A</vt:lpstr>
      <vt:lpstr>P5_A</vt:lpstr>
      <vt:lpstr>rho_AB</vt:lpstr>
      <vt:lpstr>SD_A</vt:lpstr>
      <vt:lpstr>SD_X</vt:lpstr>
      <vt:lpstr>SD_Y</vt:lpstr>
      <vt:lpstr>sigma</vt:lpstr>
      <vt:lpstr>sigma_A</vt:lpstr>
      <vt:lpstr>sigma_AB</vt:lpstr>
      <vt:lpstr>sigma_B</vt:lpstr>
      <vt:lpstr>sigma2_A</vt:lpstr>
      <vt:lpstr>sigma2_B</vt:lpstr>
      <vt:lpstr>Skew_A</vt:lpstr>
      <vt:lpstr>Variance_A</vt:lpstr>
      <vt:lpstr>x_A</vt:lpstr>
      <vt:lpstr>x_B</vt:lpstr>
    </vt:vector>
  </TitlesOfParts>
  <Company>Department of Economics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Zivot</dc:creator>
  <cp:lastModifiedBy>Gianni De Nicolo</cp:lastModifiedBy>
  <cp:lastPrinted>1999-01-14T16:24:57Z</cp:lastPrinted>
  <dcterms:created xsi:type="dcterms:W3CDTF">1999-01-11T17:57:47Z</dcterms:created>
  <dcterms:modified xsi:type="dcterms:W3CDTF">2019-10-18T16:17:33Z</dcterms:modified>
</cp:coreProperties>
</file>