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ocuments\16slimchance16\token\"/>
    </mc:Choice>
  </mc:AlternateContent>
  <xr:revisionPtr revIDLastSave="0" documentId="13_ncr:1_{B00C8562-5620-44CB-9B2B-1C9336197E0A}" xr6:coauthVersionLast="47" xr6:coauthVersionMax="47" xr10:uidLastSave="{00000000-0000-0000-0000-000000000000}"/>
  <bookViews>
    <workbookView xWindow="840" yWindow="-90" windowWidth="16530" windowHeight="10980" activeTab="2" xr2:uid="{00000000-000D-0000-FFFF-FFFF00000000}"/>
  </bookViews>
  <sheets>
    <sheet name="SNX" sheetId="1" r:id="rId1"/>
    <sheet name="SNX - Detail" sheetId="4" r:id="rId2"/>
    <sheet name="KWENTA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5" l="1"/>
  <c r="I10" i="5"/>
  <c r="I8" i="5"/>
  <c r="I7" i="5"/>
  <c r="I11" i="5"/>
  <c r="J13" i="5"/>
  <c r="G2" i="5"/>
  <c r="I2" i="5" s="1"/>
  <c r="F5" i="4"/>
  <c r="F7" i="4" s="1"/>
  <c r="G7" i="4" s="1"/>
  <c r="H7" i="4" s="1"/>
  <c r="I7" i="4" s="1"/>
  <c r="J7" i="4" s="1"/>
  <c r="K7" i="4" s="1"/>
  <c r="L7" i="4" s="1"/>
  <c r="K14" i="4"/>
  <c r="G15" i="4"/>
  <c r="G8" i="4"/>
  <c r="H8" i="4" s="1"/>
  <c r="I8" i="4" s="1"/>
  <c r="J8" i="4" s="1"/>
  <c r="K8" i="4" s="1"/>
  <c r="L8" i="4" s="1"/>
  <c r="O3" i="4"/>
  <c r="J14" i="5" l="1"/>
  <c r="H2" i="5"/>
  <c r="J10" i="5"/>
  <c r="J15" i="5"/>
  <c r="J11" i="5"/>
  <c r="K11" i="5" s="1"/>
  <c r="J16" i="5"/>
  <c r="J18" i="5"/>
  <c r="J7" i="5"/>
  <c r="J21" i="5"/>
  <c r="J19" i="5"/>
  <c r="J8" i="5"/>
  <c r="J22" i="5"/>
  <c r="G5" i="4"/>
  <c r="H5" i="4" s="1"/>
  <c r="I5" i="4" s="1"/>
  <c r="J5" i="4" s="1"/>
  <c r="K5" i="4" s="1"/>
  <c r="L5" i="4" s="1"/>
  <c r="M5" i="4" s="1"/>
  <c r="N5" i="4" s="1"/>
  <c r="N8" i="4" s="1"/>
  <c r="K8" i="5" l="1"/>
  <c r="L11" i="5" s="1"/>
  <c r="K10" i="5"/>
  <c r="K7" i="5"/>
  <c r="K14" i="5"/>
  <c r="I13" i="5"/>
  <c r="N7" i="4"/>
  <c r="O7" i="4" s="1"/>
  <c r="O5" i="4"/>
  <c r="O8" i="4" s="1"/>
  <c r="J7" i="1"/>
  <c r="J8" i="1"/>
  <c r="J5" i="1"/>
  <c r="J3" i="1"/>
  <c r="I7" i="1"/>
  <c r="I8" i="1"/>
  <c r="I5" i="1"/>
  <c r="H8" i="1"/>
  <c r="G8" i="1"/>
  <c r="H7" i="1"/>
  <c r="G7" i="1"/>
  <c r="H5" i="1"/>
  <c r="G5" i="1"/>
  <c r="F7" i="1"/>
  <c r="F5" i="1"/>
  <c r="L10" i="5" l="1"/>
  <c r="L14" i="5"/>
  <c r="K13" i="5"/>
  <c r="I16" i="5"/>
  <c r="K16" i="5" s="1"/>
  <c r="I15" i="5"/>
  <c r="K15" i="5" s="1"/>
  <c r="L13" i="5" l="1"/>
  <c r="L15" i="5" s="1"/>
  <c r="L16" i="5"/>
  <c r="I19" i="5"/>
  <c r="K19" i="5" s="1"/>
  <c r="I18" i="5"/>
  <c r="K18" i="5" s="1"/>
  <c r="L19" i="5" l="1"/>
  <c r="E26" i="5"/>
  <c r="L18" i="5"/>
  <c r="I22" i="5"/>
  <c r="K22" i="5" s="1"/>
  <c r="I21" i="5"/>
  <c r="K21" i="5" s="1"/>
  <c r="E25" i="5" s="1"/>
  <c r="E27" i="5" l="1"/>
  <c r="L22" i="5"/>
  <c r="L21" i="5"/>
</calcChain>
</file>

<file path=xl/sharedStrings.xml><?xml version="1.0" encoding="utf-8"?>
<sst xmlns="http://schemas.openxmlformats.org/spreadsheetml/2006/main" count="66" uniqueCount="42">
  <si>
    <t>N stake 20</t>
  </si>
  <si>
    <t>J stake 40</t>
  </si>
  <si>
    <t>rewardRate</t>
  </si>
  <si>
    <t>lastUpdateTime</t>
  </si>
  <si>
    <t>rewardPerTokenStored</t>
  </si>
  <si>
    <t>userRewardperTokenPaid</t>
  </si>
  <si>
    <t>rewards</t>
  </si>
  <si>
    <t>_totalSupply</t>
  </si>
  <si>
    <t>_balances</t>
  </si>
  <si>
    <t>Notify (70)</t>
  </si>
  <si>
    <t>End N</t>
  </si>
  <si>
    <t>End J</t>
  </si>
  <si>
    <t>ID</t>
  </si>
  <si>
    <t>fees</t>
  </si>
  <si>
    <t>Total</t>
  </si>
  <si>
    <t>staker1</t>
  </si>
  <si>
    <t>staker2</t>
  </si>
  <si>
    <t>END</t>
  </si>
  <si>
    <t>staker 2 updates traderscore</t>
  </si>
  <si>
    <t>staker 2 stakes 20</t>
  </si>
  <si>
    <t>staker 1 stakes 40</t>
  </si>
  <si>
    <t>staker 1 withdraws 10</t>
  </si>
  <si>
    <t>staker 1 updates traderscore</t>
  </si>
  <si>
    <t>Event</t>
  </si>
  <si>
    <t>st1</t>
  </si>
  <si>
    <t>st2</t>
  </si>
  <si>
    <t>FeesPaid</t>
  </si>
  <si>
    <t>staked</t>
  </si>
  <si>
    <t>Amount</t>
  </si>
  <si>
    <t>Duration</t>
  </si>
  <si>
    <t>reward</t>
  </si>
  <si>
    <t>Total rewards</t>
  </si>
  <si>
    <t>Notify (300)</t>
  </si>
  <si>
    <t>J withdraws 40</t>
  </si>
  <si>
    <t>Notify (120)</t>
  </si>
  <si>
    <t>rewardTokens</t>
  </si>
  <si>
    <t>rewardFees</t>
  </si>
  <si>
    <t>Token</t>
  </si>
  <si>
    <t>Fee</t>
  </si>
  <si>
    <t>Time</t>
  </si>
  <si>
    <t>Accumulated rewards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</si>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</sst>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000E+00"/>
    <numFmt numFmtId="166" formatCode="#,##0.0000"/>
    <numFmt numFmtId="169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0" fillId="0" borderId="3" xfId="0" applyBorder="1"/>
    <xf numFmtId="4" fontId="0" fillId="0" borderId="3" xfId="0" applyNumberFormat="1" applyBorder="1"/>
    <xf numFmtId="0" fontId="1" fillId="0" borderId="3" xfId="0" applyFont="1" applyBorder="1"/>
    <xf numFmtId="165" fontId="0" fillId="0" borderId="0" xfId="0" applyNumberFormat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5" fontId="1" fillId="0" borderId="11" xfId="0" applyNumberFormat="1" applyFont="1" applyBorder="1"/>
    <xf numFmtId="0" fontId="1" fillId="0" borderId="12" xfId="0" applyFont="1" applyBorder="1"/>
    <xf numFmtId="0" fontId="0" fillId="0" borderId="0" xfId="0" applyBorder="1"/>
    <xf numFmtId="11" fontId="0" fillId="0" borderId="0" xfId="0" applyNumberFormat="1" applyBorder="1"/>
    <xf numFmtId="4" fontId="0" fillId="0" borderId="0" xfId="0" applyNumberFormat="1" applyBorder="1"/>
    <xf numFmtId="0" fontId="0" fillId="0" borderId="7" xfId="0" applyBorder="1"/>
    <xf numFmtId="0" fontId="0" fillId="0" borderId="9" xfId="0" applyBorder="1"/>
    <xf numFmtId="165" fontId="0" fillId="0" borderId="3" xfId="0" applyNumberFormat="1" applyBorder="1"/>
    <xf numFmtId="166" fontId="0" fillId="0" borderId="0" xfId="0" applyNumberFormat="1"/>
    <xf numFmtId="166" fontId="0" fillId="0" borderId="3" xfId="0" applyNumberFormat="1" applyBorder="1"/>
    <xf numFmtId="166" fontId="1" fillId="0" borderId="12" xfId="0" applyNumberFormat="1" applyFont="1" applyBorder="1"/>
    <xf numFmtId="166" fontId="0" fillId="0" borderId="7" xfId="0" applyNumberFormat="1" applyBorder="1"/>
    <xf numFmtId="169" fontId="0" fillId="0" borderId="0" xfId="0" applyNumberFormat="1"/>
    <xf numFmtId="3" fontId="0" fillId="0" borderId="7" xfId="0" applyNumberFormat="1" applyBorder="1"/>
    <xf numFmtId="3" fontId="0" fillId="0" borderId="9" xfId="0" applyNumberFormat="1" applyBorder="1"/>
    <xf numFmtId="1" fontId="0" fillId="0" borderId="7" xfId="0" applyNumberFormat="1" applyBorder="1"/>
    <xf numFmtId="1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F14" sqref="F14"/>
    </sheetView>
  </sheetViews>
  <sheetFormatPr defaultRowHeight="14.75" x14ac:dyDescent="0.75"/>
  <cols>
    <col min="1" max="1" width="23.08984375" bestFit="1" customWidth="1"/>
    <col min="2" max="2" width="9.26953125" bestFit="1" customWidth="1"/>
    <col min="3" max="3" width="9.1796875" bestFit="1" customWidth="1"/>
  </cols>
  <sheetData>
    <row r="1" spans="1:10" ht="15.5" thickBot="1" x14ac:dyDescent="0.9">
      <c r="B1" s="1" t="s">
        <v>9</v>
      </c>
      <c r="C1" s="1" t="s">
        <v>0</v>
      </c>
      <c r="D1" s="1"/>
      <c r="E1" s="1"/>
      <c r="F1" s="1" t="s">
        <v>1</v>
      </c>
      <c r="G1" s="1"/>
      <c r="H1" s="1"/>
      <c r="I1" s="1" t="s">
        <v>10</v>
      </c>
      <c r="J1" t="s">
        <v>11</v>
      </c>
    </row>
    <row r="2" spans="1:10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7</v>
      </c>
    </row>
    <row r="3" spans="1:10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f>+I3</f>
        <v>10</v>
      </c>
    </row>
    <row r="4" spans="1:10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7</v>
      </c>
      <c r="J4">
        <v>7</v>
      </c>
    </row>
    <row r="5" spans="1:10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4</v>
      </c>
      <c r="G5">
        <f>+F5</f>
        <v>4</v>
      </c>
      <c r="H5">
        <f>+G5</f>
        <v>4</v>
      </c>
      <c r="I5">
        <f>+H5+3*I3/H10</f>
        <v>4.5999999999999996</v>
      </c>
      <c r="J5">
        <f>+I5</f>
        <v>4.5999999999999996</v>
      </c>
    </row>
    <row r="7" spans="1:10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4</v>
      </c>
      <c r="G7">
        <f>+F7</f>
        <v>4</v>
      </c>
      <c r="H7">
        <f>+G7</f>
        <v>4</v>
      </c>
      <c r="I7">
        <f>+I5</f>
        <v>4.5999999999999996</v>
      </c>
      <c r="J7">
        <f>+I7</f>
        <v>4.5999999999999996</v>
      </c>
    </row>
    <row r="8" spans="1:10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>+F8</f>
        <v>0</v>
      </c>
      <c r="H8">
        <f>+G8</f>
        <v>0</v>
      </c>
      <c r="I8">
        <f>+E10*(I5-E7)</f>
        <v>46</v>
      </c>
      <c r="J8">
        <f>+F11*(J5-F7)</f>
        <v>23.999999999999986</v>
      </c>
    </row>
    <row r="10" spans="1:10" x14ac:dyDescent="0.75">
      <c r="A10" t="s">
        <v>7</v>
      </c>
      <c r="B10">
        <v>0</v>
      </c>
      <c r="C10">
        <v>10</v>
      </c>
      <c r="D10">
        <v>10</v>
      </c>
      <c r="E10">
        <v>10</v>
      </c>
      <c r="F10">
        <v>50</v>
      </c>
      <c r="G10">
        <v>50</v>
      </c>
      <c r="H10">
        <v>50</v>
      </c>
    </row>
    <row r="11" spans="1:10" x14ac:dyDescent="0.75">
      <c r="A11" t="s">
        <v>8</v>
      </c>
      <c r="B11">
        <v>0</v>
      </c>
      <c r="C11">
        <v>10</v>
      </c>
      <c r="D11">
        <v>10</v>
      </c>
      <c r="E11">
        <v>10</v>
      </c>
      <c r="F1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zoomScale="80" zoomScaleNormal="80" workbookViewId="0">
      <selection activeCell="B29" sqref="B29"/>
    </sheetView>
  </sheetViews>
  <sheetFormatPr defaultRowHeight="14.75" x14ac:dyDescent="0.75"/>
  <cols>
    <col min="1" max="1" width="23.08984375" bestFit="1" customWidth="1"/>
    <col min="2" max="2" width="14.453125" customWidth="1"/>
    <col min="3" max="3" width="9.1796875" bestFit="1" customWidth="1"/>
    <col min="9" max="9" width="13.26953125" bestFit="1" customWidth="1"/>
    <col min="12" max="12" width="12.7265625" bestFit="1" customWidth="1"/>
  </cols>
  <sheetData>
    <row r="1" spans="1:15" ht="15.5" thickBot="1" x14ac:dyDescent="0.9">
      <c r="B1" s="1" t="s">
        <v>34</v>
      </c>
      <c r="C1" s="1" t="s">
        <v>0</v>
      </c>
      <c r="D1" s="1"/>
      <c r="E1" s="1"/>
      <c r="F1" s="1" t="s">
        <v>1</v>
      </c>
      <c r="G1" s="1"/>
      <c r="H1" s="1"/>
      <c r="J1" s="1"/>
      <c r="K1" s="1"/>
      <c r="L1" s="1" t="s">
        <v>33</v>
      </c>
      <c r="M1" s="1"/>
      <c r="N1" s="1" t="s">
        <v>10</v>
      </c>
      <c r="O1" t="s">
        <v>11</v>
      </c>
    </row>
    <row r="2" spans="1:15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12</v>
      </c>
    </row>
    <row r="3" spans="1:15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f>+N3</f>
        <v>10</v>
      </c>
    </row>
    <row r="4" spans="1:15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10</v>
      </c>
      <c r="M4">
        <v>10</v>
      </c>
      <c r="N4">
        <v>12</v>
      </c>
      <c r="O4">
        <v>7</v>
      </c>
    </row>
    <row r="5" spans="1:15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2</v>
      </c>
      <c r="G5">
        <f>+F5</f>
        <v>2</v>
      </c>
      <c r="H5">
        <f>+G5</f>
        <v>2</v>
      </c>
      <c r="I5">
        <f>+H5</f>
        <v>2</v>
      </c>
      <c r="J5">
        <f>+I5</f>
        <v>2</v>
      </c>
      <c r="K5">
        <f>+J5</f>
        <v>2</v>
      </c>
      <c r="L5">
        <f>+K5+(L2-K4)*L3/K10</f>
        <v>2.1428571428571428</v>
      </c>
      <c r="M5">
        <f>+L5</f>
        <v>2.1428571428571428</v>
      </c>
      <c r="N5">
        <f>+M5+(N2-M4)*N3/M10</f>
        <v>3.1428571428571428</v>
      </c>
      <c r="O5">
        <f>+N5</f>
        <v>3.1428571428571428</v>
      </c>
    </row>
    <row r="7" spans="1:15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2</v>
      </c>
      <c r="G7">
        <f t="shared" ref="G7:L8" si="0">+F7</f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N7">
        <f>+N5</f>
        <v>3.1428571428571428</v>
      </c>
      <c r="O7">
        <f>+N7</f>
        <v>3.1428571428571428</v>
      </c>
    </row>
    <row r="8" spans="1:15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N8">
        <f>+E10*(N5-E7)</f>
        <v>62.857142857142854</v>
      </c>
      <c r="O8">
        <f>+F11*(O5-F7)</f>
        <v>457.14285714285711</v>
      </c>
    </row>
    <row r="10" spans="1:15" x14ac:dyDescent="0.75">
      <c r="A10" t="s">
        <v>7</v>
      </c>
      <c r="B10">
        <v>0</v>
      </c>
      <c r="C10">
        <v>20</v>
      </c>
      <c r="D10">
        <v>20</v>
      </c>
      <c r="E10">
        <v>20</v>
      </c>
      <c r="F10">
        <v>420</v>
      </c>
      <c r="G10">
        <v>420</v>
      </c>
      <c r="H10">
        <v>420</v>
      </c>
      <c r="I10">
        <v>420</v>
      </c>
      <c r="J10">
        <v>420</v>
      </c>
      <c r="K10">
        <v>420</v>
      </c>
      <c r="L10">
        <v>20</v>
      </c>
      <c r="M10">
        <v>20</v>
      </c>
    </row>
    <row r="11" spans="1:15" x14ac:dyDescent="0.75">
      <c r="A11" t="s">
        <v>8</v>
      </c>
      <c r="B11">
        <v>0</v>
      </c>
      <c r="C11">
        <v>20</v>
      </c>
      <c r="F11">
        <v>400</v>
      </c>
      <c r="N11">
        <v>20</v>
      </c>
    </row>
    <row r="14" spans="1:15" x14ac:dyDescent="0.75">
      <c r="C14">
        <v>40</v>
      </c>
      <c r="K14">
        <f>60*400/420</f>
        <v>57.142857142857146</v>
      </c>
    </row>
    <row r="15" spans="1:15" x14ac:dyDescent="0.75">
      <c r="C15">
        <v>2.8</v>
      </c>
      <c r="G15">
        <f>60/420*20</f>
        <v>2.8571428571428568</v>
      </c>
    </row>
    <row r="16" spans="1:15" x14ac:dyDescent="0.75">
      <c r="C1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2E69-E67B-45D9-BD33-D97282242B36}">
  <dimension ref="A1:M27"/>
  <sheetViews>
    <sheetView showGridLines="0" tabSelected="1" zoomScale="80" zoomScaleNormal="80" workbookViewId="0">
      <selection activeCell="G25" sqref="G25"/>
    </sheetView>
  </sheetViews>
  <sheetFormatPr defaultRowHeight="14.75" x14ac:dyDescent="0.75"/>
  <cols>
    <col min="1" max="1" width="6.86328125" bestFit="1" customWidth="1"/>
    <col min="2" max="2" width="24.1328125" bestFit="1" customWidth="1"/>
    <col min="3" max="3" width="12.1328125" bestFit="1" customWidth="1"/>
    <col min="4" max="4" width="12.26953125" bestFit="1" customWidth="1"/>
    <col min="5" max="5" width="8.40625" bestFit="1" customWidth="1"/>
    <col min="6" max="6" width="8.1328125" bestFit="1" customWidth="1"/>
    <col min="7" max="7" width="10.54296875" bestFit="1" customWidth="1"/>
    <col min="8" max="8" width="10.36328125" bestFit="1" customWidth="1"/>
    <col min="9" max="9" width="12.7265625" bestFit="1" customWidth="1"/>
    <col min="10" max="10" width="10.453125" style="9" bestFit="1" customWidth="1"/>
    <col min="11" max="11" width="6.7265625" bestFit="1" customWidth="1"/>
    <col min="12" max="12" width="23.31640625" style="26" customWidth="1"/>
    <col min="13" max="13" width="28.04296875" bestFit="1" customWidth="1"/>
  </cols>
  <sheetData>
    <row r="1" spans="1:13" ht="15.5" thickBot="1" x14ac:dyDescent="0.9">
      <c r="A1" s="4" t="s">
        <v>12</v>
      </c>
      <c r="B1" s="4" t="s">
        <v>26</v>
      </c>
      <c r="C1" s="4"/>
      <c r="E1" s="5" t="s">
        <v>28</v>
      </c>
      <c r="F1" s="5" t="s">
        <v>29</v>
      </c>
      <c r="G1" s="5" t="s">
        <v>2</v>
      </c>
      <c r="H1" s="5" t="s">
        <v>37</v>
      </c>
      <c r="I1" s="5" t="s">
        <v>38</v>
      </c>
    </row>
    <row r="2" spans="1:13" ht="15.5" thickTop="1" x14ac:dyDescent="0.75">
      <c r="A2" s="3" t="s">
        <v>15</v>
      </c>
      <c r="B2">
        <v>25</v>
      </c>
      <c r="E2">
        <v>300</v>
      </c>
      <c r="F2">
        <v>300</v>
      </c>
      <c r="G2">
        <f>+E2/F2</f>
        <v>1</v>
      </c>
      <c r="H2">
        <f>+G2*0.7</f>
        <v>0.7</v>
      </c>
      <c r="I2">
        <f>+G2*0.3</f>
        <v>0.3</v>
      </c>
      <c r="L2" s="30"/>
    </row>
    <row r="3" spans="1:13" x14ac:dyDescent="0.75">
      <c r="A3" s="3" t="s">
        <v>16</v>
      </c>
      <c r="B3">
        <v>50</v>
      </c>
      <c r="M3" s="9"/>
    </row>
    <row r="4" spans="1:13" x14ac:dyDescent="0.75">
      <c r="A4" s="8"/>
      <c r="B4" s="6"/>
      <c r="C4" s="6"/>
      <c r="D4" s="6"/>
      <c r="E4" s="6"/>
      <c r="F4" s="6"/>
      <c r="G4" s="6"/>
      <c r="H4" s="6"/>
      <c r="I4" s="6"/>
      <c r="J4" s="25"/>
      <c r="K4" s="6"/>
      <c r="L4" s="27"/>
    </row>
    <row r="6" spans="1:13" x14ac:dyDescent="0.75">
      <c r="A6" s="16" t="s">
        <v>39</v>
      </c>
      <c r="B6" s="19" t="s">
        <v>23</v>
      </c>
      <c r="D6" s="16" t="s">
        <v>41</v>
      </c>
      <c r="E6" s="17" t="s">
        <v>27</v>
      </c>
      <c r="F6" s="17"/>
      <c r="G6" s="17" t="s">
        <v>13</v>
      </c>
      <c r="H6" s="17"/>
      <c r="I6" s="17" t="s">
        <v>35</v>
      </c>
      <c r="J6" s="18" t="s">
        <v>36</v>
      </c>
      <c r="K6" s="17" t="s">
        <v>30</v>
      </c>
      <c r="L6" s="28" t="s">
        <v>40</v>
      </c>
    </row>
    <row r="7" spans="1:13" x14ac:dyDescent="0.75">
      <c r="A7" s="12">
        <v>0</v>
      </c>
      <c r="B7" s="23" t="s">
        <v>32</v>
      </c>
      <c r="C7" s="3"/>
      <c r="D7" s="12" t="s">
        <v>24</v>
      </c>
      <c r="E7" s="20">
        <v>10</v>
      </c>
      <c r="F7" s="20"/>
      <c r="G7" s="21">
        <v>2.5E+19</v>
      </c>
      <c r="H7" s="20"/>
      <c r="I7" s="22">
        <f>+IFERROR(E7/SUM(E7:E8)*$H$2*60, 0)</f>
        <v>21</v>
      </c>
      <c r="J7" s="22">
        <f>+$I$2*G7/SUM($G$7:$G$8)*60</f>
        <v>6</v>
      </c>
      <c r="K7" s="22">
        <f>+J7+I7</f>
        <v>27</v>
      </c>
      <c r="L7" s="29"/>
    </row>
    <row r="8" spans="1:13" x14ac:dyDescent="0.75">
      <c r="A8" s="12"/>
      <c r="B8" s="23"/>
      <c r="D8" s="12" t="s">
        <v>25</v>
      </c>
      <c r="E8" s="20">
        <v>10</v>
      </c>
      <c r="F8" s="20"/>
      <c r="G8" s="21">
        <v>5E+19</v>
      </c>
      <c r="H8" s="20"/>
      <c r="I8" s="22">
        <f>+IFERROR(E8/SUM(E7:E8)*$H$2*60, 0)</f>
        <v>21</v>
      </c>
      <c r="J8" s="22">
        <f>+$I$2*G8/SUM($G$7:$G$8)*60</f>
        <v>12</v>
      </c>
      <c r="K8" s="22">
        <f>+J8+I8</f>
        <v>33</v>
      </c>
      <c r="L8" s="29"/>
    </row>
    <row r="9" spans="1:13" x14ac:dyDescent="0.75">
      <c r="A9" s="12">
        <v>60</v>
      </c>
      <c r="B9" s="23" t="s">
        <v>20</v>
      </c>
      <c r="D9" s="12"/>
      <c r="E9" s="20"/>
      <c r="F9" s="20"/>
      <c r="G9" s="20"/>
      <c r="H9" s="20"/>
      <c r="I9" s="22"/>
      <c r="J9" s="22"/>
      <c r="K9" s="22"/>
      <c r="L9" s="29"/>
    </row>
    <row r="10" spans="1:13" x14ac:dyDescent="0.75">
      <c r="A10" s="12"/>
      <c r="B10" s="23"/>
      <c r="D10" s="12" t="s">
        <v>24</v>
      </c>
      <c r="E10" s="20">
        <v>50</v>
      </c>
      <c r="F10" s="20"/>
      <c r="G10" s="21">
        <v>2.5E+19</v>
      </c>
      <c r="H10" s="20"/>
      <c r="I10" s="22">
        <f>+E10/SUM(E10:E11)*$H$2*60</f>
        <v>35</v>
      </c>
      <c r="J10" s="22">
        <f>+$I$2*G10/SUM(G10:G11)*60</f>
        <v>6</v>
      </c>
      <c r="K10" s="22">
        <f>+J10+I10</f>
        <v>41</v>
      </c>
      <c r="L10" s="31">
        <f>+K10+K7</f>
        <v>68</v>
      </c>
    </row>
    <row r="11" spans="1:13" x14ac:dyDescent="0.75">
      <c r="A11" s="12"/>
      <c r="B11" s="23"/>
      <c r="D11" s="12" t="s">
        <v>25</v>
      </c>
      <c r="E11" s="20">
        <v>10</v>
      </c>
      <c r="F11" s="20"/>
      <c r="G11" s="21">
        <v>5E+19</v>
      </c>
      <c r="H11" s="20"/>
      <c r="I11" s="22">
        <f>+E11/SUM(E10:E11)*$H$2*60</f>
        <v>6.9999999999999991</v>
      </c>
      <c r="J11" s="22">
        <f>+$I$2*G11/SUM(G10:G11)*60</f>
        <v>12</v>
      </c>
      <c r="K11" s="22">
        <f>+J11+I11</f>
        <v>19</v>
      </c>
      <c r="L11" s="31">
        <f>+K11+K8</f>
        <v>52</v>
      </c>
    </row>
    <row r="12" spans="1:13" x14ac:dyDescent="0.75">
      <c r="A12" s="12">
        <v>120</v>
      </c>
      <c r="B12" s="23" t="s">
        <v>18</v>
      </c>
      <c r="D12" s="12"/>
      <c r="E12" s="20"/>
      <c r="F12" s="20"/>
      <c r="G12" s="20"/>
      <c r="H12" s="20"/>
      <c r="I12" s="22"/>
      <c r="J12" s="22"/>
      <c r="K12" s="22"/>
      <c r="L12" s="31"/>
    </row>
    <row r="13" spans="1:13" x14ac:dyDescent="0.75">
      <c r="A13" s="12"/>
      <c r="B13" s="23"/>
      <c r="D13" s="12" t="s">
        <v>24</v>
      </c>
      <c r="E13" s="20">
        <v>50</v>
      </c>
      <c r="F13" s="20"/>
      <c r="G13" s="21">
        <v>2.5E+19</v>
      </c>
      <c r="H13" s="20"/>
      <c r="I13" s="22">
        <f>+E13/SUM(E13:E14)*$H$2*30</f>
        <v>17.5</v>
      </c>
      <c r="J13" s="22">
        <f>+$I$2*G13/SUM(G13:G14)*30</f>
        <v>2.3684210526315788</v>
      </c>
      <c r="K13" s="22">
        <f>+J13+I13</f>
        <v>19.868421052631579</v>
      </c>
      <c r="L13" s="31">
        <f>+L10+K13</f>
        <v>87.868421052631575</v>
      </c>
    </row>
    <row r="14" spans="1:13" x14ac:dyDescent="0.75">
      <c r="A14" s="12"/>
      <c r="B14" s="23"/>
      <c r="D14" s="12" t="s">
        <v>25</v>
      </c>
      <c r="E14" s="20">
        <v>10</v>
      </c>
      <c r="F14" s="20"/>
      <c r="G14" s="21">
        <v>7E+19</v>
      </c>
      <c r="H14" s="20"/>
      <c r="I14" s="22">
        <f>+E14/SUM(E13:E14)*$H$2*30</f>
        <v>3.4999999999999996</v>
      </c>
      <c r="J14" s="22">
        <f>+$I$2*G14/SUM(G13:G14)*30</f>
        <v>6.6315789473684212</v>
      </c>
      <c r="K14" s="22">
        <f>+J14+I14</f>
        <v>10.131578947368421</v>
      </c>
      <c r="L14" s="31">
        <f>+L11+K14</f>
        <v>62.131578947368425</v>
      </c>
    </row>
    <row r="15" spans="1:13" x14ac:dyDescent="0.75">
      <c r="A15" s="12">
        <v>150</v>
      </c>
      <c r="B15" s="23" t="s">
        <v>19</v>
      </c>
      <c r="D15" s="12" t="s">
        <v>24</v>
      </c>
      <c r="E15" s="20">
        <v>50</v>
      </c>
      <c r="F15" s="20"/>
      <c r="G15" s="20">
        <v>2.5E+19</v>
      </c>
      <c r="H15" s="20"/>
      <c r="I15" s="22">
        <f>+E15/SUM(E15:E16)*$H$2*70</f>
        <v>30.625</v>
      </c>
      <c r="J15" s="22">
        <f>+$I$2*G15/SUM(G15:G16)*70</f>
        <v>5.5263157894736841</v>
      </c>
      <c r="K15" s="22">
        <f>+J15+I15</f>
        <v>36.151315789473685</v>
      </c>
      <c r="L15" s="31">
        <f>+L13+K15</f>
        <v>124.01973684210526</v>
      </c>
    </row>
    <row r="16" spans="1:13" x14ac:dyDescent="0.75">
      <c r="A16" s="12"/>
      <c r="B16" s="23"/>
      <c r="D16" s="12" t="s">
        <v>25</v>
      </c>
      <c r="E16" s="20">
        <v>30</v>
      </c>
      <c r="F16" s="20"/>
      <c r="G16" s="20">
        <v>7E+19</v>
      </c>
      <c r="H16" s="20"/>
      <c r="I16" s="22">
        <f>+E16/SUM(E15:E16)*$H$2*70</f>
        <v>18.374999999999996</v>
      </c>
      <c r="J16" s="22">
        <f>+$I$2*G16/SUM(G15:G16)*70</f>
        <v>15.473684210526315</v>
      </c>
      <c r="K16" s="22">
        <f>+J16+I16</f>
        <v>33.848684210526315</v>
      </c>
      <c r="L16" s="31">
        <f>+L14+K16</f>
        <v>95.98026315789474</v>
      </c>
    </row>
    <row r="17" spans="1:12" x14ac:dyDescent="0.75">
      <c r="A17" s="12">
        <v>220</v>
      </c>
      <c r="B17" s="23" t="s">
        <v>21</v>
      </c>
      <c r="D17" s="12"/>
      <c r="E17" s="20"/>
      <c r="F17" s="20"/>
      <c r="G17" s="20"/>
      <c r="H17" s="20"/>
      <c r="I17" s="22"/>
      <c r="J17" s="22"/>
      <c r="K17" s="22"/>
      <c r="L17" s="31"/>
    </row>
    <row r="18" spans="1:12" x14ac:dyDescent="0.75">
      <c r="A18" s="12"/>
      <c r="B18" s="23"/>
      <c r="D18" s="12" t="s">
        <v>24</v>
      </c>
      <c r="E18" s="20">
        <v>40</v>
      </c>
      <c r="F18" s="20"/>
      <c r="G18" s="20">
        <v>2.5E+19</v>
      </c>
      <c r="H18" s="20"/>
      <c r="I18" s="22">
        <f>+E18/SUM(E18:E19)*$H$2*30</f>
        <v>11.999999999999998</v>
      </c>
      <c r="J18" s="22">
        <f>+$I$2*G18/SUM(G18:G19)*30</f>
        <v>2.3684210526315788</v>
      </c>
      <c r="K18" s="22">
        <f>+J18+I18</f>
        <v>14.368421052631577</v>
      </c>
      <c r="L18" s="31">
        <f>+L15+K18</f>
        <v>138.38815789473685</v>
      </c>
    </row>
    <row r="19" spans="1:12" x14ac:dyDescent="0.75">
      <c r="A19" s="12"/>
      <c r="B19" s="23"/>
      <c r="D19" s="12" t="s">
        <v>25</v>
      </c>
      <c r="E19" s="20">
        <v>30</v>
      </c>
      <c r="F19" s="20"/>
      <c r="G19" s="20">
        <v>7E+19</v>
      </c>
      <c r="H19" s="20"/>
      <c r="I19" s="22">
        <f>+E19/SUM(E18:E19)*$H$2*30</f>
        <v>9</v>
      </c>
      <c r="J19" s="22">
        <f>+$I$2*G19/SUM(G18:G19)*30</f>
        <v>6.6315789473684212</v>
      </c>
      <c r="K19" s="22">
        <f>+J19+I19</f>
        <v>15.631578947368421</v>
      </c>
      <c r="L19" s="31">
        <f>+L16+K19</f>
        <v>111.61184210526316</v>
      </c>
    </row>
    <row r="20" spans="1:12" x14ac:dyDescent="0.75">
      <c r="A20" s="12">
        <v>250</v>
      </c>
      <c r="B20" s="23" t="s">
        <v>22</v>
      </c>
      <c r="D20" s="12"/>
      <c r="E20" s="20"/>
      <c r="F20" s="20"/>
      <c r="G20" s="20"/>
      <c r="H20" s="20"/>
      <c r="I20" s="22"/>
      <c r="J20" s="22"/>
      <c r="K20" s="22"/>
      <c r="L20" s="31"/>
    </row>
    <row r="21" spans="1:12" x14ac:dyDescent="0.75">
      <c r="A21" s="12"/>
      <c r="B21" s="23"/>
      <c r="D21" s="12" t="s">
        <v>24</v>
      </c>
      <c r="E21" s="20">
        <v>40</v>
      </c>
      <c r="F21" s="20"/>
      <c r="G21" s="20">
        <v>1.25E+20</v>
      </c>
      <c r="H21" s="20"/>
      <c r="I21" s="22">
        <f>+E21/SUM(E21:E22)*$H$2*50</f>
        <v>20</v>
      </c>
      <c r="J21" s="22">
        <f>+$I$2*G21/SUM(G21:G22)*50</f>
        <v>9.6153846153846168</v>
      </c>
      <c r="K21" s="22">
        <f>+J21+I21</f>
        <v>29.615384615384617</v>
      </c>
      <c r="L21" s="31">
        <f>+L18+K21</f>
        <v>168.00354251012146</v>
      </c>
    </row>
    <row r="22" spans="1:12" x14ac:dyDescent="0.75">
      <c r="A22" s="13">
        <v>300</v>
      </c>
      <c r="B22" s="24" t="s">
        <v>17</v>
      </c>
      <c r="D22" s="13" t="s">
        <v>25</v>
      </c>
      <c r="E22" s="6">
        <v>30</v>
      </c>
      <c r="F22" s="6"/>
      <c r="G22" s="6">
        <v>7E+19</v>
      </c>
      <c r="H22" s="6"/>
      <c r="I22" s="7">
        <f>+E22/SUM(E21:E22)*$H$2*50</f>
        <v>15</v>
      </c>
      <c r="J22" s="7">
        <f>+$I$2*G22/SUM(G21:G22)*50</f>
        <v>5.384615384615385</v>
      </c>
      <c r="K22" s="7">
        <f>+J22+I22</f>
        <v>20.384615384615387</v>
      </c>
      <c r="L22" s="32">
        <f>+L19+K22</f>
        <v>131.99645748987854</v>
      </c>
    </row>
    <row r="24" spans="1:12" ht="15.5" thickBot="1" x14ac:dyDescent="0.9">
      <c r="D24" s="10" t="s">
        <v>31</v>
      </c>
      <c r="E24" s="11"/>
    </row>
    <row r="25" spans="1:12" ht="15.5" thickTop="1" x14ac:dyDescent="0.75">
      <c r="D25" s="12" t="s">
        <v>24</v>
      </c>
      <c r="E25" s="33">
        <f>+SUM(K7,K10,K13,K15,K18,K21)</f>
        <v>168.00354251012146</v>
      </c>
    </row>
    <row r="26" spans="1:12" x14ac:dyDescent="0.75">
      <c r="D26" s="13" t="s">
        <v>25</v>
      </c>
      <c r="E26" s="34">
        <f>+SUM(K8,K11,K14,K16,K19,K22)</f>
        <v>131.99645748987854</v>
      </c>
    </row>
    <row r="27" spans="1:12" x14ac:dyDescent="0.75">
      <c r="D27" s="14" t="s">
        <v>14</v>
      </c>
      <c r="E27" s="15">
        <f>+SUM(E25:E26)</f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SNX</vt:lpstr>
      <vt:lpstr>SNX - Detail</vt:lpstr>
      <vt:lpstr>KWENTA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Rosario</dc:creator>
  <cp:lastModifiedBy>Ignacio Rosario</cp:lastModifiedBy>
  <dcterms:created xsi:type="dcterms:W3CDTF">2021-09-21T11:43:56Z</dcterms:created>
  <dcterms:modified xsi:type="dcterms:W3CDTF">2021-09-28T18:14:40Z</dcterms:modified>
</cp:coreProperties>
</file>