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Documents\16slimchance16\token\"/>
    </mc:Choice>
  </mc:AlternateContent>
  <xr:revisionPtr revIDLastSave="0" documentId="13_ncr:1_{ADEC6D9B-B17A-40CD-85FC-1287CBCA26DE}" xr6:coauthVersionLast="47" xr6:coauthVersionMax="47" xr10:uidLastSave="{00000000-0000-0000-0000-000000000000}"/>
  <bookViews>
    <workbookView xWindow="875" yWindow="-90" windowWidth="16495" windowHeight="10980" activeTab="3" xr2:uid="{00000000-000D-0000-FFFF-FFFF00000000}"/>
  </bookViews>
  <sheets>
    <sheet name="SNX" sheetId="1" r:id="rId1"/>
    <sheet name="SNX - Detail" sheetId="4" r:id="rId2"/>
    <sheet name="KWENTA" sheetId="5" r:id="rId3"/>
    <sheet name="KWENTA - power" sheetId="6" r:id="rId4"/>
    <sheet name="Sheet1" sheetId="7" r:id="rId5"/>
  </sheets>
  <definedNames>
    <definedName name="solver_adj" localSheetId="4" hidden="1">Sheet1!$L$2:$L$138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1" localSheetId="4" hidden="1">Sheet1!$L$2:$L$138</definedName>
    <definedName name="solver_lhs10" localSheetId="4" hidden="1">Sheet1!$L$19</definedName>
    <definedName name="solver_lhs11" localSheetId="4" hidden="1">Sheet1!$L$2</definedName>
    <definedName name="solver_lhs12" localSheetId="4" hidden="1">Sheet1!$L$3</definedName>
    <definedName name="solver_lhs13" localSheetId="4" hidden="1">Sheet1!$L$4</definedName>
    <definedName name="solver_lhs14" localSheetId="4" hidden="1">Sheet1!$L$5</definedName>
    <definedName name="solver_lhs15" localSheetId="4" hidden="1">Sheet1!$L$6</definedName>
    <definedName name="solver_lhs16" localSheetId="4" hidden="1">Sheet1!$L$7</definedName>
    <definedName name="solver_lhs17" localSheetId="4" hidden="1">Sheet1!$L$8</definedName>
    <definedName name="solver_lhs18" localSheetId="4" hidden="1">Sheet1!$L$9</definedName>
    <definedName name="solver_lhs2" localSheetId="4" hidden="1">Sheet1!$L$11</definedName>
    <definedName name="solver_lhs3" localSheetId="4" hidden="1">Sheet1!$L$12</definedName>
    <definedName name="solver_lhs4" localSheetId="4" hidden="1">Sheet1!$L$13</definedName>
    <definedName name="solver_lhs5" localSheetId="4" hidden="1">Sheet1!$L$14</definedName>
    <definedName name="solver_lhs6" localSheetId="4" hidden="1">Sheet1!$L$15</definedName>
    <definedName name="solver_lhs7" localSheetId="4" hidden="1">Sheet1!$L$16</definedName>
    <definedName name="solver_lhs8" localSheetId="4" hidden="1">Sheet1!$L$17</definedName>
    <definedName name="solver_lhs9" localSheetId="4" hidden="1">Sheet1!$L$18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1</definedName>
    <definedName name="solver_nwt" localSheetId="4" hidden="1">1</definedName>
    <definedName name="solver_opt" localSheetId="4" hidden="1">Sheet1!$F$13</definedName>
    <definedName name="solver_pre" localSheetId="4" hidden="1">0.000001</definedName>
    <definedName name="solver_rbv" localSheetId="4" hidden="1">1</definedName>
    <definedName name="solver_rel1" localSheetId="4" hidden="1">5</definedName>
    <definedName name="solver_rel10" localSheetId="4" hidden="1">5</definedName>
    <definedName name="solver_rel11" localSheetId="4" hidden="1">5</definedName>
    <definedName name="solver_rel12" localSheetId="4" hidden="1">5</definedName>
    <definedName name="solver_rel13" localSheetId="4" hidden="1">5</definedName>
    <definedName name="solver_rel14" localSheetId="4" hidden="1">5</definedName>
    <definedName name="solver_rel15" localSheetId="4" hidden="1">5</definedName>
    <definedName name="solver_rel16" localSheetId="4" hidden="1">5</definedName>
    <definedName name="solver_rel17" localSheetId="4" hidden="1">5</definedName>
    <definedName name="solver_rel18" localSheetId="4" hidden="1">5</definedName>
    <definedName name="solver_rel2" localSheetId="4" hidden="1">5</definedName>
    <definedName name="solver_rel3" localSheetId="4" hidden="1">5</definedName>
    <definedName name="solver_rel4" localSheetId="4" hidden="1">5</definedName>
    <definedName name="solver_rel5" localSheetId="4" hidden="1">5</definedName>
    <definedName name="solver_rel6" localSheetId="4" hidden="1">5</definedName>
    <definedName name="solver_rel7" localSheetId="4" hidden="1">5</definedName>
    <definedName name="solver_rel8" localSheetId="4" hidden="1">5</definedName>
    <definedName name="solver_rel9" localSheetId="4" hidden="1">5</definedName>
    <definedName name="solver_rhs1" localSheetId="4" hidden="1">"binary"</definedName>
    <definedName name="solver_rhs10" localSheetId="4" hidden="1">"binary"</definedName>
    <definedName name="solver_rhs11" localSheetId="4" hidden="1">"binary"</definedName>
    <definedName name="solver_rhs12" localSheetId="4" hidden="1">"binary"</definedName>
    <definedName name="solver_rhs13" localSheetId="4" hidden="1">"binary"</definedName>
    <definedName name="solver_rhs14" localSheetId="4" hidden="1">"binary"</definedName>
    <definedName name="solver_rhs15" localSheetId="4" hidden="1">"binary"</definedName>
    <definedName name="solver_rhs16" localSheetId="4" hidden="1">"binary"</definedName>
    <definedName name="solver_rhs17" localSheetId="4" hidden="1">"binary"</definedName>
    <definedName name="solver_rhs18" localSheetId="4" hidden="1">"binary"</definedName>
    <definedName name="solver_rhs2" localSheetId="4" hidden="1">"binary"</definedName>
    <definedName name="solver_rhs3" localSheetId="4" hidden="1">"binary"</definedName>
    <definedName name="solver_rhs4" localSheetId="4" hidden="1">"binary"</definedName>
    <definedName name="solver_rhs5" localSheetId="4" hidden="1">"binary"</definedName>
    <definedName name="solver_rhs6" localSheetId="4" hidden="1">"binary"</definedName>
    <definedName name="solver_rhs7" localSheetId="4" hidden="1">"binary"</definedName>
    <definedName name="solver_rhs8" localSheetId="4" hidden="1">"binary"</definedName>
    <definedName name="solver_rhs9" localSheetId="4" hidden="1">"binary"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7" l="1"/>
  <c r="D18" i="7"/>
  <c r="D19" i="7" s="1"/>
  <c r="D17" i="7"/>
  <c r="B15" i="7"/>
  <c r="B17" i="7"/>
  <c r="B18" i="7" s="1"/>
  <c r="B19" i="7" s="1"/>
  <c r="D15" i="7"/>
  <c r="F12" i="7"/>
  <c r="K20" i="7"/>
  <c r="M20" i="7" s="1"/>
  <c r="N20" i="7" s="1"/>
  <c r="K21" i="7"/>
  <c r="M21" i="7" s="1"/>
  <c r="N21" i="7" s="1"/>
  <c r="K22" i="7"/>
  <c r="M22" i="7" s="1"/>
  <c r="N22" i="7" s="1"/>
  <c r="K23" i="7"/>
  <c r="M23" i="7" s="1"/>
  <c r="N23" i="7" s="1"/>
  <c r="K24" i="7"/>
  <c r="M24" i="7" s="1"/>
  <c r="N24" i="7" s="1"/>
  <c r="K25" i="7"/>
  <c r="M25" i="7" s="1"/>
  <c r="N25" i="7" s="1"/>
  <c r="K26" i="7"/>
  <c r="M26" i="7" s="1"/>
  <c r="N26" i="7" s="1"/>
  <c r="K27" i="7"/>
  <c r="M27" i="7" s="1"/>
  <c r="N27" i="7" s="1"/>
  <c r="K28" i="7"/>
  <c r="M28" i="7" s="1"/>
  <c r="N28" i="7" s="1"/>
  <c r="K29" i="7"/>
  <c r="M29" i="7" s="1"/>
  <c r="N29" i="7" s="1"/>
  <c r="K30" i="7"/>
  <c r="M30" i="7" s="1"/>
  <c r="N30" i="7" s="1"/>
  <c r="K31" i="7"/>
  <c r="M31" i="7" s="1"/>
  <c r="N31" i="7" s="1"/>
  <c r="K32" i="7"/>
  <c r="M32" i="7" s="1"/>
  <c r="N32" i="7" s="1"/>
  <c r="K33" i="7"/>
  <c r="M33" i="7" s="1"/>
  <c r="N33" i="7" s="1"/>
  <c r="K34" i="7"/>
  <c r="M34" i="7" s="1"/>
  <c r="N34" i="7" s="1"/>
  <c r="K35" i="7"/>
  <c r="M35" i="7" s="1"/>
  <c r="N35" i="7" s="1"/>
  <c r="K36" i="7"/>
  <c r="M36" i="7" s="1"/>
  <c r="N36" i="7" s="1"/>
  <c r="K37" i="7"/>
  <c r="M37" i="7" s="1"/>
  <c r="N37" i="7" s="1"/>
  <c r="K38" i="7"/>
  <c r="M38" i="7" s="1"/>
  <c r="N38" i="7" s="1"/>
  <c r="K39" i="7"/>
  <c r="M39" i="7" s="1"/>
  <c r="N39" i="7" s="1"/>
  <c r="K40" i="7"/>
  <c r="M40" i="7" s="1"/>
  <c r="N40" i="7" s="1"/>
  <c r="K41" i="7"/>
  <c r="M41" i="7" s="1"/>
  <c r="N41" i="7" s="1"/>
  <c r="K42" i="7"/>
  <c r="M42" i="7" s="1"/>
  <c r="N42" i="7" s="1"/>
  <c r="K43" i="7"/>
  <c r="M43" i="7" s="1"/>
  <c r="N43" i="7" s="1"/>
  <c r="K44" i="7"/>
  <c r="M44" i="7" s="1"/>
  <c r="N44" i="7" s="1"/>
  <c r="K45" i="7"/>
  <c r="M45" i="7" s="1"/>
  <c r="N45" i="7" s="1"/>
  <c r="K46" i="7"/>
  <c r="M46" i="7" s="1"/>
  <c r="N46" i="7" s="1"/>
  <c r="K47" i="7"/>
  <c r="M47" i="7" s="1"/>
  <c r="N47" i="7" s="1"/>
  <c r="K48" i="7"/>
  <c r="M48" i="7" s="1"/>
  <c r="N48" i="7" s="1"/>
  <c r="K49" i="7"/>
  <c r="M49" i="7" s="1"/>
  <c r="N49" i="7" s="1"/>
  <c r="K50" i="7"/>
  <c r="M50" i="7" s="1"/>
  <c r="N50" i="7" s="1"/>
  <c r="K51" i="7"/>
  <c r="M51" i="7" s="1"/>
  <c r="N51" i="7" s="1"/>
  <c r="K52" i="7"/>
  <c r="M52" i="7" s="1"/>
  <c r="N52" i="7" s="1"/>
  <c r="K53" i="7"/>
  <c r="M53" i="7" s="1"/>
  <c r="N53" i="7" s="1"/>
  <c r="K54" i="7"/>
  <c r="M54" i="7" s="1"/>
  <c r="N54" i="7" s="1"/>
  <c r="K55" i="7"/>
  <c r="M55" i="7" s="1"/>
  <c r="N55" i="7" s="1"/>
  <c r="K56" i="7"/>
  <c r="M56" i="7" s="1"/>
  <c r="N56" i="7" s="1"/>
  <c r="K57" i="7"/>
  <c r="M57" i="7" s="1"/>
  <c r="N57" i="7" s="1"/>
  <c r="K58" i="7"/>
  <c r="M58" i="7" s="1"/>
  <c r="N58" i="7" s="1"/>
  <c r="K59" i="7"/>
  <c r="M59" i="7" s="1"/>
  <c r="N59" i="7" s="1"/>
  <c r="K60" i="7"/>
  <c r="M60" i="7" s="1"/>
  <c r="N60" i="7" s="1"/>
  <c r="K61" i="7"/>
  <c r="M61" i="7" s="1"/>
  <c r="N61" i="7" s="1"/>
  <c r="K62" i="7"/>
  <c r="M62" i="7" s="1"/>
  <c r="N62" i="7" s="1"/>
  <c r="K63" i="7"/>
  <c r="M63" i="7" s="1"/>
  <c r="N63" i="7" s="1"/>
  <c r="K64" i="7"/>
  <c r="M64" i="7" s="1"/>
  <c r="N64" i="7" s="1"/>
  <c r="K65" i="7"/>
  <c r="M65" i="7" s="1"/>
  <c r="N65" i="7" s="1"/>
  <c r="K66" i="7"/>
  <c r="M66" i="7" s="1"/>
  <c r="N66" i="7" s="1"/>
  <c r="K67" i="7"/>
  <c r="M67" i="7" s="1"/>
  <c r="N67" i="7" s="1"/>
  <c r="K68" i="7"/>
  <c r="M68" i="7" s="1"/>
  <c r="N68" i="7" s="1"/>
  <c r="K69" i="7"/>
  <c r="M69" i="7" s="1"/>
  <c r="N69" i="7" s="1"/>
  <c r="K70" i="7"/>
  <c r="M70" i="7" s="1"/>
  <c r="N70" i="7" s="1"/>
  <c r="K71" i="7"/>
  <c r="M71" i="7" s="1"/>
  <c r="N71" i="7" s="1"/>
  <c r="K72" i="7"/>
  <c r="M72" i="7" s="1"/>
  <c r="N72" i="7" s="1"/>
  <c r="K73" i="7"/>
  <c r="M73" i="7" s="1"/>
  <c r="N73" i="7" s="1"/>
  <c r="K74" i="7"/>
  <c r="M74" i="7" s="1"/>
  <c r="N74" i="7" s="1"/>
  <c r="K75" i="7"/>
  <c r="M75" i="7" s="1"/>
  <c r="N75" i="7" s="1"/>
  <c r="K76" i="7"/>
  <c r="M76" i="7" s="1"/>
  <c r="N76" i="7" s="1"/>
  <c r="K77" i="7"/>
  <c r="M77" i="7" s="1"/>
  <c r="N77" i="7" s="1"/>
  <c r="K78" i="7"/>
  <c r="M78" i="7" s="1"/>
  <c r="N78" i="7" s="1"/>
  <c r="K79" i="7"/>
  <c r="M79" i="7" s="1"/>
  <c r="N79" i="7" s="1"/>
  <c r="K80" i="7"/>
  <c r="M80" i="7" s="1"/>
  <c r="N80" i="7" s="1"/>
  <c r="K81" i="7"/>
  <c r="M81" i="7" s="1"/>
  <c r="N81" i="7" s="1"/>
  <c r="K82" i="7"/>
  <c r="M82" i="7" s="1"/>
  <c r="N82" i="7" s="1"/>
  <c r="K83" i="7"/>
  <c r="M83" i="7" s="1"/>
  <c r="N83" i="7" s="1"/>
  <c r="K84" i="7"/>
  <c r="M84" i="7" s="1"/>
  <c r="N84" i="7"/>
  <c r="K85" i="7"/>
  <c r="M85" i="7" s="1"/>
  <c r="N85" i="7" s="1"/>
  <c r="K86" i="7"/>
  <c r="M86" i="7" s="1"/>
  <c r="N86" i="7"/>
  <c r="K87" i="7"/>
  <c r="M87" i="7" s="1"/>
  <c r="N87" i="7" s="1"/>
  <c r="K88" i="7"/>
  <c r="M88" i="7" s="1"/>
  <c r="N88" i="7"/>
  <c r="K89" i="7"/>
  <c r="M89" i="7" s="1"/>
  <c r="N89" i="7" s="1"/>
  <c r="K90" i="7"/>
  <c r="M90" i="7" s="1"/>
  <c r="N90" i="7" s="1"/>
  <c r="K91" i="7"/>
  <c r="M91" i="7" s="1"/>
  <c r="N91" i="7" s="1"/>
  <c r="K92" i="7"/>
  <c r="M92" i="7" s="1"/>
  <c r="N92" i="7"/>
  <c r="K93" i="7"/>
  <c r="M93" i="7" s="1"/>
  <c r="N93" i="7" s="1"/>
  <c r="K94" i="7"/>
  <c r="M94" i="7" s="1"/>
  <c r="N94" i="7" s="1"/>
  <c r="K95" i="7"/>
  <c r="M95" i="7" s="1"/>
  <c r="N95" i="7" s="1"/>
  <c r="K96" i="7"/>
  <c r="M96" i="7" s="1"/>
  <c r="N96" i="7" s="1"/>
  <c r="K97" i="7"/>
  <c r="M97" i="7" s="1"/>
  <c r="N97" i="7" s="1"/>
  <c r="K98" i="7"/>
  <c r="M98" i="7" s="1"/>
  <c r="N98" i="7" s="1"/>
  <c r="K99" i="7"/>
  <c r="M99" i="7" s="1"/>
  <c r="N99" i="7" s="1"/>
  <c r="K100" i="7"/>
  <c r="M100" i="7" s="1"/>
  <c r="N100" i="7"/>
  <c r="K101" i="7"/>
  <c r="M101" i="7" s="1"/>
  <c r="N101" i="7" s="1"/>
  <c r="K102" i="7"/>
  <c r="M102" i="7" s="1"/>
  <c r="N102" i="7"/>
  <c r="K103" i="7"/>
  <c r="M103" i="7" s="1"/>
  <c r="N103" i="7" s="1"/>
  <c r="K104" i="7"/>
  <c r="M104" i="7" s="1"/>
  <c r="N104" i="7"/>
  <c r="K105" i="7"/>
  <c r="M105" i="7" s="1"/>
  <c r="N105" i="7" s="1"/>
  <c r="K106" i="7"/>
  <c r="M106" i="7" s="1"/>
  <c r="N106" i="7" s="1"/>
  <c r="K107" i="7"/>
  <c r="M107" i="7" s="1"/>
  <c r="N107" i="7" s="1"/>
  <c r="K108" i="7"/>
  <c r="M108" i="7" s="1"/>
  <c r="N108" i="7"/>
  <c r="K109" i="7"/>
  <c r="M109" i="7" s="1"/>
  <c r="N109" i="7" s="1"/>
  <c r="K110" i="7"/>
  <c r="M110" i="7" s="1"/>
  <c r="N110" i="7" s="1"/>
  <c r="K111" i="7"/>
  <c r="M111" i="7" s="1"/>
  <c r="N111" i="7" s="1"/>
  <c r="K112" i="7"/>
  <c r="M112" i="7" s="1"/>
  <c r="N112" i="7" s="1"/>
  <c r="K113" i="7"/>
  <c r="M113" i="7" s="1"/>
  <c r="N113" i="7" s="1"/>
  <c r="K114" i="7"/>
  <c r="M114" i="7" s="1"/>
  <c r="N114" i="7" s="1"/>
  <c r="K115" i="7"/>
  <c r="M115" i="7" s="1"/>
  <c r="N115" i="7" s="1"/>
  <c r="K116" i="7"/>
  <c r="M116" i="7" s="1"/>
  <c r="N116" i="7" s="1"/>
  <c r="K117" i="7"/>
  <c r="M117" i="7" s="1"/>
  <c r="N117" i="7" s="1"/>
  <c r="K118" i="7"/>
  <c r="M118" i="7" s="1"/>
  <c r="N118" i="7"/>
  <c r="K119" i="7"/>
  <c r="M119" i="7" s="1"/>
  <c r="N119" i="7" s="1"/>
  <c r="K120" i="7"/>
  <c r="M120" i="7" s="1"/>
  <c r="N120" i="7"/>
  <c r="K121" i="7"/>
  <c r="M121" i="7" s="1"/>
  <c r="N121" i="7" s="1"/>
  <c r="K122" i="7"/>
  <c r="M122" i="7" s="1"/>
  <c r="N122" i="7" s="1"/>
  <c r="K123" i="7"/>
  <c r="M123" i="7" s="1"/>
  <c r="N123" i="7" s="1"/>
  <c r="K124" i="7"/>
  <c r="M124" i="7" s="1"/>
  <c r="N124" i="7"/>
  <c r="K125" i="7"/>
  <c r="M125" i="7" s="1"/>
  <c r="N125" i="7" s="1"/>
  <c r="K126" i="7"/>
  <c r="M126" i="7" s="1"/>
  <c r="N126" i="7" s="1"/>
  <c r="K127" i="7"/>
  <c r="M127" i="7" s="1"/>
  <c r="N127" i="7" s="1"/>
  <c r="K128" i="7"/>
  <c r="M128" i="7" s="1"/>
  <c r="N128" i="7" s="1"/>
  <c r="K129" i="7"/>
  <c r="M129" i="7" s="1"/>
  <c r="N129" i="7" s="1"/>
  <c r="K130" i="7"/>
  <c r="M130" i="7" s="1"/>
  <c r="N130" i="7" s="1"/>
  <c r="K131" i="7"/>
  <c r="M131" i="7" s="1"/>
  <c r="N131" i="7" s="1"/>
  <c r="K132" i="7"/>
  <c r="M132" i="7" s="1"/>
  <c r="N132" i="7"/>
  <c r="K133" i="7"/>
  <c r="M133" i="7" s="1"/>
  <c r="N133" i="7" s="1"/>
  <c r="K134" i="7"/>
  <c r="M134" i="7" s="1"/>
  <c r="N134" i="7"/>
  <c r="K135" i="7"/>
  <c r="M135" i="7" s="1"/>
  <c r="N135" i="7" s="1"/>
  <c r="K136" i="7"/>
  <c r="M136" i="7" s="1"/>
  <c r="N136" i="7"/>
  <c r="K137" i="7"/>
  <c r="M137" i="7" s="1"/>
  <c r="N137" i="7" s="1"/>
  <c r="K138" i="7"/>
  <c r="M138" i="7" s="1"/>
  <c r="N138" i="7" s="1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" i="7"/>
  <c r="O2" i="7" s="1"/>
  <c r="K6" i="7"/>
  <c r="M6" i="7"/>
  <c r="K7" i="7"/>
  <c r="M7" i="7" s="1"/>
  <c r="K8" i="7"/>
  <c r="M8" i="7"/>
  <c r="K9" i="7"/>
  <c r="M9" i="7"/>
  <c r="K10" i="7"/>
  <c r="M10" i="7"/>
  <c r="K11" i="7"/>
  <c r="M11" i="7" s="1"/>
  <c r="K12" i="7"/>
  <c r="M12" i="7" s="1"/>
  <c r="K13" i="7"/>
  <c r="M13" i="7"/>
  <c r="K14" i="7"/>
  <c r="M14" i="7"/>
  <c r="K15" i="7"/>
  <c r="M15" i="7" s="1"/>
  <c r="K16" i="7"/>
  <c r="M16" i="7"/>
  <c r="K17" i="7"/>
  <c r="M17" i="7"/>
  <c r="K18" i="7"/>
  <c r="M18" i="7"/>
  <c r="K19" i="7"/>
  <c r="M19" i="7" s="1"/>
  <c r="K3" i="7"/>
  <c r="M3" i="7" s="1"/>
  <c r="K4" i="7"/>
  <c r="M4" i="7" s="1"/>
  <c r="K5" i="7"/>
  <c r="M5" i="7" s="1"/>
  <c r="K2" i="7"/>
  <c r="M2" i="7" s="1"/>
  <c r="E1" i="7"/>
  <c r="E2" i="7" s="1"/>
  <c r="B4" i="7"/>
  <c r="H13" i="6"/>
  <c r="J13" i="6" s="1"/>
  <c r="H22" i="6"/>
  <c r="J22" i="6" s="1"/>
  <c r="H21" i="6"/>
  <c r="J21" i="6" s="1"/>
  <c r="H19" i="6"/>
  <c r="J19" i="6" s="1"/>
  <c r="H18" i="6"/>
  <c r="J18" i="6" s="1"/>
  <c r="H16" i="6"/>
  <c r="J16" i="6" s="1"/>
  <c r="H15" i="6"/>
  <c r="J15" i="6" s="1"/>
  <c r="H14" i="6"/>
  <c r="J14" i="6" s="1"/>
  <c r="H11" i="6"/>
  <c r="J11" i="6" s="1"/>
  <c r="H10" i="6"/>
  <c r="J10" i="6" s="1"/>
  <c r="H8" i="6"/>
  <c r="J8" i="6" s="1"/>
  <c r="H7" i="6"/>
  <c r="J7" i="6" s="1"/>
  <c r="G22" i="6"/>
  <c r="I22" i="6" s="1"/>
  <c r="G21" i="6"/>
  <c r="I21" i="6" s="1"/>
  <c r="G19" i="6"/>
  <c r="I19" i="6" s="1"/>
  <c r="G18" i="6"/>
  <c r="I18" i="6" s="1"/>
  <c r="G16" i="6"/>
  <c r="I16" i="6" s="1"/>
  <c r="G15" i="6"/>
  <c r="I15" i="6" s="1"/>
  <c r="G14" i="6"/>
  <c r="I14" i="6" s="1"/>
  <c r="G13" i="6"/>
  <c r="I13" i="6" s="1"/>
  <c r="G11" i="6"/>
  <c r="I11" i="6" s="1"/>
  <c r="G10" i="6"/>
  <c r="I10" i="6" s="1"/>
  <c r="G8" i="6"/>
  <c r="I8" i="6" s="1"/>
  <c r="G7" i="6"/>
  <c r="I7" i="6" s="1"/>
  <c r="G2" i="6"/>
  <c r="I14" i="5"/>
  <c r="I10" i="5"/>
  <c r="I8" i="5"/>
  <c r="I7" i="5"/>
  <c r="I11" i="5"/>
  <c r="J13" i="5"/>
  <c r="G2" i="5"/>
  <c r="I2" i="5" s="1"/>
  <c r="F5" i="4"/>
  <c r="F7" i="4" s="1"/>
  <c r="G7" i="4" s="1"/>
  <c r="H7" i="4" s="1"/>
  <c r="I7" i="4" s="1"/>
  <c r="J7" i="4" s="1"/>
  <c r="K7" i="4" s="1"/>
  <c r="L7" i="4" s="1"/>
  <c r="K14" i="4"/>
  <c r="G15" i="4"/>
  <c r="G8" i="4"/>
  <c r="H8" i="4" s="1"/>
  <c r="I8" i="4" s="1"/>
  <c r="J8" i="4" s="1"/>
  <c r="K8" i="4" s="1"/>
  <c r="L8" i="4" s="1"/>
  <c r="O3" i="4"/>
  <c r="G1" i="7" l="1"/>
  <c r="F13" i="7"/>
  <c r="O3" i="7"/>
  <c r="O4" i="7" s="1"/>
  <c r="O5" i="7" s="1"/>
  <c r="K11" i="6"/>
  <c r="K21" i="6"/>
  <c r="K22" i="6"/>
  <c r="K19" i="6"/>
  <c r="K15" i="6"/>
  <c r="K13" i="6"/>
  <c r="K14" i="6"/>
  <c r="L14" i="6" s="1"/>
  <c r="K10" i="6"/>
  <c r="K7" i="6"/>
  <c r="K8" i="6"/>
  <c r="K16" i="6"/>
  <c r="K18" i="6"/>
  <c r="L18" i="6" s="1"/>
  <c r="M18" i="6" s="1"/>
  <c r="J14" i="5"/>
  <c r="H2" i="5"/>
  <c r="J10" i="5"/>
  <c r="J15" i="5"/>
  <c r="J11" i="5"/>
  <c r="K11" i="5" s="1"/>
  <c r="J16" i="5"/>
  <c r="J18" i="5"/>
  <c r="J7" i="5"/>
  <c r="J21" i="5"/>
  <c r="J19" i="5"/>
  <c r="J8" i="5"/>
  <c r="J22" i="5"/>
  <c r="G5" i="4"/>
  <c r="H5" i="4" s="1"/>
  <c r="I5" i="4" s="1"/>
  <c r="J5" i="4" s="1"/>
  <c r="K5" i="4" s="1"/>
  <c r="L5" i="4" s="1"/>
  <c r="M5" i="4" s="1"/>
  <c r="N5" i="4" s="1"/>
  <c r="N8" i="4" s="1"/>
  <c r="O6" i="7" l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O111" i="7" s="1"/>
  <c r="O112" i="7" s="1"/>
  <c r="O113" i="7" s="1"/>
  <c r="O114" i="7" s="1"/>
  <c r="O115" i="7" s="1"/>
  <c r="O116" i="7" s="1"/>
  <c r="O117" i="7" s="1"/>
  <c r="O118" i="7" s="1"/>
  <c r="O119" i="7" s="1"/>
  <c r="O120" i="7" s="1"/>
  <c r="O121" i="7" s="1"/>
  <c r="O122" i="7" s="1"/>
  <c r="O123" i="7" s="1"/>
  <c r="O124" i="7" s="1"/>
  <c r="O125" i="7" s="1"/>
  <c r="O126" i="7" s="1"/>
  <c r="O127" i="7" s="1"/>
  <c r="O128" i="7" s="1"/>
  <c r="O129" i="7" s="1"/>
  <c r="O130" i="7" s="1"/>
  <c r="O131" i="7" s="1"/>
  <c r="O132" i="7" s="1"/>
  <c r="O133" i="7" s="1"/>
  <c r="O134" i="7" s="1"/>
  <c r="O135" i="7" s="1"/>
  <c r="O136" i="7" s="1"/>
  <c r="O137" i="7" s="1"/>
  <c r="O138" i="7" s="1"/>
  <c r="G2" i="7" s="1"/>
  <c r="G4" i="7" s="1"/>
  <c r="L16" i="6"/>
  <c r="M16" i="6" s="1"/>
  <c r="L8" i="6"/>
  <c r="M8" i="6" s="1"/>
  <c r="N8" i="6" s="1"/>
  <c r="L21" i="6"/>
  <c r="M21" i="6" s="1"/>
  <c r="L15" i="6"/>
  <c r="M15" i="6" s="1"/>
  <c r="L10" i="6"/>
  <c r="M10" i="6" s="1"/>
  <c r="M14" i="6"/>
  <c r="L13" i="6"/>
  <c r="M13" i="6" s="1"/>
  <c r="L22" i="6"/>
  <c r="M22" i="6" s="1"/>
  <c r="L19" i="6"/>
  <c r="M19" i="6" s="1"/>
  <c r="L11" i="6"/>
  <c r="M11" i="6" s="1"/>
  <c r="N11" i="6" s="1"/>
  <c r="L7" i="6"/>
  <c r="M7" i="6" s="1"/>
  <c r="N7" i="6" s="1"/>
  <c r="K8" i="5"/>
  <c r="L11" i="5" s="1"/>
  <c r="K10" i="5"/>
  <c r="K7" i="5"/>
  <c r="K14" i="5"/>
  <c r="I13" i="5"/>
  <c r="N7" i="4"/>
  <c r="O7" i="4" s="1"/>
  <c r="O5" i="4"/>
  <c r="O8" i="4" s="1"/>
  <c r="J7" i="1"/>
  <c r="J8" i="1"/>
  <c r="J5" i="1"/>
  <c r="J3" i="1"/>
  <c r="I7" i="1"/>
  <c r="I8" i="1"/>
  <c r="I5" i="1"/>
  <c r="H8" i="1"/>
  <c r="G8" i="1"/>
  <c r="H7" i="1"/>
  <c r="G7" i="1"/>
  <c r="H5" i="1"/>
  <c r="G5" i="1"/>
  <c r="F7" i="1"/>
  <c r="F5" i="1"/>
  <c r="E26" i="6" l="1"/>
  <c r="N14" i="6"/>
  <c r="N16" i="6" s="1"/>
  <c r="N19" i="6" s="1"/>
  <c r="N22" i="6" s="1"/>
  <c r="N10" i="6"/>
  <c r="N13" i="6" s="1"/>
  <c r="N15" i="6" s="1"/>
  <c r="N18" i="6" s="1"/>
  <c r="N21" i="6" s="1"/>
  <c r="E25" i="6"/>
  <c r="E27" i="6" s="1"/>
  <c r="L10" i="5"/>
  <c r="L14" i="5"/>
  <c r="K13" i="5"/>
  <c r="I16" i="5"/>
  <c r="K16" i="5" s="1"/>
  <c r="I15" i="5"/>
  <c r="K15" i="5" s="1"/>
  <c r="L13" i="5" l="1"/>
  <c r="L15" i="5" s="1"/>
  <c r="L16" i="5"/>
  <c r="I19" i="5"/>
  <c r="K19" i="5" s="1"/>
  <c r="I18" i="5"/>
  <c r="K18" i="5" s="1"/>
  <c r="L19" i="5" l="1"/>
  <c r="E26" i="5"/>
  <c r="L18" i="5"/>
  <c r="I22" i="5"/>
  <c r="K22" i="5" s="1"/>
  <c r="I21" i="5"/>
  <c r="K21" i="5" s="1"/>
  <c r="E25" i="5" s="1"/>
  <c r="E27" i="5" l="1"/>
  <c r="L22" i="5"/>
  <c r="L21" i="5"/>
</calcChain>
</file>

<file path=xl/sharedStrings.xml><?xml version="1.0" encoding="utf-8"?>
<sst xmlns="http://schemas.openxmlformats.org/spreadsheetml/2006/main" count="120" uniqueCount="58">
  <si>
    <t>N stake 20</t>
  </si>
  <si>
    <t>J stake 40</t>
  </si>
  <si>
    <t>rewardRate</t>
  </si>
  <si>
    <t>lastUpdateTime</t>
  </si>
  <si>
    <t>rewardPerTokenStored</t>
  </si>
  <si>
    <t>userRewardperTokenPaid</t>
  </si>
  <si>
    <t>rewards</t>
  </si>
  <si>
    <t>_totalSupply</t>
  </si>
  <si>
    <t>_balances</t>
  </si>
  <si>
    <t>Notify (70)</t>
  </si>
  <si>
    <t>End N</t>
  </si>
  <si>
    <t>End J</t>
  </si>
  <si>
    <t>ID</t>
  </si>
  <si>
    <t>fees</t>
  </si>
  <si>
    <t>Total</t>
  </si>
  <si>
    <t>staker1</t>
  </si>
  <si>
    <t>staker2</t>
  </si>
  <si>
    <t>END</t>
  </si>
  <si>
    <t>staker 2 updates traderscore</t>
  </si>
  <si>
    <t>staker 2 stakes 20</t>
  </si>
  <si>
    <t>staker 1 stakes 40</t>
  </si>
  <si>
    <t>staker 1 withdraws 10</t>
  </si>
  <si>
    <t>staker 1 updates traderscore</t>
  </si>
  <si>
    <t>Event</t>
  </si>
  <si>
    <t>st1</t>
  </si>
  <si>
    <t>st2</t>
  </si>
  <si>
    <t>FeesPaid</t>
  </si>
  <si>
    <t>staked</t>
  </si>
  <si>
    <t>Amount</t>
  </si>
  <si>
    <t>Duration</t>
  </si>
  <si>
    <t>reward</t>
  </si>
  <si>
    <t>Total rewards</t>
  </si>
  <si>
    <t>Notify (300)</t>
  </si>
  <si>
    <t>J withdraws 40</t>
  </si>
  <si>
    <t>Notify (120)</t>
  </si>
  <si>
    <t>rewardTokens</t>
  </si>
  <si>
    <t>rewardFees</t>
  </si>
  <si>
    <t>Token</t>
  </si>
  <si>
    <t>Fee</t>
  </si>
  <si>
    <t>Time</t>
  </si>
  <si>
    <t>Accumulated rewards</t>
  </si>
  <si>
    <t>Account</t>
  </si>
  <si>
    <t>stakerScore</t>
  </si>
  <si>
    <t>traderScore</t>
  </si>
  <si>
    <t>weight stake</t>
  </si>
  <si>
    <t>weight trade</t>
  </si>
  <si>
    <t>stakingPart</t>
  </si>
  <si>
    <t>tradingPart</t>
  </si>
  <si>
    <t>rewScore</t>
  </si>
  <si>
    <t>%rewards</t>
  </si>
  <si>
    <t>x</t>
  </si>
  <si>
    <t>n</t>
  </si>
  <si>
    <t>f</t>
  </si>
  <si>
    <t>i</t>
  </si>
  <si>
    <t>2^I</t>
  </si>
  <si>
    <t>ki</t>
  </si>
  <si>
    <t>fi</t>
  </si>
  <si>
    <t>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</si>
</sst>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E+00"/>
    <numFmt numFmtId="165" formatCode="#,##0.0000"/>
    <numFmt numFmtId="166" formatCode="0.0000E+00"/>
    <numFmt numFmtId="167" formatCode="#,##0.000"/>
    <numFmt numFmtId="168" formatCode="0.0000000000"/>
    <numFmt numFmtId="169" formatCode="0.00000000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Fill="1" applyBorder="1"/>
    <xf numFmtId="0" fontId="0" fillId="0" borderId="3" xfId="0" applyBorder="1"/>
    <xf numFmtId="4" fontId="0" fillId="0" borderId="3" xfId="0" applyNumberFormat="1" applyBorder="1"/>
    <xf numFmtId="0" fontId="1" fillId="0" borderId="3" xfId="0" applyFont="1" applyBorder="1"/>
    <xf numFmtId="164" fontId="0" fillId="0" borderId="0" xfId="0" applyNumberFormat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0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64" fontId="1" fillId="0" borderId="11" xfId="0" applyNumberFormat="1" applyFont="1" applyBorder="1"/>
    <xf numFmtId="0" fontId="1" fillId="0" borderId="12" xfId="0" applyFont="1" applyBorder="1"/>
    <xf numFmtId="0" fontId="0" fillId="0" borderId="0" xfId="0" applyBorder="1"/>
    <xf numFmtId="11" fontId="0" fillId="0" borderId="0" xfId="0" applyNumberFormat="1" applyBorder="1"/>
    <xf numFmtId="4" fontId="0" fillId="0" borderId="0" xfId="0" applyNumberFormat="1" applyBorder="1"/>
    <xf numFmtId="0" fontId="0" fillId="0" borderId="7" xfId="0" applyBorder="1"/>
    <xf numFmtId="0" fontId="0" fillId="0" borderId="9" xfId="0" applyBorder="1"/>
    <xf numFmtId="164" fontId="0" fillId="0" borderId="3" xfId="0" applyNumberFormat="1" applyBorder="1"/>
    <xf numFmtId="165" fontId="0" fillId="0" borderId="0" xfId="0" applyNumberFormat="1"/>
    <xf numFmtId="165" fontId="0" fillId="0" borderId="3" xfId="0" applyNumberFormat="1" applyBorder="1"/>
    <xf numFmtId="165" fontId="1" fillId="0" borderId="12" xfId="0" applyNumberFormat="1" applyFont="1" applyBorder="1"/>
    <xf numFmtId="165" fontId="0" fillId="0" borderId="7" xfId="0" applyNumberFormat="1" applyBorder="1"/>
    <xf numFmtId="166" fontId="0" fillId="0" borderId="0" xfId="0" applyNumberFormat="1"/>
    <xf numFmtId="3" fontId="0" fillId="0" borderId="7" xfId="0" applyNumberFormat="1" applyBorder="1"/>
    <xf numFmtId="3" fontId="0" fillId="0" borderId="9" xfId="0" applyNumberFormat="1" applyBorder="1"/>
    <xf numFmtId="1" fontId="0" fillId="0" borderId="7" xfId="0" applyNumberFormat="1" applyBorder="1"/>
    <xf numFmtId="1" fontId="0" fillId="0" borderId="9" xfId="0" applyNumberFormat="1" applyBorder="1"/>
    <xf numFmtId="4" fontId="0" fillId="0" borderId="7" xfId="0" applyNumberFormat="1" applyBorder="1"/>
    <xf numFmtId="165" fontId="0" fillId="0" borderId="0" xfId="0" applyNumberFormat="1" applyBorder="1"/>
    <xf numFmtId="167" fontId="0" fillId="0" borderId="7" xfId="0" applyNumberFormat="1" applyBorder="1"/>
    <xf numFmtId="167" fontId="0" fillId="0" borderId="9" xfId="0" applyNumberFormat="1" applyBorder="1"/>
    <xf numFmtId="165" fontId="1" fillId="0" borderId="11" xfId="0" applyNumberFormat="1" applyFont="1" applyBorder="1"/>
    <xf numFmtId="0" fontId="1" fillId="0" borderId="12" xfId="0" applyFont="1" applyFill="1" applyBorder="1"/>
    <xf numFmtId="168" fontId="0" fillId="0" borderId="0" xfId="0" applyNumberFormat="1"/>
    <xf numFmtId="16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F14" sqref="F14"/>
    </sheetView>
  </sheetViews>
  <sheetFormatPr defaultRowHeight="14.75" x14ac:dyDescent="0.75"/>
  <cols>
    <col min="1" max="1" width="23.08984375" bestFit="1" customWidth="1"/>
    <col min="2" max="2" width="9.26953125" bestFit="1" customWidth="1"/>
    <col min="3" max="3" width="9.1796875" bestFit="1" customWidth="1"/>
  </cols>
  <sheetData>
    <row r="1" spans="1:10" ht="15.5" thickBot="1" x14ac:dyDescent="0.9">
      <c r="B1" s="1" t="s">
        <v>9</v>
      </c>
      <c r="C1" s="1" t="s">
        <v>0</v>
      </c>
      <c r="D1" s="1"/>
      <c r="E1" s="1"/>
      <c r="F1" s="1" t="s">
        <v>1</v>
      </c>
      <c r="G1" s="1"/>
      <c r="H1" s="1"/>
      <c r="I1" s="1" t="s">
        <v>10</v>
      </c>
      <c r="J1" t="s">
        <v>11</v>
      </c>
    </row>
    <row r="2" spans="1:10" ht="16.25" thickTop="1" thickBot="1" x14ac:dyDescent="0.9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7</v>
      </c>
    </row>
    <row r="3" spans="1:10" ht="15.5" thickTop="1" x14ac:dyDescent="0.75">
      <c r="A3" t="s">
        <v>2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f>+I3</f>
        <v>10</v>
      </c>
    </row>
    <row r="4" spans="1:10" x14ac:dyDescent="0.75">
      <c r="A4" t="s">
        <v>3</v>
      </c>
      <c r="B4">
        <v>0</v>
      </c>
      <c r="C4">
        <v>1</v>
      </c>
      <c r="D4">
        <v>1</v>
      </c>
      <c r="E4">
        <v>1</v>
      </c>
      <c r="F4">
        <v>4</v>
      </c>
      <c r="G4">
        <v>4</v>
      </c>
      <c r="H4">
        <v>4</v>
      </c>
      <c r="I4">
        <v>7</v>
      </c>
      <c r="J4">
        <v>7</v>
      </c>
    </row>
    <row r="5" spans="1:10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f>+E5+4*F3/E10</f>
        <v>4</v>
      </c>
      <c r="G5">
        <f>+F5</f>
        <v>4</v>
      </c>
      <c r="H5">
        <f>+G5</f>
        <v>4</v>
      </c>
      <c r="I5">
        <f>+H5+3*I3/H10</f>
        <v>4.5999999999999996</v>
      </c>
      <c r="J5">
        <f>+I5</f>
        <v>4.5999999999999996</v>
      </c>
    </row>
    <row r="7" spans="1:10" x14ac:dyDescent="0.75">
      <c r="A7" t="s">
        <v>5</v>
      </c>
      <c r="B7">
        <v>0</v>
      </c>
      <c r="C7">
        <v>0</v>
      </c>
      <c r="D7">
        <v>0</v>
      </c>
      <c r="E7">
        <v>0</v>
      </c>
      <c r="F7">
        <f>+F5</f>
        <v>4</v>
      </c>
      <c r="G7">
        <f>+F7</f>
        <v>4</v>
      </c>
      <c r="H7">
        <f>+G7</f>
        <v>4</v>
      </c>
      <c r="I7">
        <f>+I5</f>
        <v>4.5999999999999996</v>
      </c>
      <c r="J7">
        <f>+I7</f>
        <v>4.5999999999999996</v>
      </c>
    </row>
    <row r="8" spans="1:10" x14ac:dyDescent="0.7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f>+F8</f>
        <v>0</v>
      </c>
      <c r="H8">
        <f>+G8</f>
        <v>0</v>
      </c>
      <c r="I8">
        <f>+E10*(I5-E7)</f>
        <v>46</v>
      </c>
      <c r="J8">
        <f>+F11*(J5-F7)</f>
        <v>23.999999999999986</v>
      </c>
    </row>
    <row r="10" spans="1:10" x14ac:dyDescent="0.75">
      <c r="A10" t="s">
        <v>7</v>
      </c>
      <c r="B10">
        <v>0</v>
      </c>
      <c r="C10">
        <v>10</v>
      </c>
      <c r="D10">
        <v>10</v>
      </c>
      <c r="E10">
        <v>10</v>
      </c>
      <c r="F10">
        <v>50</v>
      </c>
      <c r="G10">
        <v>50</v>
      </c>
      <c r="H10">
        <v>50</v>
      </c>
    </row>
    <row r="11" spans="1:10" x14ac:dyDescent="0.75">
      <c r="A11" t="s">
        <v>8</v>
      </c>
      <c r="B11">
        <v>0</v>
      </c>
      <c r="C11">
        <v>10</v>
      </c>
      <c r="D11">
        <v>10</v>
      </c>
      <c r="E11">
        <v>10</v>
      </c>
      <c r="F11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"/>
  <sheetViews>
    <sheetView zoomScale="80" zoomScaleNormal="80" workbookViewId="0">
      <selection activeCell="B29" sqref="B29"/>
    </sheetView>
  </sheetViews>
  <sheetFormatPr defaultRowHeight="14.75" x14ac:dyDescent="0.75"/>
  <cols>
    <col min="1" max="1" width="23.08984375" bestFit="1" customWidth="1"/>
    <col min="2" max="2" width="14.453125" customWidth="1"/>
    <col min="3" max="3" width="9.1796875" bestFit="1" customWidth="1"/>
    <col min="9" max="9" width="13.26953125" bestFit="1" customWidth="1"/>
    <col min="12" max="12" width="12.7265625" bestFit="1" customWidth="1"/>
  </cols>
  <sheetData>
    <row r="1" spans="1:15" ht="15.5" thickBot="1" x14ac:dyDescent="0.9">
      <c r="B1" s="1" t="s">
        <v>34</v>
      </c>
      <c r="C1" s="1" t="s">
        <v>0</v>
      </c>
      <c r="D1" s="1"/>
      <c r="E1" s="1"/>
      <c r="F1" s="1" t="s">
        <v>1</v>
      </c>
      <c r="G1" s="1"/>
      <c r="H1" s="1"/>
      <c r="J1" s="1"/>
      <c r="K1" s="1"/>
      <c r="L1" s="1" t="s">
        <v>33</v>
      </c>
      <c r="M1" s="1"/>
      <c r="N1" s="1" t="s">
        <v>10</v>
      </c>
      <c r="O1" t="s">
        <v>11</v>
      </c>
    </row>
    <row r="2" spans="1:15" ht="16.25" thickTop="1" thickBot="1" x14ac:dyDescent="0.9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12</v>
      </c>
    </row>
    <row r="3" spans="1:15" ht="15.5" thickTop="1" x14ac:dyDescent="0.75">
      <c r="A3" t="s">
        <v>2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f>+N3</f>
        <v>10</v>
      </c>
    </row>
    <row r="4" spans="1:15" x14ac:dyDescent="0.75">
      <c r="A4" t="s">
        <v>3</v>
      </c>
      <c r="B4">
        <v>0</v>
      </c>
      <c r="C4">
        <v>1</v>
      </c>
      <c r="D4">
        <v>1</v>
      </c>
      <c r="E4">
        <v>1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10</v>
      </c>
      <c r="M4">
        <v>10</v>
      </c>
      <c r="N4">
        <v>12</v>
      </c>
      <c r="O4">
        <v>7</v>
      </c>
    </row>
    <row r="5" spans="1:15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f>+E5+4*F3/E10</f>
        <v>2</v>
      </c>
      <c r="G5">
        <f>+F5</f>
        <v>2</v>
      </c>
      <c r="H5">
        <f>+G5</f>
        <v>2</v>
      </c>
      <c r="I5">
        <f>+H5</f>
        <v>2</v>
      </c>
      <c r="J5">
        <f>+I5</f>
        <v>2</v>
      </c>
      <c r="K5">
        <f>+J5</f>
        <v>2</v>
      </c>
      <c r="L5">
        <f>+K5+(L2-K4)*L3/K10</f>
        <v>2.1428571428571428</v>
      </c>
      <c r="M5">
        <f>+L5</f>
        <v>2.1428571428571428</v>
      </c>
      <c r="N5">
        <f>+M5+(N2-M4)*N3/M10</f>
        <v>3.1428571428571428</v>
      </c>
      <c r="O5">
        <f>+N5</f>
        <v>3.1428571428571428</v>
      </c>
    </row>
    <row r="7" spans="1:15" x14ac:dyDescent="0.75">
      <c r="A7" t="s">
        <v>5</v>
      </c>
      <c r="B7">
        <v>0</v>
      </c>
      <c r="C7">
        <v>0</v>
      </c>
      <c r="D7">
        <v>0</v>
      </c>
      <c r="E7">
        <v>0</v>
      </c>
      <c r="F7">
        <f>+F5</f>
        <v>2</v>
      </c>
      <c r="G7">
        <f t="shared" ref="G7:L8" si="0">+F7</f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N7">
        <f>+N5</f>
        <v>3.1428571428571428</v>
      </c>
      <c r="O7">
        <f>+N7</f>
        <v>3.1428571428571428</v>
      </c>
    </row>
    <row r="8" spans="1:15" x14ac:dyDescent="0.7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N8">
        <f>+E10*(N5-E7)</f>
        <v>62.857142857142854</v>
      </c>
      <c r="O8">
        <f>+F11*(O5-F7)</f>
        <v>457.14285714285711</v>
      </c>
    </row>
    <row r="10" spans="1:15" x14ac:dyDescent="0.75">
      <c r="A10" t="s">
        <v>7</v>
      </c>
      <c r="B10">
        <v>0</v>
      </c>
      <c r="C10">
        <v>20</v>
      </c>
      <c r="D10">
        <v>20</v>
      </c>
      <c r="E10">
        <v>20</v>
      </c>
      <c r="F10">
        <v>420</v>
      </c>
      <c r="G10">
        <v>420</v>
      </c>
      <c r="H10">
        <v>420</v>
      </c>
      <c r="I10">
        <v>420</v>
      </c>
      <c r="J10">
        <v>420</v>
      </c>
      <c r="K10">
        <v>420</v>
      </c>
      <c r="L10">
        <v>20</v>
      </c>
      <c r="M10">
        <v>20</v>
      </c>
    </row>
    <row r="11" spans="1:15" x14ac:dyDescent="0.75">
      <c r="A11" t="s">
        <v>8</v>
      </c>
      <c r="B11">
        <v>0</v>
      </c>
      <c r="C11">
        <v>20</v>
      </c>
      <c r="F11">
        <v>400</v>
      </c>
      <c r="N11">
        <v>20</v>
      </c>
    </row>
    <row r="14" spans="1:15" x14ac:dyDescent="0.75">
      <c r="C14">
        <v>40</v>
      </c>
      <c r="K14">
        <f>60*400/420</f>
        <v>57.142857142857146</v>
      </c>
    </row>
    <row r="15" spans="1:15" x14ac:dyDescent="0.75">
      <c r="C15">
        <v>2.8</v>
      </c>
      <c r="G15">
        <f>60/420*20</f>
        <v>2.8571428571428568</v>
      </c>
    </row>
    <row r="16" spans="1:15" x14ac:dyDescent="0.75">
      <c r="C16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C2E69-E67B-45D9-BD33-D97282242B36}">
  <dimension ref="A1:M27"/>
  <sheetViews>
    <sheetView showGridLines="0" zoomScale="80" zoomScaleNormal="80" workbookViewId="0">
      <selection activeCell="C10" sqref="A1:XFD1048576"/>
    </sheetView>
  </sheetViews>
  <sheetFormatPr defaultRowHeight="14.75" x14ac:dyDescent="0.75"/>
  <cols>
    <col min="1" max="1" width="6.86328125" bestFit="1" customWidth="1"/>
    <col min="2" max="2" width="24.1328125" bestFit="1" customWidth="1"/>
    <col min="3" max="3" width="12.1328125" bestFit="1" customWidth="1"/>
    <col min="4" max="4" width="12.26953125" bestFit="1" customWidth="1"/>
    <col min="5" max="5" width="8.40625" bestFit="1" customWidth="1"/>
    <col min="6" max="6" width="8.1328125" bestFit="1" customWidth="1"/>
    <col min="7" max="7" width="10.54296875" bestFit="1" customWidth="1"/>
    <col min="8" max="8" width="10.36328125" bestFit="1" customWidth="1"/>
    <col min="9" max="9" width="12.7265625" bestFit="1" customWidth="1"/>
    <col min="10" max="10" width="10.453125" style="9" bestFit="1" customWidth="1"/>
    <col min="11" max="11" width="6.7265625" bestFit="1" customWidth="1"/>
    <col min="12" max="12" width="23.31640625" style="26" customWidth="1"/>
    <col min="13" max="13" width="28.04296875" bestFit="1" customWidth="1"/>
  </cols>
  <sheetData>
    <row r="1" spans="1:13" ht="15.5" thickBot="1" x14ac:dyDescent="0.9">
      <c r="A1" s="4" t="s">
        <v>12</v>
      </c>
      <c r="B1" s="4" t="s">
        <v>26</v>
      </c>
      <c r="C1" s="4"/>
      <c r="E1" s="5" t="s">
        <v>28</v>
      </c>
      <c r="F1" s="5" t="s">
        <v>29</v>
      </c>
      <c r="G1" s="5" t="s">
        <v>2</v>
      </c>
      <c r="H1" s="5" t="s">
        <v>37</v>
      </c>
      <c r="I1" s="5" t="s">
        <v>38</v>
      </c>
    </row>
    <row r="2" spans="1:13" ht="15.5" thickTop="1" x14ac:dyDescent="0.75">
      <c r="A2" s="3" t="s">
        <v>15</v>
      </c>
      <c r="B2">
        <v>25</v>
      </c>
      <c r="E2">
        <v>300</v>
      </c>
      <c r="F2">
        <v>300</v>
      </c>
      <c r="G2">
        <f>+E2/F2</f>
        <v>1</v>
      </c>
      <c r="H2">
        <f>+G2*0.7</f>
        <v>0.7</v>
      </c>
      <c r="I2">
        <f>+G2*0.3</f>
        <v>0.3</v>
      </c>
      <c r="L2" s="30"/>
    </row>
    <row r="3" spans="1:13" x14ac:dyDescent="0.75">
      <c r="A3" s="3" t="s">
        <v>16</v>
      </c>
      <c r="B3">
        <v>50</v>
      </c>
      <c r="M3" s="9"/>
    </row>
    <row r="4" spans="1:13" x14ac:dyDescent="0.75">
      <c r="A4" s="8"/>
      <c r="B4" s="6"/>
      <c r="C4" s="6"/>
      <c r="D4" s="6"/>
      <c r="E4" s="6"/>
      <c r="F4" s="6"/>
      <c r="G4" s="6"/>
      <c r="H4" s="6"/>
      <c r="I4" s="6"/>
      <c r="J4" s="25"/>
      <c r="K4" s="6"/>
      <c r="L4" s="27"/>
    </row>
    <row r="6" spans="1:13" x14ac:dyDescent="0.75">
      <c r="A6" s="16" t="s">
        <v>39</v>
      </c>
      <c r="B6" s="19" t="s">
        <v>23</v>
      </c>
      <c r="D6" s="16" t="s">
        <v>41</v>
      </c>
      <c r="E6" s="17" t="s">
        <v>27</v>
      </c>
      <c r="F6" s="17"/>
      <c r="G6" s="17" t="s">
        <v>13</v>
      </c>
      <c r="H6" s="17"/>
      <c r="I6" s="17" t="s">
        <v>35</v>
      </c>
      <c r="J6" s="18" t="s">
        <v>36</v>
      </c>
      <c r="K6" s="17" t="s">
        <v>30</v>
      </c>
      <c r="L6" s="28" t="s">
        <v>40</v>
      </c>
    </row>
    <row r="7" spans="1:13" x14ac:dyDescent="0.75">
      <c r="A7" s="12">
        <v>0</v>
      </c>
      <c r="B7" s="23" t="s">
        <v>32</v>
      </c>
      <c r="C7" s="3"/>
      <c r="D7" s="12" t="s">
        <v>24</v>
      </c>
      <c r="E7" s="20">
        <v>10</v>
      </c>
      <c r="F7" s="20"/>
      <c r="G7" s="21">
        <v>2.5E+19</v>
      </c>
      <c r="H7" s="20"/>
      <c r="I7" s="22">
        <f>+IFERROR(E7/SUM(E7:E8)*$H$2*60, 0)</f>
        <v>21</v>
      </c>
      <c r="J7" s="22">
        <f>+$I$2*G7/SUM($G$7:$G$8)*60</f>
        <v>6</v>
      </c>
      <c r="K7" s="22">
        <f>+J7+I7</f>
        <v>27</v>
      </c>
      <c r="L7" s="29"/>
    </row>
    <row r="8" spans="1:13" x14ac:dyDescent="0.75">
      <c r="A8" s="12"/>
      <c r="B8" s="23"/>
      <c r="D8" s="12" t="s">
        <v>25</v>
      </c>
      <c r="E8" s="20">
        <v>10</v>
      </c>
      <c r="F8" s="20"/>
      <c r="G8" s="21">
        <v>5E+19</v>
      </c>
      <c r="H8" s="20"/>
      <c r="I8" s="22">
        <f>+IFERROR(E8/SUM(E7:E8)*$H$2*60, 0)</f>
        <v>21</v>
      </c>
      <c r="J8" s="22">
        <f>+$I$2*G8/SUM($G$7:$G$8)*60</f>
        <v>12</v>
      </c>
      <c r="K8" s="22">
        <f>+J8+I8</f>
        <v>33</v>
      </c>
      <c r="L8" s="29"/>
    </row>
    <row r="9" spans="1:13" x14ac:dyDescent="0.75">
      <c r="A9" s="12">
        <v>60</v>
      </c>
      <c r="B9" s="23" t="s">
        <v>20</v>
      </c>
      <c r="D9" s="12"/>
      <c r="E9" s="20"/>
      <c r="F9" s="20"/>
      <c r="G9" s="20"/>
      <c r="H9" s="20"/>
      <c r="I9" s="22"/>
      <c r="J9" s="22"/>
      <c r="K9" s="22"/>
      <c r="L9" s="29"/>
    </row>
    <row r="10" spans="1:13" x14ac:dyDescent="0.75">
      <c r="A10" s="12"/>
      <c r="B10" s="23"/>
      <c r="D10" s="12" t="s">
        <v>24</v>
      </c>
      <c r="E10" s="20">
        <v>50</v>
      </c>
      <c r="F10" s="20"/>
      <c r="G10" s="21">
        <v>2.5E+19</v>
      </c>
      <c r="H10" s="20"/>
      <c r="I10" s="22">
        <f>+E10/SUM(E10:E11)*$H$2*60</f>
        <v>35</v>
      </c>
      <c r="J10" s="22">
        <f>+$I$2*G10/SUM(G10:G11)*60</f>
        <v>6</v>
      </c>
      <c r="K10" s="22">
        <f>+J10+I10</f>
        <v>41</v>
      </c>
      <c r="L10" s="31">
        <f>+K10+K7</f>
        <v>68</v>
      </c>
    </row>
    <row r="11" spans="1:13" x14ac:dyDescent="0.75">
      <c r="A11" s="12"/>
      <c r="B11" s="23"/>
      <c r="D11" s="12" t="s">
        <v>25</v>
      </c>
      <c r="E11" s="20">
        <v>10</v>
      </c>
      <c r="F11" s="20"/>
      <c r="G11" s="21">
        <v>5E+19</v>
      </c>
      <c r="H11" s="20"/>
      <c r="I11" s="22">
        <f>+E11/SUM(E10:E11)*$H$2*60</f>
        <v>6.9999999999999991</v>
      </c>
      <c r="J11" s="22">
        <f>+$I$2*G11/SUM(G10:G11)*60</f>
        <v>12</v>
      </c>
      <c r="K11" s="22">
        <f>+J11+I11</f>
        <v>19</v>
      </c>
      <c r="L11" s="31">
        <f>+K11+K8</f>
        <v>52</v>
      </c>
    </row>
    <row r="12" spans="1:13" x14ac:dyDescent="0.75">
      <c r="A12" s="12">
        <v>120</v>
      </c>
      <c r="B12" s="23" t="s">
        <v>18</v>
      </c>
      <c r="D12" s="12"/>
      <c r="E12" s="20"/>
      <c r="F12" s="20"/>
      <c r="G12" s="20"/>
      <c r="H12" s="20"/>
      <c r="I12" s="22"/>
      <c r="J12" s="22"/>
      <c r="K12" s="22"/>
      <c r="L12" s="31"/>
    </row>
    <row r="13" spans="1:13" x14ac:dyDescent="0.75">
      <c r="A13" s="12"/>
      <c r="B13" s="23"/>
      <c r="D13" s="12" t="s">
        <v>24</v>
      </c>
      <c r="E13" s="20">
        <v>50</v>
      </c>
      <c r="F13" s="20"/>
      <c r="G13" s="21">
        <v>2.5E+19</v>
      </c>
      <c r="H13" s="20"/>
      <c r="I13" s="22">
        <f>+E13/SUM(E13:E14)*$H$2*30</f>
        <v>17.5</v>
      </c>
      <c r="J13" s="22">
        <f>+$I$2*G13/SUM(G13:G14)*30</f>
        <v>3.2142855994898003E-7</v>
      </c>
      <c r="K13" s="22">
        <f>+J13+I13</f>
        <v>17.500000321428558</v>
      </c>
      <c r="L13" s="31">
        <f>+L10+K13</f>
        <v>85.500000321428558</v>
      </c>
    </row>
    <row r="14" spans="1:13" x14ac:dyDescent="0.75">
      <c r="A14" s="12"/>
      <c r="B14" s="23"/>
      <c r="D14" s="12" t="s">
        <v>25</v>
      </c>
      <c r="E14" s="20">
        <v>10</v>
      </c>
      <c r="F14" s="20"/>
      <c r="G14" s="21">
        <v>6.9999999999999998E+26</v>
      </c>
      <c r="H14" s="20"/>
      <c r="I14" s="22">
        <f>+E14/SUM(E13:E14)*$H$2*30</f>
        <v>3.4999999999999996</v>
      </c>
      <c r="J14" s="22">
        <f>+$I$2*G14/SUM(G13:G14)*30</f>
        <v>8.9999996785714398</v>
      </c>
      <c r="K14" s="22">
        <f>+J14+I14</f>
        <v>12.49999967857144</v>
      </c>
      <c r="L14" s="31">
        <f>+L11+K14</f>
        <v>64.499999678571442</v>
      </c>
    </row>
    <row r="15" spans="1:13" x14ac:dyDescent="0.75">
      <c r="A15" s="12">
        <v>150</v>
      </c>
      <c r="B15" s="23" t="s">
        <v>19</v>
      </c>
      <c r="D15" s="12" t="s">
        <v>24</v>
      </c>
      <c r="E15" s="20">
        <v>50</v>
      </c>
      <c r="F15" s="20"/>
      <c r="G15" s="20">
        <v>2.5E+19</v>
      </c>
      <c r="H15" s="20"/>
      <c r="I15" s="22">
        <f>+E15/SUM(E15:E16)*$H$2*70</f>
        <v>30.625</v>
      </c>
      <c r="J15" s="22">
        <f>+$I$2*G15/SUM(G15:G16)*70</f>
        <v>5.5263157894736841</v>
      </c>
      <c r="K15" s="22">
        <f>+J15+I15</f>
        <v>36.151315789473685</v>
      </c>
      <c r="L15" s="31">
        <f>+L13+K15</f>
        <v>121.65131611090224</v>
      </c>
    </row>
    <row r="16" spans="1:13" x14ac:dyDescent="0.75">
      <c r="A16" s="12"/>
      <c r="B16" s="23"/>
      <c r="D16" s="12" t="s">
        <v>25</v>
      </c>
      <c r="E16" s="20">
        <v>30</v>
      </c>
      <c r="F16" s="20"/>
      <c r="G16" s="20">
        <v>7E+19</v>
      </c>
      <c r="H16" s="20"/>
      <c r="I16" s="22">
        <f>+E16/SUM(E15:E16)*$H$2*70</f>
        <v>18.374999999999996</v>
      </c>
      <c r="J16" s="22">
        <f>+$I$2*G16/SUM(G15:G16)*70</f>
        <v>15.473684210526315</v>
      </c>
      <c r="K16" s="22">
        <f>+J16+I16</f>
        <v>33.848684210526315</v>
      </c>
      <c r="L16" s="31">
        <f>+L14+K16</f>
        <v>98.348683889097757</v>
      </c>
    </row>
    <row r="17" spans="1:12" x14ac:dyDescent="0.75">
      <c r="A17" s="12">
        <v>220</v>
      </c>
      <c r="B17" s="23" t="s">
        <v>21</v>
      </c>
      <c r="D17" s="12"/>
      <c r="E17" s="20"/>
      <c r="F17" s="20"/>
      <c r="G17" s="20"/>
      <c r="H17" s="20"/>
      <c r="I17" s="22"/>
      <c r="J17" s="22"/>
      <c r="K17" s="22"/>
      <c r="L17" s="31"/>
    </row>
    <row r="18" spans="1:12" x14ac:dyDescent="0.75">
      <c r="A18" s="12"/>
      <c r="B18" s="23"/>
      <c r="D18" s="12" t="s">
        <v>24</v>
      </c>
      <c r="E18" s="20">
        <v>40</v>
      </c>
      <c r="F18" s="20"/>
      <c r="G18" s="20">
        <v>2.5E+19</v>
      </c>
      <c r="H18" s="20"/>
      <c r="I18" s="22">
        <f>+E18/SUM(E18:E19)*$H$2*30</f>
        <v>11.999999999999998</v>
      </c>
      <c r="J18" s="22">
        <f>+$I$2*G18/SUM(G18:G19)*30</f>
        <v>2.3684210526315788</v>
      </c>
      <c r="K18" s="22">
        <f>+J18+I18</f>
        <v>14.368421052631577</v>
      </c>
      <c r="L18" s="31">
        <f>+L15+K18</f>
        <v>136.01973716353382</v>
      </c>
    </row>
    <row r="19" spans="1:12" x14ac:dyDescent="0.75">
      <c r="A19" s="12"/>
      <c r="B19" s="23"/>
      <c r="D19" s="12" t="s">
        <v>25</v>
      </c>
      <c r="E19" s="20">
        <v>30</v>
      </c>
      <c r="F19" s="20"/>
      <c r="G19" s="20">
        <v>7E+19</v>
      </c>
      <c r="H19" s="20"/>
      <c r="I19" s="22">
        <f>+E19/SUM(E18:E19)*$H$2*30</f>
        <v>9</v>
      </c>
      <c r="J19" s="22">
        <f>+$I$2*G19/SUM(G18:G19)*30</f>
        <v>6.6315789473684212</v>
      </c>
      <c r="K19" s="22">
        <f>+J19+I19</f>
        <v>15.631578947368421</v>
      </c>
      <c r="L19" s="31">
        <f>+L16+K19</f>
        <v>113.98026283646618</v>
      </c>
    </row>
    <row r="20" spans="1:12" x14ac:dyDescent="0.75">
      <c r="A20" s="12">
        <v>250</v>
      </c>
      <c r="B20" s="23" t="s">
        <v>22</v>
      </c>
      <c r="D20" s="12"/>
      <c r="E20" s="20"/>
      <c r="F20" s="20"/>
      <c r="G20" s="20"/>
      <c r="H20" s="20"/>
      <c r="I20" s="22"/>
      <c r="J20" s="22"/>
      <c r="K20" s="22"/>
      <c r="L20" s="31"/>
    </row>
    <row r="21" spans="1:12" x14ac:dyDescent="0.75">
      <c r="A21" s="12"/>
      <c r="B21" s="23"/>
      <c r="D21" s="12" t="s">
        <v>24</v>
      </c>
      <c r="E21" s="20">
        <v>40</v>
      </c>
      <c r="F21" s="20"/>
      <c r="G21" s="20">
        <v>1.25E+20</v>
      </c>
      <c r="H21" s="20"/>
      <c r="I21" s="22">
        <f>+E21/SUM(E21:E22)*$H$2*50</f>
        <v>20</v>
      </c>
      <c r="J21" s="22">
        <f>+$I$2*G21/SUM(G21:G22)*50</f>
        <v>9.6153846153846168</v>
      </c>
      <c r="K21" s="22">
        <f>+J21+I21</f>
        <v>29.615384615384617</v>
      </c>
      <c r="L21" s="31">
        <f>+L18+K21</f>
        <v>165.63512177891843</v>
      </c>
    </row>
    <row r="22" spans="1:12" x14ac:dyDescent="0.75">
      <c r="A22" s="13">
        <v>300</v>
      </c>
      <c r="B22" s="24" t="s">
        <v>17</v>
      </c>
      <c r="D22" s="13" t="s">
        <v>25</v>
      </c>
      <c r="E22" s="6">
        <v>30</v>
      </c>
      <c r="F22" s="6"/>
      <c r="G22" s="6">
        <v>7E+19</v>
      </c>
      <c r="H22" s="6"/>
      <c r="I22" s="7">
        <f>+E22/SUM(E21:E22)*$H$2*50</f>
        <v>15</v>
      </c>
      <c r="J22" s="7">
        <f>+$I$2*G22/SUM(G21:G22)*50</f>
        <v>5.384615384615385</v>
      </c>
      <c r="K22" s="7">
        <f>+J22+I22</f>
        <v>20.384615384615387</v>
      </c>
      <c r="L22" s="32">
        <f>+L19+K22</f>
        <v>134.36487822108157</v>
      </c>
    </row>
    <row r="24" spans="1:12" ht="15.5" thickBot="1" x14ac:dyDescent="0.9">
      <c r="D24" s="10" t="s">
        <v>31</v>
      </c>
      <c r="E24" s="11"/>
    </row>
    <row r="25" spans="1:12" ht="15.5" thickTop="1" x14ac:dyDescent="0.75">
      <c r="D25" s="12" t="s">
        <v>24</v>
      </c>
      <c r="E25" s="33">
        <f>+SUM(K7,K10,K13,K15,K18,K21)</f>
        <v>165.63512177891843</v>
      </c>
    </row>
    <row r="26" spans="1:12" x14ac:dyDescent="0.75">
      <c r="D26" s="13" t="s">
        <v>25</v>
      </c>
      <c r="E26" s="34">
        <f>+SUM(K8,K11,K14,K16,K19,K22)</f>
        <v>134.36487822108157</v>
      </c>
    </row>
    <row r="27" spans="1:12" x14ac:dyDescent="0.75">
      <c r="D27" s="14" t="s">
        <v>14</v>
      </c>
      <c r="E27" s="15">
        <f>+SUM(E25:E26)</f>
        <v>300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B17B1-BE12-4310-9A3F-24B7422EA458}">
  <dimension ref="A1:N27"/>
  <sheetViews>
    <sheetView showGridLines="0" tabSelected="1" zoomScale="70" zoomScaleNormal="70" workbookViewId="0">
      <selection activeCell="H2" sqref="H2"/>
    </sheetView>
  </sheetViews>
  <sheetFormatPr defaultRowHeight="14.75" x14ac:dyDescent="0.75"/>
  <cols>
    <col min="1" max="1" width="6.86328125" bestFit="1" customWidth="1"/>
    <col min="2" max="2" width="24.1328125" bestFit="1" customWidth="1"/>
    <col min="3" max="3" width="12.1328125" bestFit="1" customWidth="1"/>
    <col min="4" max="4" width="12.26953125" bestFit="1" customWidth="1"/>
    <col min="5" max="5" width="8.40625" bestFit="1" customWidth="1"/>
    <col min="6" max="6" width="8.86328125" bestFit="1" customWidth="1"/>
    <col min="7" max="8" width="12.1328125" bestFit="1" customWidth="1"/>
    <col min="9" max="9" width="12.7265625" bestFit="1" customWidth="1"/>
    <col min="10" max="10" width="22.26953125" style="9" customWidth="1"/>
    <col min="11" max="11" width="8.6328125" bestFit="1" customWidth="1"/>
    <col min="12" max="12" width="9" bestFit="1" customWidth="1"/>
    <col min="13" max="13" width="7.54296875" style="26" bestFit="1" customWidth="1"/>
    <col min="14" max="14" width="19.1796875" bestFit="1" customWidth="1"/>
  </cols>
  <sheetData>
    <row r="1" spans="1:14" ht="15.5" thickBot="1" x14ac:dyDescent="0.9">
      <c r="A1" s="4" t="s">
        <v>12</v>
      </c>
      <c r="B1" s="4" t="s">
        <v>26</v>
      </c>
      <c r="C1" s="4"/>
      <c r="E1" s="5" t="s">
        <v>28</v>
      </c>
      <c r="F1" s="5" t="s">
        <v>29</v>
      </c>
      <c r="G1" s="5" t="s">
        <v>2</v>
      </c>
      <c r="H1" s="5" t="s">
        <v>44</v>
      </c>
      <c r="I1" s="5" t="s">
        <v>45</v>
      </c>
    </row>
    <row r="2" spans="1:14" ht="15.5" thickTop="1" x14ac:dyDescent="0.75">
      <c r="A2" s="3" t="s">
        <v>15</v>
      </c>
      <c r="B2">
        <v>25</v>
      </c>
      <c r="E2">
        <v>300</v>
      </c>
      <c r="F2">
        <v>300</v>
      </c>
      <c r="G2">
        <f>+E2/F2</f>
        <v>1</v>
      </c>
      <c r="H2">
        <v>1</v>
      </c>
      <c r="I2">
        <v>1</v>
      </c>
      <c r="M2" s="30"/>
    </row>
    <row r="3" spans="1:14" x14ac:dyDescent="0.75">
      <c r="A3" s="3" t="s">
        <v>16</v>
      </c>
      <c r="B3">
        <v>50</v>
      </c>
      <c r="N3" s="9"/>
    </row>
    <row r="4" spans="1:14" x14ac:dyDescent="0.75">
      <c r="A4" s="8"/>
      <c r="B4" s="6"/>
      <c r="C4" s="6"/>
      <c r="D4" s="6"/>
      <c r="E4" s="6"/>
      <c r="F4" s="6"/>
      <c r="G4" s="6"/>
      <c r="H4" s="6"/>
      <c r="I4" s="6"/>
      <c r="J4" s="25"/>
      <c r="K4" s="6"/>
      <c r="L4" s="6"/>
      <c r="M4" s="27"/>
      <c r="N4" s="27"/>
    </row>
    <row r="6" spans="1:14" x14ac:dyDescent="0.75">
      <c r="A6" s="16" t="s">
        <v>39</v>
      </c>
      <c r="B6" s="19" t="s">
        <v>23</v>
      </c>
      <c r="D6" s="16" t="s">
        <v>41</v>
      </c>
      <c r="E6" s="17" t="s">
        <v>27</v>
      </c>
      <c r="F6" s="17" t="s">
        <v>13</v>
      </c>
      <c r="G6" s="17" t="s">
        <v>42</v>
      </c>
      <c r="H6" s="17" t="s">
        <v>43</v>
      </c>
      <c r="I6" s="17" t="s">
        <v>46</v>
      </c>
      <c r="J6" s="18" t="s">
        <v>47</v>
      </c>
      <c r="K6" s="17" t="s">
        <v>48</v>
      </c>
      <c r="L6" s="17" t="s">
        <v>49</v>
      </c>
      <c r="M6" s="39" t="s">
        <v>6</v>
      </c>
      <c r="N6" s="40" t="s">
        <v>40</v>
      </c>
    </row>
    <row r="7" spans="1:14" x14ac:dyDescent="0.75">
      <c r="A7" s="12">
        <v>0</v>
      </c>
      <c r="B7" s="23" t="s">
        <v>32</v>
      </c>
      <c r="C7" s="3"/>
      <c r="D7" s="12" t="s">
        <v>24</v>
      </c>
      <c r="E7" s="20">
        <v>10</v>
      </c>
      <c r="F7" s="21">
        <v>2.5E+19</v>
      </c>
      <c r="G7" s="22">
        <f>+E7/SUM(E7:E8)</f>
        <v>0.5</v>
      </c>
      <c r="H7" s="22">
        <f>+F7/SUM(F7:F8)</f>
        <v>0.33333333333333331</v>
      </c>
      <c r="I7" s="22">
        <f>+G7^$H$2</f>
        <v>0.5</v>
      </c>
      <c r="J7" s="22">
        <f>+H7^$I$2</f>
        <v>0.33333333333333331</v>
      </c>
      <c r="K7" s="22">
        <f>+J7*I7</f>
        <v>0.16666666666666666</v>
      </c>
      <c r="L7" s="36">
        <f>+K7/SUM(K7:K8)</f>
        <v>0.33333333333333331</v>
      </c>
      <c r="M7" s="22">
        <f>+$G$2*60*L7</f>
        <v>20</v>
      </c>
      <c r="N7" s="35">
        <f>+M7</f>
        <v>20</v>
      </c>
    </row>
    <row r="8" spans="1:14" x14ac:dyDescent="0.75">
      <c r="A8" s="12"/>
      <c r="B8" s="23"/>
      <c r="D8" s="12" t="s">
        <v>25</v>
      </c>
      <c r="E8" s="20">
        <v>10</v>
      </c>
      <c r="F8" s="21">
        <v>5E+19</v>
      </c>
      <c r="G8" s="22">
        <f>+E8/SUM(E7:E8)</f>
        <v>0.5</v>
      </c>
      <c r="H8" s="22">
        <f>+F8/SUM(F7:F8)</f>
        <v>0.66666666666666663</v>
      </c>
      <c r="I8" s="22">
        <f>+G8^$H$2</f>
        <v>0.5</v>
      </c>
      <c r="J8" s="22">
        <f>+H8^$I$2</f>
        <v>0.66666666666666663</v>
      </c>
      <c r="K8" s="22">
        <f>+J8*I8</f>
        <v>0.33333333333333331</v>
      </c>
      <c r="L8" s="36">
        <f>+K8/SUM(K7:K8)</f>
        <v>0.66666666666666663</v>
      </c>
      <c r="M8" s="22">
        <f>+$G$2*60*L8</f>
        <v>40</v>
      </c>
      <c r="N8" s="35">
        <f>+M8</f>
        <v>40</v>
      </c>
    </row>
    <row r="9" spans="1:14" x14ac:dyDescent="0.75">
      <c r="A9" s="12">
        <v>60</v>
      </c>
      <c r="B9" s="23" t="s">
        <v>20</v>
      </c>
      <c r="D9" s="12"/>
      <c r="E9" s="20"/>
      <c r="F9" s="20"/>
      <c r="G9" s="22"/>
      <c r="H9" s="22"/>
      <c r="I9" s="22"/>
      <c r="J9" s="22"/>
      <c r="K9" s="22"/>
      <c r="L9" s="22"/>
      <c r="M9" s="22"/>
      <c r="N9" s="23"/>
    </row>
    <row r="10" spans="1:14" x14ac:dyDescent="0.75">
      <c r="A10" s="12"/>
      <c r="B10" s="23"/>
      <c r="D10" s="12" t="s">
        <v>24</v>
      </c>
      <c r="E10" s="20">
        <v>50</v>
      </c>
      <c r="F10" s="21">
        <v>2.5E+19</v>
      </c>
      <c r="G10" s="22">
        <f>+E10/SUM(E10:E11)</f>
        <v>0.83333333333333337</v>
      </c>
      <c r="H10" s="22">
        <f>+F10/SUM(F10:F11)</f>
        <v>0.33333333333333331</v>
      </c>
      <c r="I10" s="22">
        <f>+G10^$H$2</f>
        <v>0.83333333333333337</v>
      </c>
      <c r="J10" s="22">
        <f>+H10^$I$2</f>
        <v>0.33333333333333331</v>
      </c>
      <c r="K10" s="22">
        <f>+J10*I10</f>
        <v>0.27777777777777779</v>
      </c>
      <c r="L10" s="22">
        <f>+K10/SUM(K10:K11)</f>
        <v>0.7142857142857143</v>
      </c>
      <c r="M10" s="22">
        <f>+$G$2*60*L10</f>
        <v>42.857142857142861</v>
      </c>
      <c r="N10" s="37">
        <f>+M10+M7</f>
        <v>62.857142857142861</v>
      </c>
    </row>
    <row r="11" spans="1:14" x14ac:dyDescent="0.75">
      <c r="A11" s="12"/>
      <c r="B11" s="23"/>
      <c r="D11" s="12" t="s">
        <v>25</v>
      </c>
      <c r="E11" s="20">
        <v>10</v>
      </c>
      <c r="F11" s="21">
        <v>5E+19</v>
      </c>
      <c r="G11" s="22">
        <f>+E11/SUM(E10:E11)</f>
        <v>0.16666666666666666</v>
      </c>
      <c r="H11" s="22">
        <f>+F11/SUM(F10:F11)</f>
        <v>0.66666666666666663</v>
      </c>
      <c r="I11" s="22">
        <f>+G11^$H$2</f>
        <v>0.16666666666666666</v>
      </c>
      <c r="J11" s="22">
        <f>+H11^$I$2</f>
        <v>0.66666666666666663</v>
      </c>
      <c r="K11" s="22">
        <f>+J11*I11</f>
        <v>0.1111111111111111</v>
      </c>
      <c r="L11" s="22">
        <f>+K11/SUM(K10:K11)</f>
        <v>0.2857142857142857</v>
      </c>
      <c r="M11" s="22">
        <f>+$G$2*60*L11</f>
        <v>17.142857142857142</v>
      </c>
      <c r="N11" s="37">
        <f>+M11+M8</f>
        <v>57.142857142857139</v>
      </c>
    </row>
    <row r="12" spans="1:14" x14ac:dyDescent="0.75">
      <c r="A12" s="12">
        <v>120</v>
      </c>
      <c r="B12" s="23" t="s">
        <v>18</v>
      </c>
      <c r="D12" s="12"/>
      <c r="E12" s="20"/>
      <c r="F12" s="20"/>
      <c r="G12" s="22"/>
      <c r="H12" s="22"/>
      <c r="I12" s="22"/>
      <c r="J12" s="22"/>
      <c r="K12" s="22"/>
      <c r="L12" s="22"/>
      <c r="M12" s="22"/>
      <c r="N12" s="23"/>
    </row>
    <row r="13" spans="1:14" x14ac:dyDescent="0.75">
      <c r="A13" s="12"/>
      <c r="B13" s="23"/>
      <c r="D13" s="12" t="s">
        <v>24</v>
      </c>
      <c r="E13" s="20">
        <v>50</v>
      </c>
      <c r="F13" s="21">
        <v>2.5E+19</v>
      </c>
      <c r="G13" s="22">
        <f>+E13/SUM(E13:E14)</f>
        <v>0.83333333333333337</v>
      </c>
      <c r="H13" s="22">
        <f>+F13/SUM(F13:F14)</f>
        <v>0.26315789473684209</v>
      </c>
      <c r="I13" s="22">
        <f>+G13^$H$2</f>
        <v>0.83333333333333337</v>
      </c>
      <c r="J13" s="22">
        <f>+H13^$I$2</f>
        <v>0.26315789473684209</v>
      </c>
      <c r="K13" s="22">
        <f>+J13*I13</f>
        <v>0.21929824561403508</v>
      </c>
      <c r="L13" s="22">
        <f>+K13/SUM(K13:K14)</f>
        <v>0.64102564102564108</v>
      </c>
      <c r="M13" s="22">
        <f>+$G$2*30*L13</f>
        <v>19.230769230769234</v>
      </c>
      <c r="N13" s="37">
        <f>+N10+M13</f>
        <v>82.087912087912088</v>
      </c>
    </row>
    <row r="14" spans="1:14" x14ac:dyDescent="0.75">
      <c r="A14" s="12"/>
      <c r="B14" s="23"/>
      <c r="D14" s="12" t="s">
        <v>25</v>
      </c>
      <c r="E14" s="20">
        <v>10</v>
      </c>
      <c r="F14" s="21">
        <v>7E+19</v>
      </c>
      <c r="G14" s="22">
        <f>+E14/SUM(E13:E14)</f>
        <v>0.16666666666666666</v>
      </c>
      <c r="H14" s="22">
        <f>+F14/SUM(F13:F14)</f>
        <v>0.73684210526315785</v>
      </c>
      <c r="I14" s="22">
        <f>+G14^$H$2</f>
        <v>0.16666666666666666</v>
      </c>
      <c r="J14" s="22">
        <f>+H14^$I$2</f>
        <v>0.73684210526315785</v>
      </c>
      <c r="K14" s="22">
        <f>+J14*I14</f>
        <v>0.12280701754385964</v>
      </c>
      <c r="L14" s="22">
        <f>+K14/SUM(K13:K14)</f>
        <v>0.35897435897435898</v>
      </c>
      <c r="M14" s="22">
        <f>+$G$2*30*L14</f>
        <v>10.76923076923077</v>
      </c>
      <c r="N14" s="37">
        <f>+N11+M14</f>
        <v>67.912087912087912</v>
      </c>
    </row>
    <row r="15" spans="1:14" x14ac:dyDescent="0.75">
      <c r="A15" s="12">
        <v>150</v>
      </c>
      <c r="B15" s="23" t="s">
        <v>19</v>
      </c>
      <c r="D15" s="12" t="s">
        <v>24</v>
      </c>
      <c r="E15" s="20">
        <v>50</v>
      </c>
      <c r="F15" s="20">
        <v>2.5E+19</v>
      </c>
      <c r="G15" s="22">
        <f>+E15/SUM(E15:E16)</f>
        <v>0.625</v>
      </c>
      <c r="H15" s="22">
        <f>+F15/SUM(F15:F16)</f>
        <v>0.26315789473684209</v>
      </c>
      <c r="I15" s="22">
        <f>+G15^$H$2</f>
        <v>0.625</v>
      </c>
      <c r="J15" s="22">
        <f>+H15^$I$2</f>
        <v>0.26315789473684209</v>
      </c>
      <c r="K15" s="22">
        <f>+J15*I15</f>
        <v>0.1644736842105263</v>
      </c>
      <c r="L15" s="22">
        <f>+K15/SUM(K15:K16)</f>
        <v>0.37313432835820892</v>
      </c>
      <c r="M15" s="22">
        <f>+$G$2*70*L15</f>
        <v>26.119402985074625</v>
      </c>
      <c r="N15" s="37">
        <f>+N13+M15</f>
        <v>108.20731507298672</v>
      </c>
    </row>
    <row r="16" spans="1:14" x14ac:dyDescent="0.75">
      <c r="A16" s="12"/>
      <c r="B16" s="23"/>
      <c r="D16" s="12" t="s">
        <v>25</v>
      </c>
      <c r="E16" s="20">
        <v>30</v>
      </c>
      <c r="F16" s="20">
        <v>7E+19</v>
      </c>
      <c r="G16" s="22">
        <f>+E16/SUM(E15:E16)</f>
        <v>0.375</v>
      </c>
      <c r="H16" s="22">
        <f>+F16/SUM(F15:F16)</f>
        <v>0.73684210526315785</v>
      </c>
      <c r="I16" s="22">
        <f>+G16^$H$2</f>
        <v>0.375</v>
      </c>
      <c r="J16" s="22">
        <f>+H16^$I$2</f>
        <v>0.73684210526315785</v>
      </c>
      <c r="K16" s="22">
        <f>+J16*I16</f>
        <v>0.27631578947368418</v>
      </c>
      <c r="L16" s="22">
        <f>+K16/SUM(K15:K16)</f>
        <v>0.62686567164179097</v>
      </c>
      <c r="M16" s="22">
        <f>+$G$2*70*L16</f>
        <v>43.880597014925371</v>
      </c>
      <c r="N16" s="37">
        <f>+N14+M16</f>
        <v>111.79268492701328</v>
      </c>
    </row>
    <row r="17" spans="1:14" x14ac:dyDescent="0.75">
      <c r="A17" s="12">
        <v>220</v>
      </c>
      <c r="B17" s="23" t="s">
        <v>21</v>
      </c>
      <c r="D17" s="12"/>
      <c r="E17" s="20"/>
      <c r="F17" s="20"/>
      <c r="G17" s="22"/>
      <c r="H17" s="22"/>
      <c r="I17" s="22"/>
      <c r="J17" s="22"/>
      <c r="K17" s="22"/>
      <c r="L17" s="22"/>
      <c r="M17" s="22"/>
      <c r="N17" s="37"/>
    </row>
    <row r="18" spans="1:14" x14ac:dyDescent="0.75">
      <c r="A18" s="12"/>
      <c r="B18" s="23"/>
      <c r="D18" s="12" t="s">
        <v>24</v>
      </c>
      <c r="E18" s="20">
        <v>40</v>
      </c>
      <c r="F18" s="20">
        <v>2.5E+19</v>
      </c>
      <c r="G18" s="22">
        <f>+E18/SUM(E18:E19)</f>
        <v>0.5714285714285714</v>
      </c>
      <c r="H18" s="22">
        <f>+F18/SUM(F18:F19)</f>
        <v>0.26315789473684209</v>
      </c>
      <c r="I18" s="22">
        <f>+G18^$H$2</f>
        <v>0.5714285714285714</v>
      </c>
      <c r="J18" s="22">
        <f>+H18^$I$2</f>
        <v>0.26315789473684209</v>
      </c>
      <c r="K18" s="22">
        <f>+J18*I18</f>
        <v>0.15037593984962405</v>
      </c>
      <c r="L18" s="22">
        <f>+K18/SUM(K18:K19)</f>
        <v>0.32258064516129031</v>
      </c>
      <c r="M18" s="22">
        <f>+$G$2*30*L18</f>
        <v>9.67741935483871</v>
      </c>
      <c r="N18" s="37">
        <f>+N15+M18</f>
        <v>117.88473442782542</v>
      </c>
    </row>
    <row r="19" spans="1:14" x14ac:dyDescent="0.75">
      <c r="A19" s="12"/>
      <c r="B19" s="23"/>
      <c r="D19" s="12" t="s">
        <v>25</v>
      </c>
      <c r="E19" s="20">
        <v>30</v>
      </c>
      <c r="F19" s="20">
        <v>7E+19</v>
      </c>
      <c r="G19" s="22">
        <f>+E19/SUM(E18:E19)</f>
        <v>0.42857142857142855</v>
      </c>
      <c r="H19" s="22">
        <f>+F19/SUM(F18:F19)</f>
        <v>0.73684210526315785</v>
      </c>
      <c r="I19" s="22">
        <f>+G19^$H$2</f>
        <v>0.42857142857142855</v>
      </c>
      <c r="J19" s="22">
        <f>+H19^$I$2</f>
        <v>0.73684210526315785</v>
      </c>
      <c r="K19" s="22">
        <f>+J19*I19</f>
        <v>0.31578947368421051</v>
      </c>
      <c r="L19" s="22">
        <f>+K19/SUM(K18:K19)</f>
        <v>0.67741935483870963</v>
      </c>
      <c r="M19" s="22">
        <f>+$G$2*30*L19</f>
        <v>20.322580645161288</v>
      </c>
      <c r="N19" s="37">
        <f>+N16+M19</f>
        <v>132.11526557217456</v>
      </c>
    </row>
    <row r="20" spans="1:14" x14ac:dyDescent="0.75">
      <c r="A20" s="12">
        <v>250</v>
      </c>
      <c r="B20" s="23" t="s">
        <v>22</v>
      </c>
      <c r="D20" s="12"/>
      <c r="E20" s="20"/>
      <c r="F20" s="20"/>
      <c r="G20" s="22"/>
      <c r="H20" s="22"/>
      <c r="I20" s="22"/>
      <c r="J20" s="22"/>
      <c r="K20" s="22"/>
      <c r="L20" s="22"/>
      <c r="M20" s="22"/>
      <c r="N20" s="37"/>
    </row>
    <row r="21" spans="1:14" x14ac:dyDescent="0.75">
      <c r="A21" s="12"/>
      <c r="B21" s="23"/>
      <c r="D21" s="12" t="s">
        <v>24</v>
      </c>
      <c r="E21" s="20">
        <v>40</v>
      </c>
      <c r="F21" s="20">
        <v>1.25E+20</v>
      </c>
      <c r="G21" s="22">
        <f>+E21/SUM(E21:E22)</f>
        <v>0.5714285714285714</v>
      </c>
      <c r="H21" s="22">
        <f>+F21/SUM(F21:F22)</f>
        <v>0.64102564102564108</v>
      </c>
      <c r="I21" s="22">
        <f>+G21^$H$2</f>
        <v>0.5714285714285714</v>
      </c>
      <c r="J21" s="22">
        <f>+H21^$I$2</f>
        <v>0.64102564102564108</v>
      </c>
      <c r="K21" s="22">
        <f>+J21*I21</f>
        <v>0.36630036630036633</v>
      </c>
      <c r="L21" s="22">
        <f>+K21/SUM(K21:K22)</f>
        <v>0.70422535211267612</v>
      </c>
      <c r="M21" s="22">
        <f>+$G$2*50*L21</f>
        <v>35.211267605633807</v>
      </c>
      <c r="N21" s="37">
        <f>+N18+M21</f>
        <v>153.09600203345923</v>
      </c>
    </row>
    <row r="22" spans="1:14" x14ac:dyDescent="0.75">
      <c r="A22" s="13">
        <v>300</v>
      </c>
      <c r="B22" s="24" t="s">
        <v>17</v>
      </c>
      <c r="D22" s="13" t="s">
        <v>25</v>
      </c>
      <c r="E22" s="6">
        <v>30</v>
      </c>
      <c r="F22" s="6">
        <v>7E+19</v>
      </c>
      <c r="G22" s="7">
        <f>+E22/SUM(E21:E22)</f>
        <v>0.42857142857142855</v>
      </c>
      <c r="H22" s="7">
        <f>+F22/SUM(F21:F22)</f>
        <v>0.35897435897435898</v>
      </c>
      <c r="I22" s="7">
        <f>+G22^$H$2</f>
        <v>0.42857142857142855</v>
      </c>
      <c r="J22" s="7">
        <f>+H22^$I$2</f>
        <v>0.35897435897435898</v>
      </c>
      <c r="K22" s="7">
        <f>+J22*I22</f>
        <v>0.15384615384615383</v>
      </c>
      <c r="L22" s="7">
        <f>+K22/SUM(K21:K22)</f>
        <v>0.29577464788732388</v>
      </c>
      <c r="M22" s="7">
        <f>+$G$2*50*L22</f>
        <v>14.788732394366194</v>
      </c>
      <c r="N22" s="38">
        <f>+N19+M22</f>
        <v>146.90399796654077</v>
      </c>
    </row>
    <row r="24" spans="1:14" ht="15.5" thickBot="1" x14ac:dyDescent="0.9">
      <c r="D24" s="10" t="s">
        <v>31</v>
      </c>
      <c r="E24" s="11"/>
    </row>
    <row r="25" spans="1:14" ht="15.5" thickTop="1" x14ac:dyDescent="0.75">
      <c r="D25" s="12" t="s">
        <v>24</v>
      </c>
      <c r="E25" s="33">
        <f>+SUM(M7,M10,M13,M15,M18,M21)</f>
        <v>153.09600203345923</v>
      </c>
    </row>
    <row r="26" spans="1:14" x14ac:dyDescent="0.75">
      <c r="D26" s="13" t="s">
        <v>25</v>
      </c>
      <c r="E26" s="34">
        <f>+SUM(M8,M11,M14,M16,M19,M22)</f>
        <v>146.90399796654077</v>
      </c>
    </row>
    <row r="27" spans="1:14" x14ac:dyDescent="0.75">
      <c r="D27" s="14" t="s">
        <v>14</v>
      </c>
      <c r="E27" s="15">
        <f>+SUM(E25:E26)</f>
        <v>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4254F-409F-4009-B91D-1C1F86884B03}">
  <dimension ref="A1:O138"/>
  <sheetViews>
    <sheetView workbookViewId="0">
      <selection activeCell="G15" sqref="G15"/>
    </sheetView>
  </sheetViews>
  <sheetFormatPr defaultRowHeight="14.75" x14ac:dyDescent="0.75"/>
  <cols>
    <col min="13" max="13" width="27.36328125" style="42" bestFit="1" customWidth="1"/>
    <col min="15" max="15" width="12.1796875" style="41" bestFit="1" customWidth="1"/>
  </cols>
  <sheetData>
    <row r="1" spans="1:15" x14ac:dyDescent="0.75">
      <c r="A1" t="s">
        <v>50</v>
      </c>
      <c r="B1">
        <f>+D18</f>
        <v>1.6253496664211535</v>
      </c>
      <c r="D1" t="s">
        <v>51</v>
      </c>
      <c r="E1">
        <f>+INT(B1)</f>
        <v>1</v>
      </c>
      <c r="G1">
        <f>+B2^E1</f>
        <v>2</v>
      </c>
      <c r="J1" t="s">
        <v>53</v>
      </c>
      <c r="K1" t="s">
        <v>54</v>
      </c>
      <c r="L1" t="s">
        <v>56</v>
      </c>
      <c r="M1" s="42" t="s">
        <v>55</v>
      </c>
      <c r="N1" t="s">
        <v>57</v>
      </c>
    </row>
    <row r="2" spans="1:15" x14ac:dyDescent="0.75">
      <c r="B2">
        <v>2</v>
      </c>
      <c r="D2" t="s">
        <v>52</v>
      </c>
      <c r="E2">
        <f>+B1-E1</f>
        <v>0.62534966642115353</v>
      </c>
      <c r="G2">
        <f>+G1*O138</f>
        <v>3.1011697553699999</v>
      </c>
      <c r="J2">
        <v>-1</v>
      </c>
      <c r="K2">
        <f>2^J2</f>
        <v>0.5</v>
      </c>
      <c r="L2">
        <v>1</v>
      </c>
      <c r="M2" s="42">
        <f>2^K2</f>
        <v>1.4142135623730951</v>
      </c>
      <c r="N2">
        <f>+IF(L2,M2,1)</f>
        <v>1.4142135623730951</v>
      </c>
      <c r="O2" s="41">
        <f>+N2</f>
        <v>1.4142135623730951</v>
      </c>
    </row>
    <row r="3" spans="1:15" x14ac:dyDescent="0.75">
      <c r="J3">
        <v>-2</v>
      </c>
      <c r="K3">
        <f t="shared" ref="K3:K66" si="0">2^J3</f>
        <v>0.25</v>
      </c>
      <c r="L3">
        <v>0</v>
      </c>
      <c r="M3" s="42">
        <f>2^K3</f>
        <v>1.189207115002721</v>
      </c>
      <c r="N3">
        <f t="shared" ref="N3:N19" si="1">+IF(L3,M3,1)</f>
        <v>1</v>
      </c>
      <c r="O3" s="41">
        <f>+O2*N3</f>
        <v>1.4142135623730951</v>
      </c>
    </row>
    <row r="4" spans="1:15" x14ac:dyDescent="0.75">
      <c r="B4">
        <f>+B2^B1</f>
        <v>3.0851693136000478</v>
      </c>
      <c r="G4" s="43">
        <f>+G2/B4-1</f>
        <v>5.186244300894316E-3</v>
      </c>
      <c r="J4">
        <v>-3</v>
      </c>
      <c r="K4">
        <f t="shared" si="0"/>
        <v>0.125</v>
      </c>
      <c r="L4">
        <v>1</v>
      </c>
      <c r="M4" s="42">
        <f>2^K4</f>
        <v>1.0905077326652577</v>
      </c>
      <c r="N4">
        <f t="shared" si="1"/>
        <v>1.0905077326652577</v>
      </c>
      <c r="O4" s="41">
        <f t="shared" ref="O4:O19" si="2">+O3*N4</f>
        <v>1.542210825407941</v>
      </c>
    </row>
    <row r="5" spans="1:15" x14ac:dyDescent="0.75">
      <c r="J5">
        <v>-4</v>
      </c>
      <c r="K5">
        <f t="shared" si="0"/>
        <v>6.25E-2</v>
      </c>
      <c r="L5">
        <v>0</v>
      </c>
      <c r="M5" s="42">
        <f>2^K5</f>
        <v>1.0442737824274138</v>
      </c>
      <c r="N5">
        <f t="shared" si="1"/>
        <v>1</v>
      </c>
      <c r="O5" s="41">
        <f t="shared" si="2"/>
        <v>1.542210825407941</v>
      </c>
    </row>
    <row r="6" spans="1:15" x14ac:dyDescent="0.75">
      <c r="J6">
        <v>-5</v>
      </c>
      <c r="K6">
        <f t="shared" si="0"/>
        <v>3.125E-2</v>
      </c>
      <c r="L6">
        <v>0</v>
      </c>
      <c r="M6" s="42">
        <f t="shared" ref="M6:M19" si="3">2^K6</f>
        <v>1.0218971486541166</v>
      </c>
      <c r="N6">
        <f t="shared" si="1"/>
        <v>1</v>
      </c>
      <c r="O6" s="41">
        <f>+O5*N6</f>
        <v>1.542210825407941</v>
      </c>
    </row>
    <row r="7" spans="1:15" x14ac:dyDescent="0.75">
      <c r="J7">
        <v>-6</v>
      </c>
      <c r="K7">
        <f t="shared" si="0"/>
        <v>1.5625E-2</v>
      </c>
      <c r="L7">
        <v>0</v>
      </c>
      <c r="M7" s="42">
        <f t="shared" si="3"/>
        <v>1.0108892860517005</v>
      </c>
      <c r="N7">
        <f t="shared" si="1"/>
        <v>1</v>
      </c>
      <c r="O7" s="41">
        <f t="shared" si="2"/>
        <v>1.542210825407941</v>
      </c>
    </row>
    <row r="8" spans="1:15" x14ac:dyDescent="0.75">
      <c r="J8">
        <v>-7</v>
      </c>
      <c r="K8">
        <f t="shared" si="0"/>
        <v>7.8125E-3</v>
      </c>
      <c r="L8">
        <v>1</v>
      </c>
      <c r="M8" s="42">
        <f t="shared" si="3"/>
        <v>1.0054299011128027</v>
      </c>
      <c r="N8">
        <f t="shared" si="1"/>
        <v>1.0054299011128027</v>
      </c>
      <c r="O8" s="41">
        <f t="shared" si="2"/>
        <v>1.550584877685</v>
      </c>
    </row>
    <row r="9" spans="1:15" x14ac:dyDescent="0.75">
      <c r="J9">
        <v>-8</v>
      </c>
      <c r="K9">
        <f t="shared" si="0"/>
        <v>3.90625E-3</v>
      </c>
      <c r="L9">
        <v>0</v>
      </c>
      <c r="M9" s="42">
        <f t="shared" si="3"/>
        <v>1.0027112750502025</v>
      </c>
      <c r="N9">
        <f t="shared" si="1"/>
        <v>1</v>
      </c>
      <c r="O9" s="41">
        <f t="shared" si="2"/>
        <v>1.550584877685</v>
      </c>
    </row>
    <row r="10" spans="1:15" x14ac:dyDescent="0.75">
      <c r="J10">
        <v>-9</v>
      </c>
      <c r="K10">
        <f t="shared" si="0"/>
        <v>1.953125E-3</v>
      </c>
      <c r="L10">
        <v>0</v>
      </c>
      <c r="M10" s="42">
        <f t="shared" si="3"/>
        <v>1.0013547198921082</v>
      </c>
      <c r="N10">
        <f t="shared" si="1"/>
        <v>1</v>
      </c>
      <c r="O10" s="41">
        <f t="shared" si="2"/>
        <v>1.550584877685</v>
      </c>
    </row>
    <row r="11" spans="1:15" x14ac:dyDescent="0.75">
      <c r="J11">
        <v>-10</v>
      </c>
      <c r="K11">
        <f t="shared" si="0"/>
        <v>9.765625E-4</v>
      </c>
      <c r="L11">
        <v>0</v>
      </c>
      <c r="M11" s="42">
        <f t="shared" si="3"/>
        <v>1.0006771306930664</v>
      </c>
      <c r="N11">
        <f t="shared" si="1"/>
        <v>1</v>
      </c>
      <c r="O11" s="41">
        <f t="shared" si="2"/>
        <v>1.550584877685</v>
      </c>
    </row>
    <row r="12" spans="1:15" x14ac:dyDescent="0.75">
      <c r="E12" t="s">
        <v>52</v>
      </c>
      <c r="F12">
        <f>+SUMPRODUCT(L2:L138,K2:K138)</f>
        <v>0.6328125</v>
      </c>
      <c r="J12">
        <v>-11</v>
      </c>
      <c r="K12">
        <f t="shared" si="0"/>
        <v>4.8828125E-4</v>
      </c>
      <c r="L12">
        <v>0</v>
      </c>
      <c r="M12" s="42">
        <f t="shared" si="3"/>
        <v>1.0003385080526823</v>
      </c>
      <c r="N12">
        <f t="shared" si="1"/>
        <v>1</v>
      </c>
      <c r="O12" s="41">
        <f t="shared" si="2"/>
        <v>1.550584877685</v>
      </c>
    </row>
    <row r="13" spans="1:15" x14ac:dyDescent="0.75">
      <c r="F13">
        <f>+ABS(F12-E2)</f>
        <v>7.4628335788464728E-3</v>
      </c>
      <c r="J13">
        <v>-12</v>
      </c>
      <c r="K13">
        <f t="shared" si="0"/>
        <v>2.44140625E-4</v>
      </c>
      <c r="L13">
        <v>0</v>
      </c>
      <c r="M13" s="42">
        <f t="shared" si="3"/>
        <v>1.0001692397053021</v>
      </c>
      <c r="N13">
        <f t="shared" si="1"/>
        <v>1</v>
      </c>
      <c r="O13" s="41">
        <f t="shared" si="2"/>
        <v>1.550584877685</v>
      </c>
    </row>
    <row r="14" spans="1:15" x14ac:dyDescent="0.75">
      <c r="J14">
        <v>-13</v>
      </c>
      <c r="K14">
        <f t="shared" si="0"/>
        <v>1.220703125E-4</v>
      </c>
      <c r="L14">
        <v>0</v>
      </c>
      <c r="M14" s="42">
        <f t="shared" si="3"/>
        <v>1.0000846162726944</v>
      </c>
      <c r="N14">
        <f t="shared" si="1"/>
        <v>1</v>
      </c>
      <c r="O14" s="41">
        <f t="shared" si="2"/>
        <v>1.550584877685</v>
      </c>
    </row>
    <row r="15" spans="1:15" x14ac:dyDescent="0.75">
      <c r="B15">
        <f>5^2.3</f>
        <v>40.516414917319047</v>
      </c>
      <c r="D15">
        <f>5^0.7</f>
        <v>3.0851693136000478</v>
      </c>
      <c r="J15">
        <v>-14</v>
      </c>
      <c r="K15">
        <f t="shared" si="0"/>
        <v>6.103515625E-5</v>
      </c>
      <c r="L15">
        <v>0</v>
      </c>
      <c r="M15" s="42">
        <f t="shared" si="3"/>
        <v>1.0000423072413958</v>
      </c>
      <c r="N15">
        <f t="shared" si="1"/>
        <v>1</v>
      </c>
      <c r="O15" s="41">
        <f t="shared" si="2"/>
        <v>1.550584877685</v>
      </c>
    </row>
    <row r="16" spans="1:15" x14ac:dyDescent="0.75">
      <c r="J16">
        <v>-15</v>
      </c>
      <c r="K16">
        <f t="shared" si="0"/>
        <v>3.0517578125E-5</v>
      </c>
      <c r="L16">
        <v>0</v>
      </c>
      <c r="M16" s="42">
        <f t="shared" si="3"/>
        <v>1.0000211533969647</v>
      </c>
      <c r="N16">
        <f t="shared" si="1"/>
        <v>1</v>
      </c>
      <c r="O16" s="41">
        <f t="shared" si="2"/>
        <v>1.550584877685</v>
      </c>
    </row>
    <row r="17" spans="2:15" x14ac:dyDescent="0.75">
      <c r="B17">
        <f>+LOG(5, 2)</f>
        <v>2.3219280948873622</v>
      </c>
      <c r="D17">
        <f>+LOG(5, 2)</f>
        <v>2.3219280948873622</v>
      </c>
      <c r="J17">
        <v>-16</v>
      </c>
      <c r="K17">
        <f t="shared" si="0"/>
        <v>1.52587890625E-5</v>
      </c>
      <c r="L17">
        <v>0</v>
      </c>
      <c r="M17" s="42">
        <f t="shared" si="3"/>
        <v>1.0000105766425498</v>
      </c>
      <c r="N17">
        <f t="shared" si="1"/>
        <v>1</v>
      </c>
      <c r="O17" s="41">
        <f t="shared" si="2"/>
        <v>1.550584877685</v>
      </c>
    </row>
    <row r="18" spans="2:15" x14ac:dyDescent="0.75">
      <c r="B18">
        <f>+B17*2.3</f>
        <v>5.3404346182409324</v>
      </c>
      <c r="D18">
        <f>+D17*0.7</f>
        <v>1.6253496664211535</v>
      </c>
      <c r="J18">
        <v>-17</v>
      </c>
      <c r="K18">
        <f t="shared" si="0"/>
        <v>7.62939453125E-6</v>
      </c>
      <c r="L18">
        <v>0</v>
      </c>
      <c r="M18" s="42">
        <f t="shared" si="3"/>
        <v>1.0000052883072919</v>
      </c>
      <c r="N18">
        <f t="shared" si="1"/>
        <v>1</v>
      </c>
      <c r="O18" s="41">
        <f t="shared" si="2"/>
        <v>1.550584877685</v>
      </c>
    </row>
    <row r="19" spans="2:15" x14ac:dyDescent="0.75">
      <c r="B19">
        <f>2^B18</f>
        <v>40.516414917319025</v>
      </c>
      <c r="D19">
        <f>2^D18</f>
        <v>3.0851693136000478</v>
      </c>
      <c r="J19">
        <v>-18</v>
      </c>
      <c r="K19">
        <f t="shared" si="0"/>
        <v>3.814697265625E-6</v>
      </c>
      <c r="L19">
        <v>0</v>
      </c>
      <c r="M19" s="42">
        <f t="shared" si="3"/>
        <v>1.0000026441501502</v>
      </c>
      <c r="N19">
        <f t="shared" si="1"/>
        <v>1</v>
      </c>
      <c r="O19" s="41">
        <f t="shared" si="2"/>
        <v>1.550584877685</v>
      </c>
    </row>
    <row r="20" spans="2:15" x14ac:dyDescent="0.75">
      <c r="J20">
        <v>-19</v>
      </c>
      <c r="K20">
        <f t="shared" si="0"/>
        <v>1.9073486328125E-6</v>
      </c>
      <c r="L20">
        <v>0</v>
      </c>
      <c r="M20" s="42">
        <f t="shared" ref="M20:M83" si="4">2^K20</f>
        <v>1.0000013220742012</v>
      </c>
      <c r="N20">
        <f t="shared" ref="N20:N83" si="5">+IF(L20,M20,1)</f>
        <v>1</v>
      </c>
      <c r="O20" s="41">
        <f t="shared" ref="O20:O83" si="6">+O19*N20</f>
        <v>1.550584877685</v>
      </c>
    </row>
    <row r="21" spans="2:15" x14ac:dyDescent="0.75">
      <c r="J21">
        <v>-20</v>
      </c>
      <c r="K21">
        <f t="shared" si="0"/>
        <v>9.5367431640625E-7</v>
      </c>
      <c r="L21">
        <v>0</v>
      </c>
      <c r="M21" s="42">
        <f t="shared" si="4"/>
        <v>1.0000006610368821</v>
      </c>
      <c r="N21">
        <f t="shared" si="5"/>
        <v>1</v>
      </c>
      <c r="O21" s="41">
        <f t="shared" si="6"/>
        <v>1.550584877685</v>
      </c>
    </row>
    <row r="22" spans="2:15" x14ac:dyDescent="0.75">
      <c r="J22">
        <v>-21</v>
      </c>
      <c r="K22">
        <f t="shared" si="0"/>
        <v>4.76837158203125E-7</v>
      </c>
      <c r="L22">
        <v>0</v>
      </c>
      <c r="M22" s="42">
        <f t="shared" si="4"/>
        <v>1.0000003305183864</v>
      </c>
      <c r="N22">
        <f t="shared" si="5"/>
        <v>1</v>
      </c>
      <c r="O22" s="41">
        <f t="shared" si="6"/>
        <v>1.550584877685</v>
      </c>
    </row>
    <row r="23" spans="2:15" x14ac:dyDescent="0.75">
      <c r="J23">
        <v>-22</v>
      </c>
      <c r="K23">
        <f t="shared" si="0"/>
        <v>2.384185791015625E-7</v>
      </c>
      <c r="L23">
        <v>0</v>
      </c>
      <c r="M23" s="42">
        <f t="shared" si="4"/>
        <v>1.0000001652591795</v>
      </c>
      <c r="N23">
        <f t="shared" si="5"/>
        <v>1</v>
      </c>
      <c r="O23" s="41">
        <f t="shared" si="6"/>
        <v>1.550584877685</v>
      </c>
    </row>
    <row r="24" spans="2:15" x14ac:dyDescent="0.75">
      <c r="J24">
        <v>-23</v>
      </c>
      <c r="K24">
        <f t="shared" si="0"/>
        <v>1.1920928955078125E-7</v>
      </c>
      <c r="L24">
        <v>0</v>
      </c>
      <c r="M24" s="42">
        <f t="shared" si="4"/>
        <v>1.0000000826295863</v>
      </c>
      <c r="N24">
        <f t="shared" si="5"/>
        <v>1</v>
      </c>
      <c r="O24" s="41">
        <f t="shared" si="6"/>
        <v>1.550584877685</v>
      </c>
    </row>
    <row r="25" spans="2:15" x14ac:dyDescent="0.75">
      <c r="J25">
        <v>-24</v>
      </c>
      <c r="K25">
        <f t="shared" si="0"/>
        <v>5.9604644775390625E-8</v>
      </c>
      <c r="L25">
        <v>0</v>
      </c>
      <c r="M25" s="42">
        <f t="shared" si="4"/>
        <v>1.0000000413147923</v>
      </c>
      <c r="N25">
        <f t="shared" si="5"/>
        <v>1</v>
      </c>
      <c r="O25" s="41">
        <f t="shared" si="6"/>
        <v>1.550584877685</v>
      </c>
    </row>
    <row r="26" spans="2:15" x14ac:dyDescent="0.75">
      <c r="J26">
        <v>-25</v>
      </c>
      <c r="K26">
        <f t="shared" si="0"/>
        <v>2.9802322387695313E-8</v>
      </c>
      <c r="L26">
        <v>0</v>
      </c>
      <c r="M26" s="42">
        <f t="shared" si="4"/>
        <v>1.000000020657396</v>
      </c>
      <c r="N26">
        <f t="shared" si="5"/>
        <v>1</v>
      </c>
      <c r="O26" s="41">
        <f t="shared" si="6"/>
        <v>1.550584877685</v>
      </c>
    </row>
    <row r="27" spans="2:15" x14ac:dyDescent="0.75">
      <c r="J27">
        <v>-26</v>
      </c>
      <c r="K27">
        <f t="shared" si="0"/>
        <v>1.4901161193847656E-8</v>
      </c>
      <c r="L27">
        <v>0</v>
      </c>
      <c r="M27" s="42">
        <f t="shared" si="4"/>
        <v>1.0000000103286979</v>
      </c>
      <c r="N27">
        <f t="shared" si="5"/>
        <v>1</v>
      </c>
      <c r="O27" s="41">
        <f t="shared" si="6"/>
        <v>1.550584877685</v>
      </c>
    </row>
    <row r="28" spans="2:15" x14ac:dyDescent="0.75">
      <c r="J28">
        <v>-27</v>
      </c>
      <c r="K28">
        <f t="shared" si="0"/>
        <v>7.4505805969238281E-9</v>
      </c>
      <c r="L28">
        <v>0</v>
      </c>
      <c r="M28" s="42">
        <f t="shared" si="4"/>
        <v>1.0000000051643489</v>
      </c>
      <c r="N28">
        <f t="shared" si="5"/>
        <v>1</v>
      </c>
      <c r="O28" s="41">
        <f t="shared" si="6"/>
        <v>1.550584877685</v>
      </c>
    </row>
    <row r="29" spans="2:15" x14ac:dyDescent="0.75">
      <c r="J29">
        <v>-28</v>
      </c>
      <c r="K29">
        <f t="shared" si="0"/>
        <v>3.7252902984619141E-9</v>
      </c>
      <c r="L29">
        <v>0</v>
      </c>
      <c r="M29" s="42">
        <f t="shared" si="4"/>
        <v>1.0000000025821745</v>
      </c>
      <c r="N29">
        <f t="shared" si="5"/>
        <v>1</v>
      </c>
      <c r="O29" s="41">
        <f t="shared" si="6"/>
        <v>1.550584877685</v>
      </c>
    </row>
    <row r="30" spans="2:15" x14ac:dyDescent="0.75">
      <c r="J30">
        <v>-29</v>
      </c>
      <c r="K30">
        <f t="shared" si="0"/>
        <v>1.862645149230957E-9</v>
      </c>
      <c r="L30">
        <v>0</v>
      </c>
      <c r="M30" s="42">
        <f t="shared" si="4"/>
        <v>1.0000000012910872</v>
      </c>
      <c r="N30">
        <f t="shared" si="5"/>
        <v>1</v>
      </c>
      <c r="O30" s="41">
        <f t="shared" si="6"/>
        <v>1.550584877685</v>
      </c>
    </row>
    <row r="31" spans="2:15" x14ac:dyDescent="0.75">
      <c r="J31">
        <v>-30</v>
      </c>
      <c r="K31">
        <f t="shared" si="0"/>
        <v>9.3132257461547852E-10</v>
      </c>
      <c r="L31">
        <v>0</v>
      </c>
      <c r="M31" s="42">
        <f t="shared" si="4"/>
        <v>1.0000000006455436</v>
      </c>
      <c r="N31">
        <f t="shared" si="5"/>
        <v>1</v>
      </c>
      <c r="O31" s="41">
        <f t="shared" si="6"/>
        <v>1.550584877685</v>
      </c>
    </row>
    <row r="32" spans="2:15" x14ac:dyDescent="0.75">
      <c r="J32">
        <v>-31</v>
      </c>
      <c r="K32">
        <f t="shared" si="0"/>
        <v>4.6566128730773926E-10</v>
      </c>
      <c r="L32">
        <v>0</v>
      </c>
      <c r="M32" s="42">
        <f t="shared" si="4"/>
        <v>1.0000000003227718</v>
      </c>
      <c r="N32">
        <f t="shared" si="5"/>
        <v>1</v>
      </c>
      <c r="O32" s="41">
        <f t="shared" si="6"/>
        <v>1.550584877685</v>
      </c>
    </row>
    <row r="33" spans="10:15" x14ac:dyDescent="0.75">
      <c r="J33">
        <v>-32</v>
      </c>
      <c r="K33">
        <f t="shared" si="0"/>
        <v>2.3283064365386963E-10</v>
      </c>
      <c r="L33">
        <v>0</v>
      </c>
      <c r="M33" s="42">
        <f t="shared" si="4"/>
        <v>1.0000000001613858</v>
      </c>
      <c r="N33">
        <f t="shared" si="5"/>
        <v>1</v>
      </c>
      <c r="O33" s="41">
        <f t="shared" si="6"/>
        <v>1.550584877685</v>
      </c>
    </row>
    <row r="34" spans="10:15" x14ac:dyDescent="0.75">
      <c r="J34">
        <v>-33</v>
      </c>
      <c r="K34">
        <f t="shared" si="0"/>
        <v>1.1641532182693481E-10</v>
      </c>
      <c r="L34">
        <v>0</v>
      </c>
      <c r="M34" s="42">
        <f t="shared" si="4"/>
        <v>1.000000000080693</v>
      </c>
      <c r="N34">
        <f t="shared" si="5"/>
        <v>1</v>
      </c>
      <c r="O34" s="41">
        <f t="shared" si="6"/>
        <v>1.550584877685</v>
      </c>
    </row>
    <row r="35" spans="10:15" x14ac:dyDescent="0.75">
      <c r="J35">
        <v>-34</v>
      </c>
      <c r="K35">
        <f t="shared" si="0"/>
        <v>5.8207660913467407E-11</v>
      </c>
      <c r="L35">
        <v>0</v>
      </c>
      <c r="M35" s="42">
        <f t="shared" si="4"/>
        <v>1.0000000000403464</v>
      </c>
      <c r="N35">
        <f t="shared" si="5"/>
        <v>1</v>
      </c>
      <c r="O35" s="41">
        <f t="shared" si="6"/>
        <v>1.550584877685</v>
      </c>
    </row>
    <row r="36" spans="10:15" x14ac:dyDescent="0.75">
      <c r="J36">
        <v>-35</v>
      </c>
      <c r="K36">
        <f t="shared" si="0"/>
        <v>2.9103830456733704E-11</v>
      </c>
      <c r="L36">
        <v>0</v>
      </c>
      <c r="M36" s="42">
        <f t="shared" si="4"/>
        <v>1.0000000000201732</v>
      </c>
      <c r="N36">
        <f t="shared" si="5"/>
        <v>1</v>
      </c>
      <c r="O36" s="41">
        <f t="shared" si="6"/>
        <v>1.550584877685</v>
      </c>
    </row>
    <row r="37" spans="10:15" x14ac:dyDescent="0.75">
      <c r="J37">
        <v>-36</v>
      </c>
      <c r="K37">
        <f t="shared" si="0"/>
        <v>1.4551915228366852E-11</v>
      </c>
      <c r="L37">
        <v>0</v>
      </c>
      <c r="M37" s="42">
        <f t="shared" si="4"/>
        <v>1.0000000000100866</v>
      </c>
      <c r="N37">
        <f t="shared" si="5"/>
        <v>1</v>
      </c>
      <c r="O37" s="41">
        <f t="shared" si="6"/>
        <v>1.550584877685</v>
      </c>
    </row>
    <row r="38" spans="10:15" x14ac:dyDescent="0.75">
      <c r="J38">
        <v>-37</v>
      </c>
      <c r="K38">
        <f t="shared" si="0"/>
        <v>7.2759576141834259E-12</v>
      </c>
      <c r="L38">
        <v>0</v>
      </c>
      <c r="M38" s="42">
        <f t="shared" si="4"/>
        <v>1.0000000000050433</v>
      </c>
      <c r="N38">
        <f t="shared" si="5"/>
        <v>1</v>
      </c>
      <c r="O38" s="41">
        <f t="shared" si="6"/>
        <v>1.550584877685</v>
      </c>
    </row>
    <row r="39" spans="10:15" x14ac:dyDescent="0.75">
      <c r="J39">
        <v>-38</v>
      </c>
      <c r="K39">
        <f t="shared" si="0"/>
        <v>3.637978807091713E-12</v>
      </c>
      <c r="L39">
        <v>0</v>
      </c>
      <c r="M39" s="42">
        <f t="shared" si="4"/>
        <v>1.0000000000025218</v>
      </c>
      <c r="N39">
        <f t="shared" si="5"/>
        <v>1</v>
      </c>
      <c r="O39" s="41">
        <f t="shared" si="6"/>
        <v>1.550584877685</v>
      </c>
    </row>
    <row r="40" spans="10:15" x14ac:dyDescent="0.75">
      <c r="J40">
        <v>-39</v>
      </c>
      <c r="K40">
        <f t="shared" si="0"/>
        <v>1.8189894035458565E-12</v>
      </c>
      <c r="L40">
        <v>0</v>
      </c>
      <c r="M40" s="42">
        <f t="shared" si="4"/>
        <v>1.0000000000012608</v>
      </c>
      <c r="N40">
        <f t="shared" si="5"/>
        <v>1</v>
      </c>
      <c r="O40" s="41">
        <f t="shared" si="6"/>
        <v>1.550584877685</v>
      </c>
    </row>
    <row r="41" spans="10:15" x14ac:dyDescent="0.75">
      <c r="J41">
        <v>-40</v>
      </c>
      <c r="K41">
        <f t="shared" si="0"/>
        <v>9.0949470177292824E-13</v>
      </c>
      <c r="L41">
        <v>0</v>
      </c>
      <c r="M41" s="42">
        <f t="shared" si="4"/>
        <v>1.0000000000006304</v>
      </c>
      <c r="N41">
        <f t="shared" si="5"/>
        <v>1</v>
      </c>
      <c r="O41" s="41">
        <f t="shared" si="6"/>
        <v>1.550584877685</v>
      </c>
    </row>
    <row r="42" spans="10:15" x14ac:dyDescent="0.75">
      <c r="J42">
        <v>-41</v>
      </c>
      <c r="K42">
        <f t="shared" si="0"/>
        <v>4.5474735088646412E-13</v>
      </c>
      <c r="L42">
        <v>0</v>
      </c>
      <c r="M42" s="42">
        <f t="shared" si="4"/>
        <v>1.0000000000003153</v>
      </c>
      <c r="N42">
        <f t="shared" si="5"/>
        <v>1</v>
      </c>
      <c r="O42" s="41">
        <f t="shared" si="6"/>
        <v>1.550584877685</v>
      </c>
    </row>
    <row r="43" spans="10:15" x14ac:dyDescent="0.75">
      <c r="J43">
        <v>-42</v>
      </c>
      <c r="K43">
        <f t="shared" si="0"/>
        <v>2.2737367544323206E-13</v>
      </c>
      <c r="L43">
        <v>0</v>
      </c>
      <c r="M43" s="42">
        <f t="shared" si="4"/>
        <v>1.0000000000001577</v>
      </c>
      <c r="N43">
        <f t="shared" si="5"/>
        <v>1</v>
      </c>
      <c r="O43" s="41">
        <f t="shared" si="6"/>
        <v>1.550584877685</v>
      </c>
    </row>
    <row r="44" spans="10:15" x14ac:dyDescent="0.75">
      <c r="J44">
        <v>-43</v>
      </c>
      <c r="K44">
        <f t="shared" si="0"/>
        <v>1.1368683772161603E-13</v>
      </c>
      <c r="L44">
        <v>0</v>
      </c>
      <c r="M44" s="42">
        <f t="shared" si="4"/>
        <v>1.0000000000000788</v>
      </c>
      <c r="N44">
        <f t="shared" si="5"/>
        <v>1</v>
      </c>
      <c r="O44" s="41">
        <f t="shared" si="6"/>
        <v>1.550584877685</v>
      </c>
    </row>
    <row r="45" spans="10:15" x14ac:dyDescent="0.75">
      <c r="J45">
        <v>-44</v>
      </c>
      <c r="K45">
        <f t="shared" si="0"/>
        <v>5.6843418860808015E-14</v>
      </c>
      <c r="L45">
        <v>0</v>
      </c>
      <c r="M45" s="42">
        <f t="shared" si="4"/>
        <v>1.0000000000000393</v>
      </c>
      <c r="N45">
        <f t="shared" si="5"/>
        <v>1</v>
      </c>
      <c r="O45" s="41">
        <f t="shared" si="6"/>
        <v>1.550584877685</v>
      </c>
    </row>
    <row r="46" spans="10:15" x14ac:dyDescent="0.75">
      <c r="J46">
        <v>-45</v>
      </c>
      <c r="K46">
        <f t="shared" si="0"/>
        <v>2.8421709430404007E-14</v>
      </c>
      <c r="L46">
        <v>0</v>
      </c>
      <c r="M46" s="42">
        <f t="shared" si="4"/>
        <v>1.0000000000000198</v>
      </c>
      <c r="N46">
        <f t="shared" si="5"/>
        <v>1</v>
      </c>
      <c r="O46" s="41">
        <f t="shared" si="6"/>
        <v>1.550584877685</v>
      </c>
    </row>
    <row r="47" spans="10:15" x14ac:dyDescent="0.75">
      <c r="J47">
        <v>-46</v>
      </c>
      <c r="K47">
        <f t="shared" si="0"/>
        <v>1.4210854715202004E-14</v>
      </c>
      <c r="L47">
        <v>0</v>
      </c>
      <c r="M47" s="42">
        <f t="shared" si="4"/>
        <v>1.0000000000000098</v>
      </c>
      <c r="N47">
        <f t="shared" si="5"/>
        <v>1</v>
      </c>
      <c r="O47" s="41">
        <f t="shared" si="6"/>
        <v>1.550584877685</v>
      </c>
    </row>
    <row r="48" spans="10:15" x14ac:dyDescent="0.75">
      <c r="J48">
        <v>-47</v>
      </c>
      <c r="K48">
        <f t="shared" si="0"/>
        <v>7.1054273576010019E-15</v>
      </c>
      <c r="L48">
        <v>0</v>
      </c>
      <c r="M48" s="42">
        <f t="shared" si="4"/>
        <v>1.0000000000000049</v>
      </c>
      <c r="N48">
        <f t="shared" si="5"/>
        <v>1</v>
      </c>
      <c r="O48" s="41">
        <f t="shared" si="6"/>
        <v>1.550584877685</v>
      </c>
    </row>
    <row r="49" spans="10:15" x14ac:dyDescent="0.75">
      <c r="J49">
        <v>-48</v>
      </c>
      <c r="K49">
        <f t="shared" si="0"/>
        <v>3.5527136788005009E-15</v>
      </c>
      <c r="L49">
        <v>0</v>
      </c>
      <c r="M49" s="42">
        <f t="shared" si="4"/>
        <v>1.0000000000000024</v>
      </c>
      <c r="N49">
        <f t="shared" si="5"/>
        <v>1</v>
      </c>
      <c r="O49" s="41">
        <f t="shared" si="6"/>
        <v>1.550584877685</v>
      </c>
    </row>
    <row r="50" spans="10:15" x14ac:dyDescent="0.75">
      <c r="J50">
        <v>-49</v>
      </c>
      <c r="K50">
        <f t="shared" si="0"/>
        <v>1.7763568394002505E-15</v>
      </c>
      <c r="L50">
        <v>0</v>
      </c>
      <c r="M50" s="42">
        <f t="shared" si="4"/>
        <v>1.0000000000000013</v>
      </c>
      <c r="N50">
        <f t="shared" si="5"/>
        <v>1</v>
      </c>
      <c r="O50" s="41">
        <f t="shared" si="6"/>
        <v>1.550584877685</v>
      </c>
    </row>
    <row r="51" spans="10:15" x14ac:dyDescent="0.75">
      <c r="J51">
        <v>-50</v>
      </c>
      <c r="K51">
        <f t="shared" si="0"/>
        <v>8.8817841970012523E-16</v>
      </c>
      <c r="L51">
        <v>0</v>
      </c>
      <c r="M51" s="42">
        <f t="shared" si="4"/>
        <v>1.0000000000000007</v>
      </c>
      <c r="N51">
        <f t="shared" si="5"/>
        <v>1</v>
      </c>
      <c r="O51" s="41">
        <f t="shared" si="6"/>
        <v>1.550584877685</v>
      </c>
    </row>
    <row r="52" spans="10:15" x14ac:dyDescent="0.75">
      <c r="J52">
        <v>-51</v>
      </c>
      <c r="K52">
        <f t="shared" si="0"/>
        <v>4.4408920985006262E-16</v>
      </c>
      <c r="L52">
        <v>0</v>
      </c>
      <c r="M52" s="42">
        <f t="shared" si="4"/>
        <v>1.0000000000000002</v>
      </c>
      <c r="N52">
        <f t="shared" si="5"/>
        <v>1</v>
      </c>
      <c r="O52" s="41">
        <f t="shared" si="6"/>
        <v>1.550584877685</v>
      </c>
    </row>
    <row r="53" spans="10:15" x14ac:dyDescent="0.75">
      <c r="J53">
        <v>-52</v>
      </c>
      <c r="K53">
        <f t="shared" si="0"/>
        <v>2.2204460492503131E-16</v>
      </c>
      <c r="L53">
        <v>0</v>
      </c>
      <c r="M53" s="42">
        <f t="shared" si="4"/>
        <v>1.0000000000000002</v>
      </c>
      <c r="N53">
        <f t="shared" si="5"/>
        <v>1</v>
      </c>
      <c r="O53" s="41">
        <f t="shared" si="6"/>
        <v>1.550584877685</v>
      </c>
    </row>
    <row r="54" spans="10:15" x14ac:dyDescent="0.75">
      <c r="J54">
        <v>-53</v>
      </c>
      <c r="K54">
        <f t="shared" si="0"/>
        <v>1.1102230246251565E-16</v>
      </c>
      <c r="L54">
        <v>0</v>
      </c>
      <c r="M54" s="42">
        <f t="shared" si="4"/>
        <v>1</v>
      </c>
      <c r="N54">
        <f t="shared" si="5"/>
        <v>1</v>
      </c>
      <c r="O54" s="41">
        <f t="shared" si="6"/>
        <v>1.550584877685</v>
      </c>
    </row>
    <row r="55" spans="10:15" x14ac:dyDescent="0.75">
      <c r="J55">
        <v>-54</v>
      </c>
      <c r="K55">
        <f t="shared" si="0"/>
        <v>5.5511151231257827E-17</v>
      </c>
      <c r="L55">
        <v>0</v>
      </c>
      <c r="M55" s="42">
        <f t="shared" si="4"/>
        <v>1</v>
      </c>
      <c r="N55">
        <f t="shared" si="5"/>
        <v>1</v>
      </c>
      <c r="O55" s="41">
        <f t="shared" si="6"/>
        <v>1.550584877685</v>
      </c>
    </row>
    <row r="56" spans="10:15" x14ac:dyDescent="0.75">
      <c r="J56">
        <v>-55</v>
      </c>
      <c r="K56">
        <f t="shared" si="0"/>
        <v>2.7755575615628914E-17</v>
      </c>
      <c r="L56">
        <v>0</v>
      </c>
      <c r="M56" s="42">
        <f t="shared" si="4"/>
        <v>1</v>
      </c>
      <c r="N56">
        <f t="shared" si="5"/>
        <v>1</v>
      </c>
      <c r="O56" s="41">
        <f t="shared" si="6"/>
        <v>1.550584877685</v>
      </c>
    </row>
    <row r="57" spans="10:15" x14ac:dyDescent="0.75">
      <c r="J57">
        <v>-56</v>
      </c>
      <c r="K57">
        <f t="shared" si="0"/>
        <v>1.3877787807814457E-17</v>
      </c>
      <c r="L57">
        <v>0</v>
      </c>
      <c r="M57" s="42">
        <f t="shared" si="4"/>
        <v>1</v>
      </c>
      <c r="N57">
        <f t="shared" si="5"/>
        <v>1</v>
      </c>
      <c r="O57" s="41">
        <f t="shared" si="6"/>
        <v>1.550584877685</v>
      </c>
    </row>
    <row r="58" spans="10:15" x14ac:dyDescent="0.75">
      <c r="J58">
        <v>-57</v>
      </c>
      <c r="K58">
        <f t="shared" si="0"/>
        <v>6.9388939039072284E-18</v>
      </c>
      <c r="L58">
        <v>0</v>
      </c>
      <c r="M58" s="42">
        <f t="shared" si="4"/>
        <v>1</v>
      </c>
      <c r="N58">
        <f t="shared" si="5"/>
        <v>1</v>
      </c>
      <c r="O58" s="41">
        <f t="shared" si="6"/>
        <v>1.550584877685</v>
      </c>
    </row>
    <row r="59" spans="10:15" x14ac:dyDescent="0.75">
      <c r="J59">
        <v>-58</v>
      </c>
      <c r="K59">
        <f t="shared" si="0"/>
        <v>3.4694469519536142E-18</v>
      </c>
      <c r="L59">
        <v>0</v>
      </c>
      <c r="M59" s="42">
        <f t="shared" si="4"/>
        <v>1</v>
      </c>
      <c r="N59">
        <f t="shared" si="5"/>
        <v>1</v>
      </c>
      <c r="O59" s="41">
        <f t="shared" si="6"/>
        <v>1.550584877685</v>
      </c>
    </row>
    <row r="60" spans="10:15" x14ac:dyDescent="0.75">
      <c r="J60">
        <v>-59</v>
      </c>
      <c r="K60">
        <f t="shared" si="0"/>
        <v>1.7347234759768071E-18</v>
      </c>
      <c r="L60">
        <v>0</v>
      </c>
      <c r="M60" s="42">
        <f t="shared" si="4"/>
        <v>1</v>
      </c>
      <c r="N60">
        <f t="shared" si="5"/>
        <v>1</v>
      </c>
      <c r="O60" s="41">
        <f t="shared" si="6"/>
        <v>1.550584877685</v>
      </c>
    </row>
    <row r="61" spans="10:15" x14ac:dyDescent="0.75">
      <c r="J61">
        <v>-60</v>
      </c>
      <c r="K61">
        <f t="shared" si="0"/>
        <v>8.6736173798840355E-19</v>
      </c>
      <c r="L61">
        <v>0</v>
      </c>
      <c r="M61" s="42">
        <f t="shared" si="4"/>
        <v>1</v>
      </c>
      <c r="N61">
        <f t="shared" si="5"/>
        <v>1</v>
      </c>
      <c r="O61" s="41">
        <f t="shared" si="6"/>
        <v>1.550584877685</v>
      </c>
    </row>
    <row r="62" spans="10:15" x14ac:dyDescent="0.75">
      <c r="J62">
        <v>-61</v>
      </c>
      <c r="K62">
        <f t="shared" si="0"/>
        <v>4.3368086899420177E-19</v>
      </c>
      <c r="L62">
        <v>0</v>
      </c>
      <c r="M62" s="42">
        <f t="shared" si="4"/>
        <v>1</v>
      </c>
      <c r="N62">
        <f t="shared" si="5"/>
        <v>1</v>
      </c>
      <c r="O62" s="41">
        <f t="shared" si="6"/>
        <v>1.550584877685</v>
      </c>
    </row>
    <row r="63" spans="10:15" x14ac:dyDescent="0.75">
      <c r="J63">
        <v>-62</v>
      </c>
      <c r="K63">
        <f t="shared" si="0"/>
        <v>2.1684043449710089E-19</v>
      </c>
      <c r="L63">
        <v>0</v>
      </c>
      <c r="M63" s="42">
        <f t="shared" si="4"/>
        <v>1</v>
      </c>
      <c r="N63">
        <f t="shared" si="5"/>
        <v>1</v>
      </c>
      <c r="O63" s="41">
        <f t="shared" si="6"/>
        <v>1.550584877685</v>
      </c>
    </row>
    <row r="64" spans="10:15" x14ac:dyDescent="0.75">
      <c r="J64">
        <v>-63</v>
      </c>
      <c r="K64">
        <f t="shared" si="0"/>
        <v>1.0842021724855044E-19</v>
      </c>
      <c r="L64">
        <v>0</v>
      </c>
      <c r="M64" s="42">
        <f t="shared" si="4"/>
        <v>1</v>
      </c>
      <c r="N64">
        <f t="shared" si="5"/>
        <v>1</v>
      </c>
      <c r="O64" s="41">
        <f t="shared" si="6"/>
        <v>1.550584877685</v>
      </c>
    </row>
    <row r="65" spans="10:15" x14ac:dyDescent="0.75">
      <c r="J65">
        <v>-64</v>
      </c>
      <c r="K65">
        <f t="shared" si="0"/>
        <v>5.4210108624275222E-20</v>
      </c>
      <c r="L65">
        <v>0</v>
      </c>
      <c r="M65" s="42">
        <f t="shared" si="4"/>
        <v>1</v>
      </c>
      <c r="N65">
        <f t="shared" si="5"/>
        <v>1</v>
      </c>
      <c r="O65" s="41">
        <f t="shared" si="6"/>
        <v>1.550584877685</v>
      </c>
    </row>
    <row r="66" spans="10:15" x14ac:dyDescent="0.75">
      <c r="J66">
        <v>-65</v>
      </c>
      <c r="K66">
        <f t="shared" si="0"/>
        <v>2.7105054312137611E-20</v>
      </c>
      <c r="L66">
        <v>0</v>
      </c>
      <c r="M66" s="42">
        <f t="shared" si="4"/>
        <v>1</v>
      </c>
      <c r="N66">
        <f t="shared" si="5"/>
        <v>1</v>
      </c>
      <c r="O66" s="41">
        <f t="shared" si="6"/>
        <v>1.550584877685</v>
      </c>
    </row>
    <row r="67" spans="10:15" x14ac:dyDescent="0.75">
      <c r="J67">
        <v>-66</v>
      </c>
      <c r="K67">
        <f t="shared" ref="K67:K130" si="7">2^J67</f>
        <v>1.3552527156068805E-20</v>
      </c>
      <c r="L67">
        <v>0</v>
      </c>
      <c r="M67" s="42">
        <f t="shared" si="4"/>
        <v>1</v>
      </c>
      <c r="N67">
        <f t="shared" si="5"/>
        <v>1</v>
      </c>
      <c r="O67" s="41">
        <f t="shared" si="6"/>
        <v>1.550584877685</v>
      </c>
    </row>
    <row r="68" spans="10:15" x14ac:dyDescent="0.75">
      <c r="J68">
        <v>-67</v>
      </c>
      <c r="K68">
        <f t="shared" si="7"/>
        <v>6.7762635780344027E-21</v>
      </c>
      <c r="L68">
        <v>0</v>
      </c>
      <c r="M68" s="42">
        <f t="shared" si="4"/>
        <v>1</v>
      </c>
      <c r="N68">
        <f t="shared" si="5"/>
        <v>1</v>
      </c>
      <c r="O68" s="41">
        <f t="shared" si="6"/>
        <v>1.550584877685</v>
      </c>
    </row>
    <row r="69" spans="10:15" x14ac:dyDescent="0.75">
      <c r="J69">
        <v>-68</v>
      </c>
      <c r="K69">
        <f t="shared" si="7"/>
        <v>3.3881317890172014E-21</v>
      </c>
      <c r="L69">
        <v>0</v>
      </c>
      <c r="M69" s="42">
        <f t="shared" si="4"/>
        <v>1</v>
      </c>
      <c r="N69">
        <f t="shared" si="5"/>
        <v>1</v>
      </c>
      <c r="O69" s="41">
        <f t="shared" si="6"/>
        <v>1.550584877685</v>
      </c>
    </row>
    <row r="70" spans="10:15" x14ac:dyDescent="0.75">
      <c r="J70">
        <v>-69</v>
      </c>
      <c r="K70">
        <f t="shared" si="7"/>
        <v>1.6940658945086007E-21</v>
      </c>
      <c r="L70">
        <v>0</v>
      </c>
      <c r="M70" s="42">
        <f t="shared" si="4"/>
        <v>1</v>
      </c>
      <c r="N70">
        <f t="shared" si="5"/>
        <v>1</v>
      </c>
      <c r="O70" s="41">
        <f t="shared" si="6"/>
        <v>1.550584877685</v>
      </c>
    </row>
    <row r="71" spans="10:15" x14ac:dyDescent="0.75">
      <c r="J71">
        <v>-70</v>
      </c>
      <c r="K71">
        <f t="shared" si="7"/>
        <v>8.4703294725430034E-22</v>
      </c>
      <c r="L71">
        <v>0</v>
      </c>
      <c r="M71" s="42">
        <f t="shared" si="4"/>
        <v>1</v>
      </c>
      <c r="N71">
        <f t="shared" si="5"/>
        <v>1</v>
      </c>
      <c r="O71" s="41">
        <f t="shared" si="6"/>
        <v>1.550584877685</v>
      </c>
    </row>
    <row r="72" spans="10:15" x14ac:dyDescent="0.75">
      <c r="J72">
        <v>-71</v>
      </c>
      <c r="K72">
        <f t="shared" si="7"/>
        <v>4.2351647362715017E-22</v>
      </c>
      <c r="L72">
        <v>0</v>
      </c>
      <c r="M72" s="42">
        <f t="shared" si="4"/>
        <v>1</v>
      </c>
      <c r="N72">
        <f t="shared" si="5"/>
        <v>1</v>
      </c>
      <c r="O72" s="41">
        <f t="shared" si="6"/>
        <v>1.550584877685</v>
      </c>
    </row>
    <row r="73" spans="10:15" x14ac:dyDescent="0.75">
      <c r="J73">
        <v>-72</v>
      </c>
      <c r="K73">
        <f t="shared" si="7"/>
        <v>2.1175823681357508E-22</v>
      </c>
      <c r="L73">
        <v>0</v>
      </c>
      <c r="M73" s="42">
        <f t="shared" si="4"/>
        <v>1</v>
      </c>
      <c r="N73">
        <f t="shared" si="5"/>
        <v>1</v>
      </c>
      <c r="O73" s="41">
        <f t="shared" si="6"/>
        <v>1.550584877685</v>
      </c>
    </row>
    <row r="74" spans="10:15" x14ac:dyDescent="0.75">
      <c r="J74">
        <v>-73</v>
      </c>
      <c r="K74">
        <f t="shared" si="7"/>
        <v>1.0587911840678754E-22</v>
      </c>
      <c r="L74">
        <v>0</v>
      </c>
      <c r="M74" s="42">
        <f t="shared" si="4"/>
        <v>1</v>
      </c>
      <c r="N74">
        <f t="shared" si="5"/>
        <v>1</v>
      </c>
      <c r="O74" s="41">
        <f t="shared" si="6"/>
        <v>1.550584877685</v>
      </c>
    </row>
    <row r="75" spans="10:15" x14ac:dyDescent="0.75">
      <c r="J75">
        <v>-74</v>
      </c>
      <c r="K75">
        <f t="shared" si="7"/>
        <v>5.2939559203393771E-23</v>
      </c>
      <c r="L75">
        <v>0</v>
      </c>
      <c r="M75" s="42">
        <f t="shared" si="4"/>
        <v>1</v>
      </c>
      <c r="N75">
        <f t="shared" si="5"/>
        <v>1</v>
      </c>
      <c r="O75" s="41">
        <f t="shared" si="6"/>
        <v>1.550584877685</v>
      </c>
    </row>
    <row r="76" spans="10:15" x14ac:dyDescent="0.75">
      <c r="J76">
        <v>-75</v>
      </c>
      <c r="K76">
        <f t="shared" si="7"/>
        <v>2.6469779601696886E-23</v>
      </c>
      <c r="L76">
        <v>0</v>
      </c>
      <c r="M76" s="42">
        <f t="shared" si="4"/>
        <v>1</v>
      </c>
      <c r="N76">
        <f t="shared" si="5"/>
        <v>1</v>
      </c>
      <c r="O76" s="41">
        <f t="shared" si="6"/>
        <v>1.550584877685</v>
      </c>
    </row>
    <row r="77" spans="10:15" x14ac:dyDescent="0.75">
      <c r="J77">
        <v>-76</v>
      </c>
      <c r="K77">
        <f t="shared" si="7"/>
        <v>1.3234889800848443E-23</v>
      </c>
      <c r="L77">
        <v>0</v>
      </c>
      <c r="M77" s="42">
        <f t="shared" si="4"/>
        <v>1</v>
      </c>
      <c r="N77">
        <f t="shared" si="5"/>
        <v>1</v>
      </c>
      <c r="O77" s="41">
        <f t="shared" si="6"/>
        <v>1.550584877685</v>
      </c>
    </row>
    <row r="78" spans="10:15" x14ac:dyDescent="0.75">
      <c r="J78">
        <v>-77</v>
      </c>
      <c r="K78">
        <f t="shared" si="7"/>
        <v>6.6174449004242214E-24</v>
      </c>
      <c r="L78">
        <v>0</v>
      </c>
      <c r="M78" s="42">
        <f t="shared" si="4"/>
        <v>1</v>
      </c>
      <c r="N78">
        <f t="shared" si="5"/>
        <v>1</v>
      </c>
      <c r="O78" s="41">
        <f t="shared" si="6"/>
        <v>1.550584877685</v>
      </c>
    </row>
    <row r="79" spans="10:15" x14ac:dyDescent="0.75">
      <c r="J79">
        <v>-78</v>
      </c>
      <c r="K79">
        <f t="shared" si="7"/>
        <v>3.3087224502121107E-24</v>
      </c>
      <c r="L79">
        <v>0</v>
      </c>
      <c r="M79" s="42">
        <f t="shared" si="4"/>
        <v>1</v>
      </c>
      <c r="N79">
        <f t="shared" si="5"/>
        <v>1</v>
      </c>
      <c r="O79" s="41">
        <f t="shared" si="6"/>
        <v>1.550584877685</v>
      </c>
    </row>
    <row r="80" spans="10:15" x14ac:dyDescent="0.75">
      <c r="J80">
        <v>-79</v>
      </c>
      <c r="K80">
        <f t="shared" si="7"/>
        <v>1.6543612251060553E-24</v>
      </c>
      <c r="L80">
        <v>0</v>
      </c>
      <c r="M80" s="42">
        <f t="shared" si="4"/>
        <v>1</v>
      </c>
      <c r="N80">
        <f t="shared" si="5"/>
        <v>1</v>
      </c>
      <c r="O80" s="41">
        <f t="shared" si="6"/>
        <v>1.550584877685</v>
      </c>
    </row>
    <row r="81" spans="10:15" x14ac:dyDescent="0.75">
      <c r="J81">
        <v>-80</v>
      </c>
      <c r="K81">
        <f t="shared" si="7"/>
        <v>8.2718061255302767E-25</v>
      </c>
      <c r="L81">
        <v>0</v>
      </c>
      <c r="M81" s="42">
        <f t="shared" si="4"/>
        <v>1</v>
      </c>
      <c r="N81">
        <f t="shared" si="5"/>
        <v>1</v>
      </c>
      <c r="O81" s="41">
        <f t="shared" si="6"/>
        <v>1.550584877685</v>
      </c>
    </row>
    <row r="82" spans="10:15" x14ac:dyDescent="0.75">
      <c r="J82">
        <v>-81</v>
      </c>
      <c r="K82">
        <f t="shared" si="7"/>
        <v>4.1359030627651384E-25</v>
      </c>
      <c r="L82">
        <v>0</v>
      </c>
      <c r="M82" s="42">
        <f t="shared" si="4"/>
        <v>1</v>
      </c>
      <c r="N82">
        <f t="shared" si="5"/>
        <v>1</v>
      </c>
      <c r="O82" s="41">
        <f t="shared" si="6"/>
        <v>1.550584877685</v>
      </c>
    </row>
    <row r="83" spans="10:15" x14ac:dyDescent="0.75">
      <c r="J83">
        <v>-82</v>
      </c>
      <c r="K83">
        <f t="shared" si="7"/>
        <v>2.0679515313825692E-25</v>
      </c>
      <c r="L83">
        <v>0</v>
      </c>
      <c r="M83" s="42">
        <f t="shared" si="4"/>
        <v>1</v>
      </c>
      <c r="N83">
        <f t="shared" si="5"/>
        <v>1</v>
      </c>
      <c r="O83" s="41">
        <f t="shared" si="6"/>
        <v>1.550584877685</v>
      </c>
    </row>
    <row r="84" spans="10:15" x14ac:dyDescent="0.75">
      <c r="J84">
        <v>-83</v>
      </c>
      <c r="K84">
        <f t="shared" si="7"/>
        <v>1.0339757656912846E-25</v>
      </c>
      <c r="L84">
        <v>0</v>
      </c>
      <c r="M84" s="42">
        <f t="shared" ref="M84:M138" si="8">2^K84</f>
        <v>1</v>
      </c>
      <c r="N84">
        <f t="shared" ref="N84:N138" si="9">+IF(L84,M84,1)</f>
        <v>1</v>
      </c>
      <c r="O84" s="41">
        <f t="shared" ref="O84:O138" si="10">+O83*N84</f>
        <v>1.550584877685</v>
      </c>
    </row>
    <row r="85" spans="10:15" x14ac:dyDescent="0.75">
      <c r="J85">
        <v>-84</v>
      </c>
      <c r="K85">
        <f t="shared" si="7"/>
        <v>5.169878828456423E-26</v>
      </c>
      <c r="L85">
        <v>0</v>
      </c>
      <c r="M85" s="42">
        <f t="shared" si="8"/>
        <v>1</v>
      </c>
      <c r="N85">
        <f t="shared" si="9"/>
        <v>1</v>
      </c>
      <c r="O85" s="41">
        <f t="shared" si="10"/>
        <v>1.550584877685</v>
      </c>
    </row>
    <row r="86" spans="10:15" x14ac:dyDescent="0.75">
      <c r="J86">
        <v>-85</v>
      </c>
      <c r="K86">
        <f t="shared" si="7"/>
        <v>2.5849394142282115E-26</v>
      </c>
      <c r="L86">
        <v>0</v>
      </c>
      <c r="M86" s="42">
        <f t="shared" si="8"/>
        <v>1</v>
      </c>
      <c r="N86">
        <f t="shared" si="9"/>
        <v>1</v>
      </c>
      <c r="O86" s="41">
        <f t="shared" si="10"/>
        <v>1.550584877685</v>
      </c>
    </row>
    <row r="87" spans="10:15" x14ac:dyDescent="0.75">
      <c r="J87">
        <v>-86</v>
      </c>
      <c r="K87">
        <f t="shared" si="7"/>
        <v>1.2924697071141057E-26</v>
      </c>
      <c r="L87">
        <v>0</v>
      </c>
      <c r="M87" s="42">
        <f t="shared" si="8"/>
        <v>1</v>
      </c>
      <c r="N87">
        <f t="shared" si="9"/>
        <v>1</v>
      </c>
      <c r="O87" s="41">
        <f t="shared" si="10"/>
        <v>1.550584877685</v>
      </c>
    </row>
    <row r="88" spans="10:15" x14ac:dyDescent="0.75">
      <c r="J88">
        <v>-87</v>
      </c>
      <c r="K88">
        <f t="shared" si="7"/>
        <v>6.4623485355705287E-27</v>
      </c>
      <c r="L88">
        <v>0</v>
      </c>
      <c r="M88" s="42">
        <f t="shared" si="8"/>
        <v>1</v>
      </c>
      <c r="N88">
        <f t="shared" si="9"/>
        <v>1</v>
      </c>
      <c r="O88" s="41">
        <f t="shared" si="10"/>
        <v>1.550584877685</v>
      </c>
    </row>
    <row r="89" spans="10:15" x14ac:dyDescent="0.75">
      <c r="J89">
        <v>-88</v>
      </c>
      <c r="K89">
        <f t="shared" si="7"/>
        <v>3.2311742677852644E-27</v>
      </c>
      <c r="L89">
        <v>0</v>
      </c>
      <c r="M89" s="42">
        <f t="shared" si="8"/>
        <v>1</v>
      </c>
      <c r="N89">
        <f t="shared" si="9"/>
        <v>1</v>
      </c>
      <c r="O89" s="41">
        <f t="shared" si="10"/>
        <v>1.550584877685</v>
      </c>
    </row>
    <row r="90" spans="10:15" x14ac:dyDescent="0.75">
      <c r="J90">
        <v>-89</v>
      </c>
      <c r="K90">
        <f t="shared" si="7"/>
        <v>1.6155871338926322E-27</v>
      </c>
      <c r="L90">
        <v>0</v>
      </c>
      <c r="M90" s="42">
        <f t="shared" si="8"/>
        <v>1</v>
      </c>
      <c r="N90">
        <f t="shared" si="9"/>
        <v>1</v>
      </c>
      <c r="O90" s="41">
        <f t="shared" si="10"/>
        <v>1.550584877685</v>
      </c>
    </row>
    <row r="91" spans="10:15" x14ac:dyDescent="0.75">
      <c r="J91">
        <v>-90</v>
      </c>
      <c r="K91">
        <f t="shared" si="7"/>
        <v>8.0779356694631609E-28</v>
      </c>
      <c r="L91">
        <v>0</v>
      </c>
      <c r="M91" s="42">
        <f t="shared" si="8"/>
        <v>1</v>
      </c>
      <c r="N91">
        <f t="shared" si="9"/>
        <v>1</v>
      </c>
      <c r="O91" s="41">
        <f t="shared" si="10"/>
        <v>1.550584877685</v>
      </c>
    </row>
    <row r="92" spans="10:15" x14ac:dyDescent="0.75">
      <c r="J92">
        <v>-91</v>
      </c>
      <c r="K92">
        <f t="shared" si="7"/>
        <v>4.0389678347315804E-28</v>
      </c>
      <c r="L92">
        <v>0</v>
      </c>
      <c r="M92" s="42">
        <f t="shared" si="8"/>
        <v>1</v>
      </c>
      <c r="N92">
        <f t="shared" si="9"/>
        <v>1</v>
      </c>
      <c r="O92" s="41">
        <f t="shared" si="10"/>
        <v>1.550584877685</v>
      </c>
    </row>
    <row r="93" spans="10:15" x14ac:dyDescent="0.75">
      <c r="J93">
        <v>-92</v>
      </c>
      <c r="K93">
        <f t="shared" si="7"/>
        <v>2.0194839173657902E-28</v>
      </c>
      <c r="L93">
        <v>0</v>
      </c>
      <c r="M93" s="42">
        <f t="shared" si="8"/>
        <v>1</v>
      </c>
      <c r="N93">
        <f t="shared" si="9"/>
        <v>1</v>
      </c>
      <c r="O93" s="41">
        <f t="shared" si="10"/>
        <v>1.550584877685</v>
      </c>
    </row>
    <row r="94" spans="10:15" x14ac:dyDescent="0.75">
      <c r="J94">
        <v>-93</v>
      </c>
      <c r="K94">
        <f t="shared" si="7"/>
        <v>1.0097419586828951E-28</v>
      </c>
      <c r="L94">
        <v>0</v>
      </c>
      <c r="M94" s="42">
        <f t="shared" si="8"/>
        <v>1</v>
      </c>
      <c r="N94">
        <f t="shared" si="9"/>
        <v>1</v>
      </c>
      <c r="O94" s="41">
        <f t="shared" si="10"/>
        <v>1.550584877685</v>
      </c>
    </row>
    <row r="95" spans="10:15" x14ac:dyDescent="0.75">
      <c r="J95">
        <v>-94</v>
      </c>
      <c r="K95">
        <f t="shared" si="7"/>
        <v>5.0487097934144756E-29</v>
      </c>
      <c r="L95">
        <v>0</v>
      </c>
      <c r="M95" s="42">
        <f t="shared" si="8"/>
        <v>1</v>
      </c>
      <c r="N95">
        <f t="shared" si="9"/>
        <v>1</v>
      </c>
      <c r="O95" s="41">
        <f t="shared" si="10"/>
        <v>1.550584877685</v>
      </c>
    </row>
    <row r="96" spans="10:15" x14ac:dyDescent="0.75">
      <c r="J96">
        <v>-95</v>
      </c>
      <c r="K96">
        <f t="shared" si="7"/>
        <v>2.5243548967072378E-29</v>
      </c>
      <c r="L96">
        <v>0</v>
      </c>
      <c r="M96" s="42">
        <f t="shared" si="8"/>
        <v>1</v>
      </c>
      <c r="N96">
        <f t="shared" si="9"/>
        <v>1</v>
      </c>
      <c r="O96" s="41">
        <f t="shared" si="10"/>
        <v>1.550584877685</v>
      </c>
    </row>
    <row r="97" spans="10:15" x14ac:dyDescent="0.75">
      <c r="J97">
        <v>-96</v>
      </c>
      <c r="K97">
        <f t="shared" si="7"/>
        <v>1.2621774483536189E-29</v>
      </c>
      <c r="L97">
        <v>0</v>
      </c>
      <c r="M97" s="42">
        <f t="shared" si="8"/>
        <v>1</v>
      </c>
      <c r="N97">
        <f t="shared" si="9"/>
        <v>1</v>
      </c>
      <c r="O97" s="41">
        <f t="shared" si="10"/>
        <v>1.550584877685</v>
      </c>
    </row>
    <row r="98" spans="10:15" x14ac:dyDescent="0.75">
      <c r="J98">
        <v>-97</v>
      </c>
      <c r="K98">
        <f t="shared" si="7"/>
        <v>6.3108872417680944E-30</v>
      </c>
      <c r="L98">
        <v>0</v>
      </c>
      <c r="M98" s="42">
        <f t="shared" si="8"/>
        <v>1</v>
      </c>
      <c r="N98">
        <f t="shared" si="9"/>
        <v>1</v>
      </c>
      <c r="O98" s="41">
        <f t="shared" si="10"/>
        <v>1.550584877685</v>
      </c>
    </row>
    <row r="99" spans="10:15" x14ac:dyDescent="0.75">
      <c r="J99">
        <v>-98</v>
      </c>
      <c r="K99">
        <f t="shared" si="7"/>
        <v>3.1554436208840472E-30</v>
      </c>
      <c r="L99">
        <v>0</v>
      </c>
      <c r="M99" s="42">
        <f t="shared" si="8"/>
        <v>1</v>
      </c>
      <c r="N99">
        <f t="shared" si="9"/>
        <v>1</v>
      </c>
      <c r="O99" s="41">
        <f t="shared" si="10"/>
        <v>1.550584877685</v>
      </c>
    </row>
    <row r="100" spans="10:15" x14ac:dyDescent="0.75">
      <c r="J100">
        <v>-99</v>
      </c>
      <c r="K100">
        <f t="shared" si="7"/>
        <v>1.5777218104420236E-30</v>
      </c>
      <c r="L100">
        <v>0</v>
      </c>
      <c r="M100" s="42">
        <f t="shared" si="8"/>
        <v>1</v>
      </c>
      <c r="N100">
        <f t="shared" si="9"/>
        <v>1</v>
      </c>
      <c r="O100" s="41">
        <f t="shared" si="10"/>
        <v>1.550584877685</v>
      </c>
    </row>
    <row r="101" spans="10:15" x14ac:dyDescent="0.75">
      <c r="J101">
        <v>-100</v>
      </c>
      <c r="K101">
        <f t="shared" si="7"/>
        <v>7.8886090522101181E-31</v>
      </c>
      <c r="L101">
        <v>0</v>
      </c>
      <c r="M101" s="42">
        <f t="shared" si="8"/>
        <v>1</v>
      </c>
      <c r="N101">
        <f t="shared" si="9"/>
        <v>1</v>
      </c>
      <c r="O101" s="41">
        <f t="shared" si="10"/>
        <v>1.550584877685</v>
      </c>
    </row>
    <row r="102" spans="10:15" x14ac:dyDescent="0.75">
      <c r="J102">
        <v>-101</v>
      </c>
      <c r="K102">
        <f t="shared" si="7"/>
        <v>3.944304526105059E-31</v>
      </c>
      <c r="L102">
        <v>0</v>
      </c>
      <c r="M102" s="42">
        <f t="shared" si="8"/>
        <v>1</v>
      </c>
      <c r="N102">
        <f t="shared" si="9"/>
        <v>1</v>
      </c>
      <c r="O102" s="41">
        <f t="shared" si="10"/>
        <v>1.550584877685</v>
      </c>
    </row>
    <row r="103" spans="10:15" x14ac:dyDescent="0.75">
      <c r="J103">
        <v>-102</v>
      </c>
      <c r="K103">
        <f t="shared" si="7"/>
        <v>1.9721522630525295E-31</v>
      </c>
      <c r="L103">
        <v>0</v>
      </c>
      <c r="M103" s="42">
        <f t="shared" si="8"/>
        <v>1</v>
      </c>
      <c r="N103">
        <f t="shared" si="9"/>
        <v>1</v>
      </c>
      <c r="O103" s="41">
        <f t="shared" si="10"/>
        <v>1.550584877685</v>
      </c>
    </row>
    <row r="104" spans="10:15" x14ac:dyDescent="0.75">
      <c r="J104">
        <v>-103</v>
      </c>
      <c r="K104">
        <f t="shared" si="7"/>
        <v>9.8607613152626476E-32</v>
      </c>
      <c r="L104">
        <v>0</v>
      </c>
      <c r="M104" s="42">
        <f t="shared" si="8"/>
        <v>1</v>
      </c>
      <c r="N104">
        <f t="shared" si="9"/>
        <v>1</v>
      </c>
      <c r="O104" s="41">
        <f t="shared" si="10"/>
        <v>1.550584877685</v>
      </c>
    </row>
    <row r="105" spans="10:15" x14ac:dyDescent="0.75">
      <c r="J105">
        <v>-104</v>
      </c>
      <c r="K105">
        <f t="shared" si="7"/>
        <v>4.9303806576313238E-32</v>
      </c>
      <c r="L105">
        <v>0</v>
      </c>
      <c r="M105" s="42">
        <f t="shared" si="8"/>
        <v>1</v>
      </c>
      <c r="N105">
        <f t="shared" si="9"/>
        <v>1</v>
      </c>
      <c r="O105" s="41">
        <f t="shared" si="10"/>
        <v>1.550584877685</v>
      </c>
    </row>
    <row r="106" spans="10:15" x14ac:dyDescent="0.75">
      <c r="J106">
        <v>-105</v>
      </c>
      <c r="K106">
        <f t="shared" si="7"/>
        <v>2.4651903288156619E-32</v>
      </c>
      <c r="L106">
        <v>0</v>
      </c>
      <c r="M106" s="42">
        <f t="shared" si="8"/>
        <v>1</v>
      </c>
      <c r="N106">
        <f t="shared" si="9"/>
        <v>1</v>
      </c>
      <c r="O106" s="41">
        <f t="shared" si="10"/>
        <v>1.550584877685</v>
      </c>
    </row>
    <row r="107" spans="10:15" x14ac:dyDescent="0.75">
      <c r="J107">
        <v>-106</v>
      </c>
      <c r="K107">
        <f t="shared" si="7"/>
        <v>1.2325951644078309E-32</v>
      </c>
      <c r="L107">
        <v>0</v>
      </c>
      <c r="M107" s="42">
        <f t="shared" si="8"/>
        <v>1</v>
      </c>
      <c r="N107">
        <f t="shared" si="9"/>
        <v>1</v>
      </c>
      <c r="O107" s="41">
        <f t="shared" si="10"/>
        <v>1.550584877685</v>
      </c>
    </row>
    <row r="108" spans="10:15" x14ac:dyDescent="0.75">
      <c r="J108">
        <v>-107</v>
      </c>
      <c r="K108">
        <f t="shared" si="7"/>
        <v>6.1629758220391547E-33</v>
      </c>
      <c r="L108">
        <v>0</v>
      </c>
      <c r="M108" s="42">
        <f t="shared" si="8"/>
        <v>1</v>
      </c>
      <c r="N108">
        <f t="shared" si="9"/>
        <v>1</v>
      </c>
      <c r="O108" s="41">
        <f t="shared" si="10"/>
        <v>1.550584877685</v>
      </c>
    </row>
    <row r="109" spans="10:15" x14ac:dyDescent="0.75">
      <c r="J109">
        <v>-108</v>
      </c>
      <c r="K109">
        <f t="shared" si="7"/>
        <v>3.0814879110195774E-33</v>
      </c>
      <c r="L109">
        <v>0</v>
      </c>
      <c r="M109" s="42">
        <f t="shared" si="8"/>
        <v>1</v>
      </c>
      <c r="N109">
        <f t="shared" si="9"/>
        <v>1</v>
      </c>
      <c r="O109" s="41">
        <f t="shared" si="10"/>
        <v>1.550584877685</v>
      </c>
    </row>
    <row r="110" spans="10:15" x14ac:dyDescent="0.75">
      <c r="J110">
        <v>-109</v>
      </c>
      <c r="K110">
        <f t="shared" si="7"/>
        <v>1.5407439555097887E-33</v>
      </c>
      <c r="L110">
        <v>0</v>
      </c>
      <c r="M110" s="42">
        <f t="shared" si="8"/>
        <v>1</v>
      </c>
      <c r="N110">
        <f t="shared" si="9"/>
        <v>1</v>
      </c>
      <c r="O110" s="41">
        <f t="shared" si="10"/>
        <v>1.550584877685</v>
      </c>
    </row>
    <row r="111" spans="10:15" x14ac:dyDescent="0.75">
      <c r="J111">
        <v>-110</v>
      </c>
      <c r="K111">
        <f t="shared" si="7"/>
        <v>7.7037197775489434E-34</v>
      </c>
      <c r="L111">
        <v>0</v>
      </c>
      <c r="M111" s="42">
        <f t="shared" si="8"/>
        <v>1</v>
      </c>
      <c r="N111">
        <f t="shared" si="9"/>
        <v>1</v>
      </c>
      <c r="O111" s="41">
        <f t="shared" si="10"/>
        <v>1.550584877685</v>
      </c>
    </row>
    <row r="112" spans="10:15" x14ac:dyDescent="0.75">
      <c r="J112">
        <v>-111</v>
      </c>
      <c r="K112">
        <f t="shared" si="7"/>
        <v>3.8518598887744717E-34</v>
      </c>
      <c r="L112">
        <v>0</v>
      </c>
      <c r="M112" s="42">
        <f t="shared" si="8"/>
        <v>1</v>
      </c>
      <c r="N112">
        <f t="shared" si="9"/>
        <v>1</v>
      </c>
      <c r="O112" s="41">
        <f t="shared" si="10"/>
        <v>1.550584877685</v>
      </c>
    </row>
    <row r="113" spans="10:15" x14ac:dyDescent="0.75">
      <c r="J113">
        <v>-112</v>
      </c>
      <c r="K113">
        <f t="shared" si="7"/>
        <v>1.9259299443872359E-34</v>
      </c>
      <c r="L113">
        <v>0</v>
      </c>
      <c r="M113" s="42">
        <f t="shared" si="8"/>
        <v>1</v>
      </c>
      <c r="N113">
        <f t="shared" si="9"/>
        <v>1</v>
      </c>
      <c r="O113" s="41">
        <f t="shared" si="10"/>
        <v>1.550584877685</v>
      </c>
    </row>
    <row r="114" spans="10:15" x14ac:dyDescent="0.75">
      <c r="J114">
        <v>-113</v>
      </c>
      <c r="K114">
        <f t="shared" si="7"/>
        <v>9.6296497219361793E-35</v>
      </c>
      <c r="L114">
        <v>0</v>
      </c>
      <c r="M114" s="42">
        <f t="shared" si="8"/>
        <v>1</v>
      </c>
      <c r="N114">
        <f t="shared" si="9"/>
        <v>1</v>
      </c>
      <c r="O114" s="41">
        <f t="shared" si="10"/>
        <v>1.550584877685</v>
      </c>
    </row>
    <row r="115" spans="10:15" x14ac:dyDescent="0.75">
      <c r="J115">
        <v>-114</v>
      </c>
      <c r="K115">
        <f t="shared" si="7"/>
        <v>4.8148248609680896E-35</v>
      </c>
      <c r="L115">
        <v>0</v>
      </c>
      <c r="M115" s="42">
        <f t="shared" si="8"/>
        <v>1</v>
      </c>
      <c r="N115">
        <f t="shared" si="9"/>
        <v>1</v>
      </c>
      <c r="O115" s="41">
        <f t="shared" si="10"/>
        <v>1.550584877685</v>
      </c>
    </row>
    <row r="116" spans="10:15" x14ac:dyDescent="0.75">
      <c r="J116">
        <v>-115</v>
      </c>
      <c r="K116">
        <f t="shared" si="7"/>
        <v>2.4074124304840448E-35</v>
      </c>
      <c r="L116">
        <v>0</v>
      </c>
      <c r="M116" s="42">
        <f t="shared" si="8"/>
        <v>1</v>
      </c>
      <c r="N116">
        <f t="shared" si="9"/>
        <v>1</v>
      </c>
      <c r="O116" s="41">
        <f t="shared" si="10"/>
        <v>1.550584877685</v>
      </c>
    </row>
    <row r="117" spans="10:15" x14ac:dyDescent="0.75">
      <c r="J117">
        <v>-116</v>
      </c>
      <c r="K117">
        <f t="shared" si="7"/>
        <v>1.2037062152420224E-35</v>
      </c>
      <c r="L117">
        <v>0</v>
      </c>
      <c r="M117" s="42">
        <f t="shared" si="8"/>
        <v>1</v>
      </c>
      <c r="N117">
        <f t="shared" si="9"/>
        <v>1</v>
      </c>
      <c r="O117" s="41">
        <f t="shared" si="10"/>
        <v>1.550584877685</v>
      </c>
    </row>
    <row r="118" spans="10:15" x14ac:dyDescent="0.75">
      <c r="J118">
        <v>-117</v>
      </c>
      <c r="K118">
        <f t="shared" si="7"/>
        <v>6.018531076210112E-36</v>
      </c>
      <c r="L118">
        <v>0</v>
      </c>
      <c r="M118" s="42">
        <f t="shared" si="8"/>
        <v>1</v>
      </c>
      <c r="N118">
        <f t="shared" si="9"/>
        <v>1</v>
      </c>
      <c r="O118" s="41">
        <f t="shared" si="10"/>
        <v>1.550584877685</v>
      </c>
    </row>
    <row r="119" spans="10:15" x14ac:dyDescent="0.75">
      <c r="J119">
        <v>-118</v>
      </c>
      <c r="K119">
        <f t="shared" si="7"/>
        <v>3.009265538105056E-36</v>
      </c>
      <c r="L119">
        <v>0</v>
      </c>
      <c r="M119" s="42">
        <f t="shared" si="8"/>
        <v>1</v>
      </c>
      <c r="N119">
        <f t="shared" si="9"/>
        <v>1</v>
      </c>
      <c r="O119" s="41">
        <f t="shared" si="10"/>
        <v>1.550584877685</v>
      </c>
    </row>
    <row r="120" spans="10:15" x14ac:dyDescent="0.75">
      <c r="J120">
        <v>-119</v>
      </c>
      <c r="K120">
        <f t="shared" si="7"/>
        <v>1.504632769052528E-36</v>
      </c>
      <c r="L120">
        <v>0</v>
      </c>
      <c r="M120" s="42">
        <f t="shared" si="8"/>
        <v>1</v>
      </c>
      <c r="N120">
        <f t="shared" si="9"/>
        <v>1</v>
      </c>
      <c r="O120" s="41">
        <f t="shared" si="10"/>
        <v>1.550584877685</v>
      </c>
    </row>
    <row r="121" spans="10:15" x14ac:dyDescent="0.75">
      <c r="J121">
        <v>-120</v>
      </c>
      <c r="K121">
        <f t="shared" si="7"/>
        <v>7.5231638452626401E-37</v>
      </c>
      <c r="L121">
        <v>0</v>
      </c>
      <c r="M121" s="42">
        <f t="shared" si="8"/>
        <v>1</v>
      </c>
      <c r="N121">
        <f t="shared" si="9"/>
        <v>1</v>
      </c>
      <c r="O121" s="41">
        <f t="shared" si="10"/>
        <v>1.550584877685</v>
      </c>
    </row>
    <row r="122" spans="10:15" x14ac:dyDescent="0.75">
      <c r="J122">
        <v>-121</v>
      </c>
      <c r="K122">
        <f t="shared" si="7"/>
        <v>3.76158192263132E-37</v>
      </c>
      <c r="L122">
        <v>0</v>
      </c>
      <c r="M122" s="42">
        <f t="shared" si="8"/>
        <v>1</v>
      </c>
      <c r="N122">
        <f t="shared" si="9"/>
        <v>1</v>
      </c>
      <c r="O122" s="41">
        <f t="shared" si="10"/>
        <v>1.550584877685</v>
      </c>
    </row>
    <row r="123" spans="10:15" x14ac:dyDescent="0.75">
      <c r="J123">
        <v>-122</v>
      </c>
      <c r="K123">
        <f t="shared" si="7"/>
        <v>1.88079096131566E-37</v>
      </c>
      <c r="L123">
        <v>0</v>
      </c>
      <c r="M123" s="42">
        <f t="shared" si="8"/>
        <v>1</v>
      </c>
      <c r="N123">
        <f t="shared" si="9"/>
        <v>1</v>
      </c>
      <c r="O123" s="41">
        <f t="shared" si="10"/>
        <v>1.550584877685</v>
      </c>
    </row>
    <row r="124" spans="10:15" x14ac:dyDescent="0.75">
      <c r="J124">
        <v>-123</v>
      </c>
      <c r="K124">
        <f t="shared" si="7"/>
        <v>9.4039548065783001E-38</v>
      </c>
      <c r="L124">
        <v>0</v>
      </c>
      <c r="M124" s="42">
        <f t="shared" si="8"/>
        <v>1</v>
      </c>
      <c r="N124">
        <f t="shared" si="9"/>
        <v>1</v>
      </c>
      <c r="O124" s="41">
        <f t="shared" si="10"/>
        <v>1.550584877685</v>
      </c>
    </row>
    <row r="125" spans="10:15" x14ac:dyDescent="0.75">
      <c r="J125">
        <v>-124</v>
      </c>
      <c r="K125">
        <f t="shared" si="7"/>
        <v>4.70197740328915E-38</v>
      </c>
      <c r="L125">
        <v>0</v>
      </c>
      <c r="M125" s="42">
        <f t="shared" si="8"/>
        <v>1</v>
      </c>
      <c r="N125">
        <f t="shared" si="9"/>
        <v>1</v>
      </c>
      <c r="O125" s="41">
        <f t="shared" si="10"/>
        <v>1.550584877685</v>
      </c>
    </row>
    <row r="126" spans="10:15" x14ac:dyDescent="0.75">
      <c r="J126">
        <v>-125</v>
      </c>
      <c r="K126">
        <f t="shared" si="7"/>
        <v>2.350988701644575E-38</v>
      </c>
      <c r="L126">
        <v>0</v>
      </c>
      <c r="M126" s="42">
        <f t="shared" si="8"/>
        <v>1</v>
      </c>
      <c r="N126">
        <f t="shared" si="9"/>
        <v>1</v>
      </c>
      <c r="O126" s="41">
        <f t="shared" si="10"/>
        <v>1.550584877685</v>
      </c>
    </row>
    <row r="127" spans="10:15" x14ac:dyDescent="0.75">
      <c r="J127">
        <v>-126</v>
      </c>
      <c r="K127">
        <f t="shared" si="7"/>
        <v>1.1754943508222875E-38</v>
      </c>
      <c r="L127">
        <v>0</v>
      </c>
      <c r="M127" s="42">
        <f t="shared" si="8"/>
        <v>1</v>
      </c>
      <c r="N127">
        <f t="shared" si="9"/>
        <v>1</v>
      </c>
      <c r="O127" s="41">
        <f t="shared" si="10"/>
        <v>1.550584877685</v>
      </c>
    </row>
    <row r="128" spans="10:15" x14ac:dyDescent="0.75">
      <c r="J128">
        <v>-127</v>
      </c>
      <c r="K128">
        <f t="shared" si="7"/>
        <v>5.8774717541114375E-39</v>
      </c>
      <c r="L128">
        <v>0</v>
      </c>
      <c r="M128" s="42">
        <f t="shared" si="8"/>
        <v>1</v>
      </c>
      <c r="N128">
        <f t="shared" si="9"/>
        <v>1</v>
      </c>
      <c r="O128" s="41">
        <f t="shared" si="10"/>
        <v>1.550584877685</v>
      </c>
    </row>
    <row r="129" spans="10:15" x14ac:dyDescent="0.75">
      <c r="J129">
        <v>-128</v>
      </c>
      <c r="K129">
        <f t="shared" si="7"/>
        <v>2.9387358770557188E-39</v>
      </c>
      <c r="L129">
        <v>0</v>
      </c>
      <c r="M129" s="42">
        <f t="shared" si="8"/>
        <v>1</v>
      </c>
      <c r="N129">
        <f t="shared" si="9"/>
        <v>1</v>
      </c>
      <c r="O129" s="41">
        <f t="shared" si="10"/>
        <v>1.550584877685</v>
      </c>
    </row>
    <row r="130" spans="10:15" x14ac:dyDescent="0.75">
      <c r="J130">
        <v>-129</v>
      </c>
      <c r="K130">
        <f t="shared" si="7"/>
        <v>1.4693679385278594E-39</v>
      </c>
      <c r="L130">
        <v>0</v>
      </c>
      <c r="M130" s="42">
        <f t="shared" si="8"/>
        <v>1</v>
      </c>
      <c r="N130">
        <f t="shared" si="9"/>
        <v>1</v>
      </c>
      <c r="O130" s="41">
        <f t="shared" si="10"/>
        <v>1.550584877685</v>
      </c>
    </row>
    <row r="131" spans="10:15" x14ac:dyDescent="0.75">
      <c r="J131">
        <v>-130</v>
      </c>
      <c r="K131">
        <f t="shared" ref="K131:K138" si="11">2^J131</f>
        <v>7.3468396926392969E-40</v>
      </c>
      <c r="L131">
        <v>0</v>
      </c>
      <c r="M131" s="42">
        <f t="shared" si="8"/>
        <v>1</v>
      </c>
      <c r="N131">
        <f t="shared" si="9"/>
        <v>1</v>
      </c>
      <c r="O131" s="41">
        <f t="shared" si="10"/>
        <v>1.550584877685</v>
      </c>
    </row>
    <row r="132" spans="10:15" x14ac:dyDescent="0.75">
      <c r="J132">
        <v>-131</v>
      </c>
      <c r="K132">
        <f t="shared" si="11"/>
        <v>3.6734198463196485E-40</v>
      </c>
      <c r="L132">
        <v>0</v>
      </c>
      <c r="M132" s="42">
        <f t="shared" si="8"/>
        <v>1</v>
      </c>
      <c r="N132">
        <f t="shared" si="9"/>
        <v>1</v>
      </c>
      <c r="O132" s="41">
        <f t="shared" si="10"/>
        <v>1.550584877685</v>
      </c>
    </row>
    <row r="133" spans="10:15" x14ac:dyDescent="0.75">
      <c r="J133">
        <v>-132</v>
      </c>
      <c r="K133">
        <f t="shared" si="11"/>
        <v>1.8367099231598242E-40</v>
      </c>
      <c r="L133">
        <v>0</v>
      </c>
      <c r="M133" s="42">
        <f t="shared" si="8"/>
        <v>1</v>
      </c>
      <c r="N133">
        <f t="shared" si="9"/>
        <v>1</v>
      </c>
      <c r="O133" s="41">
        <f t="shared" si="10"/>
        <v>1.550584877685</v>
      </c>
    </row>
    <row r="134" spans="10:15" x14ac:dyDescent="0.75">
      <c r="J134">
        <v>-133</v>
      </c>
      <c r="K134">
        <f t="shared" si="11"/>
        <v>9.1835496157991212E-41</v>
      </c>
      <c r="L134">
        <v>0</v>
      </c>
      <c r="M134" s="42">
        <f t="shared" si="8"/>
        <v>1</v>
      </c>
      <c r="N134">
        <f t="shared" si="9"/>
        <v>1</v>
      </c>
      <c r="O134" s="41">
        <f t="shared" si="10"/>
        <v>1.550584877685</v>
      </c>
    </row>
    <row r="135" spans="10:15" x14ac:dyDescent="0.75">
      <c r="J135">
        <v>-134</v>
      </c>
      <c r="K135">
        <f t="shared" si="11"/>
        <v>4.5917748078995606E-41</v>
      </c>
      <c r="L135">
        <v>0</v>
      </c>
      <c r="M135" s="42">
        <f t="shared" si="8"/>
        <v>1</v>
      </c>
      <c r="N135">
        <f t="shared" si="9"/>
        <v>1</v>
      </c>
      <c r="O135" s="41">
        <f t="shared" si="10"/>
        <v>1.550584877685</v>
      </c>
    </row>
    <row r="136" spans="10:15" x14ac:dyDescent="0.75">
      <c r="J136">
        <v>-135</v>
      </c>
      <c r="K136">
        <f t="shared" si="11"/>
        <v>2.2958874039497803E-41</v>
      </c>
      <c r="L136">
        <v>0</v>
      </c>
      <c r="M136" s="42">
        <f t="shared" si="8"/>
        <v>1</v>
      </c>
      <c r="N136">
        <f t="shared" si="9"/>
        <v>1</v>
      </c>
      <c r="O136" s="41">
        <f t="shared" si="10"/>
        <v>1.550584877685</v>
      </c>
    </row>
    <row r="137" spans="10:15" x14ac:dyDescent="0.75">
      <c r="J137">
        <v>-136</v>
      </c>
      <c r="K137">
        <f t="shared" si="11"/>
        <v>1.1479437019748901E-41</v>
      </c>
      <c r="L137">
        <v>0</v>
      </c>
      <c r="M137" s="42">
        <f t="shared" si="8"/>
        <v>1</v>
      </c>
      <c r="N137">
        <f t="shared" si="9"/>
        <v>1</v>
      </c>
      <c r="O137" s="41">
        <f t="shared" si="10"/>
        <v>1.550584877685</v>
      </c>
    </row>
    <row r="138" spans="10:15" x14ac:dyDescent="0.75">
      <c r="J138">
        <v>-137</v>
      </c>
      <c r="K138">
        <f t="shared" si="11"/>
        <v>5.7397185098744507E-42</v>
      </c>
      <c r="L138">
        <v>0</v>
      </c>
      <c r="M138" s="42">
        <f t="shared" si="8"/>
        <v>1</v>
      </c>
      <c r="N138">
        <f t="shared" si="9"/>
        <v>1</v>
      </c>
      <c r="O138" s="41">
        <f t="shared" si="10"/>
        <v>1.550584877685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SNX</vt:lpstr>
      <vt:lpstr>SNX - Detail</vt:lpstr>
      <vt:lpstr>KWENTA</vt:lpstr>
      <vt:lpstr>KWENTA - power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Rosario</dc:creator>
  <cp:lastModifiedBy>Ignacio Rosario</cp:lastModifiedBy>
  <dcterms:created xsi:type="dcterms:W3CDTF">2021-09-21T11:43:56Z</dcterms:created>
  <dcterms:modified xsi:type="dcterms:W3CDTF">2021-09-29T15:27:19Z</dcterms:modified>
</cp:coreProperties>
</file>